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2"/>
  </bookViews>
  <sheets>
    <sheet name="PMT" sheetId="4" r:id="rId1"/>
    <sheet name="NPER" sheetId="5" r:id="rId2"/>
    <sheet name="RATE" sheetId="6" r:id="rId3"/>
  </sheets>
  <calcPr calcId="125725"/>
</workbook>
</file>

<file path=xl/calcChain.xml><?xml version="1.0" encoding="utf-8"?>
<calcChain xmlns="http://schemas.openxmlformats.org/spreadsheetml/2006/main">
  <c r="H11" i="6"/>
  <c r="F11"/>
  <c r="H10"/>
  <c r="F10"/>
  <c r="G7"/>
  <c r="F7"/>
  <c r="H5"/>
  <c r="F5"/>
  <c r="H4"/>
  <c r="F4"/>
  <c r="G27" i="5"/>
  <c r="F27"/>
  <c r="F22"/>
  <c r="F24" s="1"/>
  <c r="D24" s="1"/>
  <c r="G21"/>
  <c r="F21"/>
  <c r="G18"/>
  <c r="F18"/>
  <c r="D16"/>
  <c r="G12"/>
  <c r="F12"/>
  <c r="F14" s="1"/>
  <c r="D14" s="1"/>
  <c r="G11"/>
  <c r="F11"/>
  <c r="G8"/>
  <c r="F8"/>
  <c r="F9" s="1"/>
  <c r="G5"/>
  <c r="F5"/>
  <c r="F6" s="1"/>
  <c r="G4"/>
  <c r="F4"/>
  <c r="G12" i="4"/>
  <c r="F12"/>
  <c r="G11"/>
  <c r="F11"/>
  <c r="J8"/>
  <c r="K8" s="1"/>
  <c r="G8"/>
  <c r="F8"/>
  <c r="J7"/>
  <c r="K7" s="1"/>
  <c r="G7"/>
  <c r="F7"/>
  <c r="J5"/>
  <c r="K5" s="1"/>
  <c r="G5"/>
  <c r="F5"/>
  <c r="J4"/>
  <c r="K4" s="1"/>
  <c r="G4"/>
  <c r="F4"/>
</calcChain>
</file>

<file path=xl/sharedStrings.xml><?xml version="1.0" encoding="utf-8"?>
<sst xmlns="http://schemas.openxmlformats.org/spreadsheetml/2006/main" count="70" uniqueCount="40">
  <si>
    <t>tasso</t>
  </si>
  <si>
    <t>num. rate</t>
  </si>
  <si>
    <t>val_attuale</t>
  </si>
  <si>
    <t>val_futuro</t>
  </si>
  <si>
    <t>tipo</t>
  </si>
  <si>
    <t>funzione</t>
  </si>
  <si>
    <t>calcolo</t>
  </si>
  <si>
    <t>commento</t>
  </si>
  <si>
    <t>i</t>
  </si>
  <si>
    <t>m</t>
  </si>
  <si>
    <t>PMT</t>
  </si>
  <si>
    <t>Payment</t>
  </si>
  <si>
    <t>Calcolo</t>
  </si>
  <si>
    <t>rata</t>
  </si>
  <si>
    <t>rata di una rendita posticipata di valore attuale assegnato</t>
  </si>
  <si>
    <t>a(m,i)=</t>
  </si>
  <si>
    <t>rata di una rendita anticipata di valore attuale assegnato</t>
  </si>
  <si>
    <r>
      <rPr>
        <sz val="11"/>
        <color theme="1"/>
        <rFont val="Calibri"/>
        <family val="2"/>
      </rPr>
      <t>ä</t>
    </r>
    <r>
      <rPr>
        <sz val="11"/>
        <color theme="1"/>
        <rFont val="Calibri"/>
        <family val="2"/>
        <scheme val="minor"/>
      </rPr>
      <t>(m,i)=</t>
    </r>
  </si>
  <si>
    <t>rata di una rendita posticipata di montante assegnato</t>
  </si>
  <si>
    <r>
      <t>a(m,i)(1+i)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</t>
    </r>
  </si>
  <si>
    <t>rata di una rendita anticipata di montante assegnato</t>
  </si>
  <si>
    <r>
      <t>ä(m,i)(1+i)</t>
    </r>
    <r>
      <rPr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</t>
    </r>
  </si>
  <si>
    <t>rata di una rendita posticipata per ottenere un assegnato montante avendo versato anche una somma in 0</t>
  </si>
  <si>
    <t>rata di una rendita anticipata per ottenere un assegnato montante avendo versato anche una somma in 0</t>
  </si>
  <si>
    <t>imp. rata</t>
  </si>
  <si>
    <t>R</t>
  </si>
  <si>
    <t>NPER</t>
  </si>
  <si>
    <t>Number of PERiods</t>
  </si>
  <si>
    <t>NB: numero di rate da arrotondare</t>
  </si>
  <si>
    <t>Numero di rate (arrotondato)</t>
  </si>
  <si>
    <t>arrotondamento per difetto</t>
  </si>
  <si>
    <t>Calcolo del montante accumulato:</t>
  </si>
  <si>
    <t>Numero di rate (arrotondato) per eccesso</t>
  </si>
  <si>
    <t>sono necessarie 9 rate, infatti:</t>
  </si>
  <si>
    <t>RATE</t>
  </si>
  <si>
    <t>calcola il tasso che rende equa l'operazione di rendita posticipata</t>
  </si>
  <si>
    <t>calcola il tasso che rende equa l'operazione di rendita anticipata</t>
  </si>
  <si>
    <t>calcola il tasso che rende equa l'operazione elementare</t>
  </si>
  <si>
    <t>calcola il tasso che rende equa l'operazione di rendita posticipata con esborso iniziale</t>
  </si>
  <si>
    <t>calcola il tasso che rende equa l'operazione di rendita anticipata con esborso iniziale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</si>
</sst>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8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B21" sqref="B21"/>
    </sheetView>
  </sheetViews>
  <sheetFormatPr defaultRowHeight="15"/>
  <cols>
    <col min="2" max="2" width="10.28515625" bestFit="1" customWidth="1"/>
    <col min="3" max="3" width="10.85546875" bestFit="1" customWidth="1"/>
    <col min="4" max="4" width="12" bestFit="1" customWidth="1"/>
    <col min="5" max="5" width="10.28515625" customWidth="1"/>
    <col min="6" max="6" width="10.28515625" bestFit="1" customWidth="1"/>
    <col min="7" max="7" width="9.5703125" bestFit="1" customWidth="1"/>
    <col min="8" max="8" width="52.85546875" bestFit="1" customWidth="1"/>
    <col min="9" max="9" width="12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1">
      <c r="A2" t="s">
        <v>8</v>
      </c>
      <c r="B2" t="s">
        <v>9</v>
      </c>
      <c r="F2" s="1" t="s">
        <v>10</v>
      </c>
      <c r="H2" s="1" t="s">
        <v>11</v>
      </c>
      <c r="K2" t="s">
        <v>12</v>
      </c>
    </row>
    <row r="3" spans="1:11">
      <c r="K3" t="s">
        <v>13</v>
      </c>
    </row>
    <row r="4" spans="1:11">
      <c r="A4">
        <v>0.05</v>
      </c>
      <c r="B4">
        <v>6</v>
      </c>
      <c r="C4" s="2">
        <v>5000</v>
      </c>
      <c r="D4" s="2"/>
      <c r="F4" s="2">
        <f>PMT(A4,B4,-C4)</f>
        <v>985.08734055094158</v>
      </c>
      <c r="G4" s="2">
        <f>+C4/((1-(1+A4)^(-B4))/A4)</f>
        <v>985.08734055094135</v>
      </c>
      <c r="H4" t="s">
        <v>14</v>
      </c>
      <c r="I4" t="s">
        <v>15</v>
      </c>
      <c r="J4" s="3">
        <f>PV(A4,B4,-1)</f>
        <v>5.0756920672674468</v>
      </c>
      <c r="K4" s="2">
        <f>+C4/J4</f>
        <v>985.08734055094158</v>
      </c>
    </row>
    <row r="5" spans="1:11">
      <c r="A5">
        <v>0.05</v>
      </c>
      <c r="B5">
        <v>6</v>
      </c>
      <c r="C5" s="2">
        <v>5000</v>
      </c>
      <c r="D5" s="2"/>
      <c r="E5">
        <v>1</v>
      </c>
      <c r="F5" s="2">
        <f>PMT(A5,B5,-C5,,E5)</f>
        <v>938.17841957232531</v>
      </c>
      <c r="G5" s="2">
        <f>+C5/((1-(1+A5)^(-B5))/A5*(1+A5))</f>
        <v>938.17841957232497</v>
      </c>
      <c r="H5" t="s">
        <v>16</v>
      </c>
      <c r="I5" t="s">
        <v>17</v>
      </c>
      <c r="J5" s="3">
        <f>PV(A5,B5,-1,,1)</f>
        <v>5.329476670630819</v>
      </c>
      <c r="K5" s="2">
        <f>+C5/J5</f>
        <v>938.17841957232531</v>
      </c>
    </row>
    <row r="6" spans="1:11">
      <c r="C6" s="2"/>
      <c r="D6" s="2"/>
      <c r="F6" s="2"/>
      <c r="G6" s="2"/>
    </row>
    <row r="7" spans="1:11" ht="17.25">
      <c r="A7">
        <v>0.05</v>
      </c>
      <c r="B7">
        <v>6</v>
      </c>
      <c r="C7" s="2"/>
      <c r="D7" s="2">
        <v>5000</v>
      </c>
      <c r="F7" s="2">
        <f>PMT(A7,B7,,-D7)</f>
        <v>735.08734055094158</v>
      </c>
      <c r="G7" s="2">
        <f>+D7*(1+A7)^(-B7)/((1-(1+A7)^(-B7))/A7)</f>
        <v>735.08734055094135</v>
      </c>
      <c r="H7" t="s">
        <v>18</v>
      </c>
      <c r="I7" t="s">
        <v>19</v>
      </c>
      <c r="J7" s="3">
        <f>PV(A7,B7,-1)*FV(A7,B7,,-1)</f>
        <v>6.8019128124999995</v>
      </c>
      <c r="K7" s="2">
        <f>+D7/J7</f>
        <v>735.08734055094158</v>
      </c>
    </row>
    <row r="8" spans="1:11" ht="17.25">
      <c r="A8">
        <v>0.05</v>
      </c>
      <c r="B8">
        <v>6</v>
      </c>
      <c r="C8" s="2"/>
      <c r="D8" s="2">
        <v>5000</v>
      </c>
      <c r="E8">
        <v>1</v>
      </c>
      <c r="F8" s="2">
        <f>PMT(A8,B8,,-D8,E8)</f>
        <v>700.08318147708724</v>
      </c>
      <c r="G8" s="2">
        <f>+D8*(1+A8)^(-B8)/((1-(1+A8)^(-B8))/A8*(1+A8))</f>
        <v>700.0831814770869</v>
      </c>
      <c r="H8" t="s">
        <v>20</v>
      </c>
      <c r="I8" t="s">
        <v>21</v>
      </c>
      <c r="J8" s="3">
        <f>PV(A8,B8,-1,,1)*FV(A8,B8,,-1)</f>
        <v>7.1420084531249994</v>
      </c>
      <c r="K8" s="2">
        <f>+D8/J8</f>
        <v>700.08318147708724</v>
      </c>
    </row>
    <row r="9" spans="1:11">
      <c r="C9" s="2"/>
      <c r="D9" s="2"/>
      <c r="F9" s="2"/>
      <c r="G9" s="2"/>
    </row>
    <row r="11" spans="1:11">
      <c r="A11">
        <v>0.05</v>
      </c>
      <c r="B11">
        <v>6</v>
      </c>
      <c r="C11" s="2">
        <v>-1000</v>
      </c>
      <c r="D11" s="2">
        <v>5000</v>
      </c>
      <c r="F11" s="2">
        <f>PMT(A11,B11,C11,D11)</f>
        <v>-538.06987244075333</v>
      </c>
      <c r="G11" s="2">
        <f>(PV(A11,B11,,-D11)+C11)/PV(A11,B11,1)</f>
        <v>-538.06987244075333</v>
      </c>
      <c r="H11" t="s">
        <v>22</v>
      </c>
      <c r="J11" s="3"/>
      <c r="K11" s="2"/>
    </row>
    <row r="12" spans="1:11">
      <c r="A12">
        <v>0.05</v>
      </c>
      <c r="B12">
        <v>6</v>
      </c>
      <c r="C12" s="2">
        <v>-1000</v>
      </c>
      <c r="D12" s="2">
        <v>5000</v>
      </c>
      <c r="E12">
        <v>1</v>
      </c>
      <c r="F12" s="2">
        <f>PMT(A12,B12,C12,D12,E12)</f>
        <v>-512.44749756262217</v>
      </c>
      <c r="G12" s="2">
        <f>(PV(A12,B12,,-D12)+C12)/PV(A12,B12,1,,1)</f>
        <v>-512.44749756262217</v>
      </c>
      <c r="H12" t="s">
        <v>23</v>
      </c>
      <c r="J12" s="3"/>
      <c r="K1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H34" sqref="H34"/>
    </sheetView>
  </sheetViews>
  <sheetFormatPr defaultRowHeight="15"/>
  <cols>
    <col min="2" max="2" width="10.28515625" bestFit="1" customWidth="1"/>
    <col min="3" max="3" width="10.85546875" bestFit="1" customWidth="1"/>
    <col min="4" max="4" width="12" bestFit="1" customWidth="1"/>
    <col min="5" max="5" width="10.28515625" customWidth="1"/>
    <col min="6" max="6" width="10.28515625" bestFit="1" customWidth="1"/>
    <col min="7" max="7" width="9.5703125" bestFit="1" customWidth="1"/>
    <col min="8" max="8" width="52.85546875" bestFit="1" customWidth="1"/>
  </cols>
  <sheetData>
    <row r="1" spans="1:8">
      <c r="A1" t="s">
        <v>0</v>
      </c>
      <c r="B1" t="s">
        <v>24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25</v>
      </c>
      <c r="F2" s="1" t="s">
        <v>26</v>
      </c>
      <c r="H2" s="1" t="s">
        <v>27</v>
      </c>
    </row>
    <row r="4" spans="1:8">
      <c r="A4">
        <v>0.05</v>
      </c>
      <c r="B4">
        <v>500</v>
      </c>
      <c r="C4" s="2">
        <v>5000</v>
      </c>
      <c r="D4" s="2"/>
      <c r="F4" s="3">
        <f>NPER(A4,-B4,C4)</f>
        <v>14.206699082890461</v>
      </c>
      <c r="G4" s="3">
        <f>-LN(1-A4*C4/B4)/LN(1+A4)</f>
        <v>14.206699082890461</v>
      </c>
      <c r="H4" t="s">
        <v>28</v>
      </c>
    </row>
    <row r="5" spans="1:8">
      <c r="A5">
        <v>0.05</v>
      </c>
      <c r="B5">
        <v>500</v>
      </c>
      <c r="C5" s="2">
        <v>-5000</v>
      </c>
      <c r="D5" s="2"/>
      <c r="F5" s="3">
        <f>NPER(A5,B5,C5)</f>
        <v>14.206699082890461</v>
      </c>
      <c r="G5" s="3">
        <f>-LN(1+A5*C5/B5)/LN(1+A5)</f>
        <v>14.206699082890461</v>
      </c>
      <c r="H5" t="s">
        <v>28</v>
      </c>
    </row>
    <row r="6" spans="1:8">
      <c r="C6" s="2"/>
      <c r="D6" s="2"/>
      <c r="E6" s="4" t="s">
        <v>29</v>
      </c>
      <c r="F6" s="3">
        <f>ROUNDDOWN(F5,0)</f>
        <v>14</v>
      </c>
      <c r="G6" s="3"/>
      <c r="H6" t="s">
        <v>30</v>
      </c>
    </row>
    <row r="7" spans="1:8">
      <c r="C7" s="2"/>
      <c r="D7" s="2"/>
      <c r="F7" s="3"/>
      <c r="G7" s="3"/>
    </row>
    <row r="8" spans="1:8">
      <c r="A8">
        <v>0.05</v>
      </c>
      <c r="B8">
        <v>500</v>
      </c>
      <c r="C8" s="2">
        <v>5000</v>
      </c>
      <c r="D8" s="2"/>
      <c r="E8">
        <v>1</v>
      </c>
      <c r="F8" s="3">
        <f>NPER(A8,-B8,C8,,1)</f>
        <v>13.253227898138054</v>
      </c>
      <c r="G8" s="3">
        <f>-LN(1-A8*C8/B8/(1+A8))/LN(1+A8)</f>
        <v>13.253227898138054</v>
      </c>
      <c r="H8" t="s">
        <v>28</v>
      </c>
    </row>
    <row r="9" spans="1:8">
      <c r="C9" s="2"/>
      <c r="D9" s="2"/>
      <c r="E9" s="4" t="s">
        <v>29</v>
      </c>
      <c r="F9" s="3">
        <f>ROUNDDOWN(F8,0)</f>
        <v>13</v>
      </c>
      <c r="G9" s="2"/>
    </row>
    <row r="10" spans="1:8">
      <c r="C10" s="2"/>
      <c r="D10" s="2"/>
      <c r="F10" s="2"/>
      <c r="G10" s="2"/>
    </row>
    <row r="11" spans="1:8">
      <c r="A11">
        <v>0.05</v>
      </c>
      <c r="B11">
        <v>500</v>
      </c>
      <c r="C11" s="2"/>
      <c r="D11" s="2">
        <v>5000</v>
      </c>
      <c r="F11" s="3">
        <f>NPER(A11,-B11,,D11)</f>
        <v>8.3103862225205596</v>
      </c>
      <c r="G11" s="3">
        <f>LN(1+A11*D11/B11)/LN(1+A11)</f>
        <v>8.3103862225205596</v>
      </c>
      <c r="H11" t="s">
        <v>28</v>
      </c>
    </row>
    <row r="12" spans="1:8">
      <c r="A12">
        <v>0.05</v>
      </c>
      <c r="B12">
        <v>-500</v>
      </c>
      <c r="C12" s="2"/>
      <c r="D12" s="2">
        <v>5000</v>
      </c>
      <c r="F12" s="3">
        <f>NPER(A12,B12,,D12)</f>
        <v>8.3103862225205596</v>
      </c>
      <c r="G12" s="3">
        <f>LN(1-A12*D12/B12)/LN(1+A12)</f>
        <v>8.3103862225205596</v>
      </c>
      <c r="H12" t="s">
        <v>28</v>
      </c>
    </row>
    <row r="13" spans="1:8">
      <c r="A13" t="s">
        <v>31</v>
      </c>
      <c r="C13" s="2"/>
      <c r="D13" s="2"/>
      <c r="F13" s="3"/>
      <c r="G13" s="3"/>
    </row>
    <row r="14" spans="1:8">
      <c r="A14">
        <v>0.05</v>
      </c>
      <c r="B14">
        <v>-500</v>
      </c>
      <c r="C14" s="2"/>
      <c r="D14" s="2">
        <f>FV(A14,F14,B14)</f>
        <v>5513.282159785158</v>
      </c>
      <c r="F14" s="3">
        <f>ROUNDUP(F12,0)</f>
        <v>9</v>
      </c>
      <c r="G14" s="5" t="s">
        <v>32</v>
      </c>
    </row>
    <row r="15" spans="1:8">
      <c r="A15" t="s">
        <v>33</v>
      </c>
      <c r="C15" s="2"/>
      <c r="D15" s="2"/>
      <c r="F15" s="3"/>
      <c r="G15" s="5"/>
    </row>
    <row r="16" spans="1:8">
      <c r="A16">
        <v>0.05</v>
      </c>
      <c r="B16">
        <v>-500</v>
      </c>
      <c r="C16" s="2"/>
      <c r="D16" s="2">
        <f>FV(A16,F16,B16)</f>
        <v>4774.5544378906252</v>
      </c>
      <c r="F16" s="3">
        <v>8</v>
      </c>
      <c r="G16" s="5"/>
    </row>
    <row r="17" spans="1:8">
      <c r="C17" s="2"/>
      <c r="D17" s="2"/>
      <c r="F17" s="3"/>
      <c r="G17" s="3"/>
    </row>
    <row r="18" spans="1:8">
      <c r="A18">
        <v>0.05</v>
      </c>
      <c r="B18">
        <v>500</v>
      </c>
      <c r="C18" s="2"/>
      <c r="D18" s="2">
        <v>5000</v>
      </c>
      <c r="E18">
        <v>1</v>
      </c>
      <c r="F18" s="3">
        <f>NPER(A18,-B18,,D18,1)</f>
        <v>7.98244427727772</v>
      </c>
      <c r="G18" s="3">
        <f>LN(1+A18*D18/B18/(1+A18))/LN(1+A18)</f>
        <v>7.98244427727772</v>
      </c>
      <c r="H18" t="s">
        <v>28</v>
      </c>
    </row>
    <row r="19" spans="1:8">
      <c r="C19" s="2"/>
      <c r="D19" s="2"/>
      <c r="F19" s="2"/>
      <c r="G19" s="2"/>
    </row>
    <row r="21" spans="1:8">
      <c r="A21">
        <v>0.05</v>
      </c>
      <c r="B21">
        <v>500</v>
      </c>
      <c r="C21" s="2">
        <v>1000</v>
      </c>
      <c r="D21" s="2">
        <v>6000</v>
      </c>
      <c r="F21" s="3">
        <f>NPER(A21,-B21,-C21,D21)</f>
        <v>7.6796923277450899</v>
      </c>
      <c r="G21" s="3">
        <f>-(LN(C21+B21/A21)-LN(D21+B21/A21))/LN(1+A21)</f>
        <v>7.6796923277450944</v>
      </c>
      <c r="H21" t="s">
        <v>28</v>
      </c>
    </row>
    <row r="22" spans="1:8">
      <c r="A22">
        <v>0.05</v>
      </c>
      <c r="B22">
        <v>-500</v>
      </c>
      <c r="C22" s="2">
        <v>-1000</v>
      </c>
      <c r="D22" s="2">
        <v>6000</v>
      </c>
      <c r="F22" s="3">
        <f>NPER(A22,B22,C22,D22)</f>
        <v>7.6796923277450899</v>
      </c>
    </row>
    <row r="23" spans="1:8">
      <c r="A23" t="s">
        <v>31</v>
      </c>
      <c r="C23" s="2"/>
      <c r="D23" s="2"/>
      <c r="F23" s="3"/>
    </row>
    <row r="24" spans="1:8">
      <c r="A24">
        <v>0.05</v>
      </c>
      <c r="B24">
        <v>-500</v>
      </c>
      <c r="C24" s="2">
        <v>-1000</v>
      </c>
      <c r="D24" s="2">
        <f>FV(A24,F24,B24,C24)</f>
        <v>6252.0098816796881</v>
      </c>
      <c r="F24" s="3">
        <f>ROUNDUP(F22,0)</f>
        <v>8</v>
      </c>
      <c r="G24" s="5" t="s">
        <v>32</v>
      </c>
    </row>
    <row r="27" spans="1:8">
      <c r="A27">
        <v>0.05</v>
      </c>
      <c r="B27">
        <v>500</v>
      </c>
      <c r="C27" s="2">
        <v>1000</v>
      </c>
      <c r="D27" s="2">
        <v>6000</v>
      </c>
      <c r="E27">
        <v>1</v>
      </c>
      <c r="F27" s="3">
        <f>NPER(A27,-B27,-C27,D27,E27)</f>
        <v>7.3993058167144294</v>
      </c>
      <c r="G27" s="3">
        <f>-(LN(C27+B27/A27*(1+A27))-LN(D27+B27/A27*(1+A27)))/LN(1+A27)</f>
        <v>7.3993058167144214</v>
      </c>
      <c r="H27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F4" sqref="F4"/>
    </sheetView>
  </sheetViews>
  <sheetFormatPr defaultRowHeight="15"/>
  <cols>
    <col min="1" max="1" width="10.28515625" bestFit="1" customWidth="1"/>
    <col min="2" max="2" width="10.28515625" customWidth="1"/>
    <col min="3" max="3" width="10.85546875" bestFit="1" customWidth="1"/>
    <col min="4" max="4" width="12" bestFit="1" customWidth="1"/>
    <col min="5" max="6" width="10.28515625" customWidth="1"/>
    <col min="7" max="7" width="10.28515625" bestFit="1" customWidth="1"/>
    <col min="8" max="8" width="10.5703125" bestFit="1" customWidth="1"/>
    <col min="9" max="9" width="52.85546875" bestFit="1" customWidth="1"/>
  </cols>
  <sheetData>
    <row r="1" spans="1:9">
      <c r="A1" t="s">
        <v>1</v>
      </c>
      <c r="B1" t="s">
        <v>24</v>
      </c>
      <c r="C1" t="s">
        <v>2</v>
      </c>
      <c r="D1" t="s">
        <v>3</v>
      </c>
      <c r="E1" t="s">
        <v>4</v>
      </c>
      <c r="F1" t="s">
        <v>5</v>
      </c>
      <c r="G1" t="s">
        <v>0</v>
      </c>
      <c r="H1" t="s">
        <v>6</v>
      </c>
      <c r="I1" t="s">
        <v>7</v>
      </c>
    </row>
    <row r="2" spans="1:9">
      <c r="A2" t="s">
        <v>9</v>
      </c>
      <c r="B2" t="s">
        <v>25</v>
      </c>
      <c r="F2" s="1" t="s">
        <v>34</v>
      </c>
      <c r="G2" t="s">
        <v>8</v>
      </c>
    </row>
    <row r="4" spans="1:9">
      <c r="A4">
        <v>6</v>
      </c>
      <c r="B4" s="2">
        <v>250</v>
      </c>
      <c r="C4" s="2">
        <v>1300</v>
      </c>
      <c r="D4" s="2"/>
      <c r="F4" s="3">
        <f>RATE(A4,-B4,C4,,E4,0.05)</f>
        <v>4.2484572212307378E-2</v>
      </c>
      <c r="G4">
        <v>4.2484571029867656E-2</v>
      </c>
      <c r="H4">
        <f>+C4-B4*PV(G4,A4,-1,,E4)</f>
        <v>-4.9820250751508866E-6</v>
      </c>
      <c r="I4" t="s">
        <v>35</v>
      </c>
    </row>
    <row r="5" spans="1:9">
      <c r="A5">
        <v>6</v>
      </c>
      <c r="B5" s="2">
        <v>250</v>
      </c>
      <c r="C5" s="2">
        <v>1300</v>
      </c>
      <c r="D5" s="2"/>
      <c r="E5">
        <v>1</v>
      </c>
      <c r="F5" s="3">
        <f>RATE(A5,-B5,C5,,E5,0.05)</f>
        <v>6.1081443727450169E-2</v>
      </c>
      <c r="G5">
        <v>6.1081443067339009E-2</v>
      </c>
      <c r="H5">
        <f>+C5-B5*PV(G5,A5,-1,,E5)</f>
        <v>-1.8792295577441109E-6</v>
      </c>
      <c r="I5" t="s">
        <v>36</v>
      </c>
    </row>
    <row r="6" spans="1:9">
      <c r="C6" s="2"/>
      <c r="D6" s="2"/>
      <c r="F6" s="2"/>
      <c r="H6" s="2"/>
    </row>
    <row r="7" spans="1:9">
      <c r="A7">
        <v>6</v>
      </c>
      <c r="C7" s="2">
        <v>1700</v>
      </c>
      <c r="D7" s="2">
        <v>2000</v>
      </c>
      <c r="F7">
        <f>RATE(A7,,-C7,D7,,0.05)</f>
        <v>2.7456661849053796E-2</v>
      </c>
      <c r="G7" s="3">
        <f>(D7/C7)^(1/A7)-1</f>
        <v>2.745666184905371E-2</v>
      </c>
      <c r="I7" t="s">
        <v>37</v>
      </c>
    </row>
    <row r="8" spans="1:9">
      <c r="C8" s="2"/>
      <c r="D8" s="2"/>
      <c r="F8" s="2"/>
      <c r="H8" s="2"/>
    </row>
    <row r="10" spans="1:9">
      <c r="A10">
        <v>6</v>
      </c>
      <c r="B10" s="2">
        <v>-500</v>
      </c>
      <c r="C10" s="2">
        <v>-1000</v>
      </c>
      <c r="D10" s="2">
        <v>5000</v>
      </c>
      <c r="F10">
        <f>RATE(A10,B10,C10,D10,E10,0.05)</f>
        <v>6.5524880210676997E-2</v>
      </c>
      <c r="G10">
        <v>6.5524834584285208E-2</v>
      </c>
      <c r="H10">
        <f>C10-PV(G10,A10,B10,D10,E10)</f>
        <v>5.3472345575755753E-4</v>
      </c>
      <c r="I10" t="s">
        <v>38</v>
      </c>
    </row>
    <row r="11" spans="1:9">
      <c r="A11">
        <v>6</v>
      </c>
      <c r="B11" s="2">
        <v>-500</v>
      </c>
      <c r="C11" s="2">
        <v>-1000</v>
      </c>
      <c r="D11" s="2">
        <v>5000</v>
      </c>
      <c r="E11">
        <v>1</v>
      </c>
      <c r="F11">
        <f>RATE(A11,B11,C11,D11,E11,0.05)</f>
        <v>5.4397832620757251E-2</v>
      </c>
      <c r="G11">
        <v>5.4397832393814502E-2</v>
      </c>
      <c r="H11">
        <f>C11-PV(G11,A11,B11,D11,E11)</f>
        <v>3.3667533898551483E-6</v>
      </c>
      <c r="I11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PMT</vt:lpstr>
      <vt:lpstr>NPER</vt:lpstr>
      <vt:lpstr>RATE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4530</dc:creator>
  <cp:lastModifiedBy>4530</cp:lastModifiedBy>
  <dcterms:created xsi:type="dcterms:W3CDTF">2015-02-26T13:50:17Z</dcterms:created>
  <dcterms:modified xsi:type="dcterms:W3CDTF">2015-02-26T13:53:24Z</dcterms:modified>
</cp:coreProperties>
</file>