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2120" windowHeight="9120"/>
  </bookViews>
  <sheets>
    <sheet name="NPV" sheetId="1" r:id="rId1"/>
    <sheet name="XNPV" sheetId="11" r:id="rId2"/>
    <sheet name="IRR" sheetId="9" r:id="rId3"/>
    <sheet name="es. tir" sheetId="10" r:id="rId4"/>
    <sheet name="XIRR" sheetId="12" r:id="rId5"/>
  </sheets>
  <calcPr calcId="125725"/>
</workbook>
</file>

<file path=xl/calcChain.xml><?xml version="1.0" encoding="utf-8"?>
<calcChain xmlns="http://schemas.openxmlformats.org/spreadsheetml/2006/main">
  <c r="B14" i="12"/>
  <c r="B12" i="10"/>
  <c r="E11" i="9"/>
  <c r="B11"/>
  <c r="B12" i="11"/>
  <c r="B12" i="1"/>
  <c r="B10"/>
  <c r="B20" i="9"/>
  <c r="C13"/>
  <c r="D5" i="11"/>
  <c r="F12" i="1"/>
  <c r="B12" i="12"/>
  <c r="D9"/>
  <c r="D8"/>
  <c r="D7"/>
  <c r="D6"/>
  <c r="D5"/>
  <c r="E1"/>
  <c r="E9" s="1"/>
  <c r="F9" s="1"/>
  <c r="F12" i="11"/>
  <c r="F5"/>
  <c r="F4"/>
  <c r="E6"/>
  <c r="E7"/>
  <c r="E8"/>
  <c r="E9"/>
  <c r="E4"/>
  <c r="E5"/>
  <c r="D6"/>
  <c r="D7"/>
  <c r="D8"/>
  <c r="D9"/>
  <c r="E1"/>
  <c r="F9" s="1"/>
  <c r="C3" i="10"/>
  <c r="C8"/>
  <c r="C2"/>
  <c r="C4"/>
  <c r="C5"/>
  <c r="C6"/>
  <c r="C7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21" i="9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19"/>
  <c r="B15" i="10"/>
  <c r="B11"/>
  <c r="D3" i="9"/>
  <c r="E3"/>
  <c r="D4"/>
  <c r="E4"/>
  <c r="D5"/>
  <c r="E5"/>
  <c r="D6"/>
  <c r="E6"/>
  <c r="D7"/>
  <c r="E7"/>
  <c r="D8"/>
  <c r="E8"/>
  <c r="E2"/>
  <c r="D2"/>
  <c r="F10" i="1"/>
  <c r="F4"/>
  <c r="F5"/>
  <c r="F6"/>
  <c r="F7"/>
  <c r="F3"/>
  <c r="E4"/>
  <c r="E5"/>
  <c r="E6"/>
  <c r="E7"/>
  <c r="E3"/>
  <c r="E1"/>
  <c r="E4" i="12" l="1"/>
  <c r="F4" s="1"/>
  <c r="E6"/>
  <c r="F6" s="1"/>
  <c r="E8"/>
  <c r="F8" s="1"/>
  <c r="E5"/>
  <c r="F5" s="1"/>
  <c r="E7"/>
  <c r="F7" s="1"/>
  <c r="F7" i="11"/>
  <c r="F6"/>
  <c r="F8"/>
  <c r="F12" i="12" l="1"/>
</calcChain>
</file>

<file path=xl/sharedStrings.xml><?xml version="1.0" encoding="utf-8"?>
<sst xmlns="http://schemas.openxmlformats.org/spreadsheetml/2006/main" count="47" uniqueCount="22">
  <si>
    <t>tasso</t>
  </si>
  <si>
    <t>VAN=</t>
  </si>
  <si>
    <t>tasso=</t>
  </si>
  <si>
    <t>1+i=</t>
  </si>
  <si>
    <r>
      <t>v</t>
    </r>
    <r>
      <rPr>
        <vertAlign val="superscript"/>
        <sz val="11"/>
        <color theme="1"/>
        <rFont val="Calibri"/>
        <family val="2"/>
        <scheme val="minor"/>
      </rPr>
      <t>k</t>
    </r>
  </si>
  <si>
    <t>scadenze: k</t>
  </si>
  <si>
    <r>
      <t>importi: a</t>
    </r>
    <r>
      <rPr>
        <vertAlign val="subscript"/>
        <sz val="11"/>
        <color theme="1"/>
        <rFont val="Calibri"/>
        <family val="2"/>
        <scheme val="minor"/>
      </rPr>
      <t>k</t>
    </r>
  </si>
  <si>
    <r>
      <t>a</t>
    </r>
    <r>
      <rPr>
        <vertAlign val="subscript"/>
        <sz val="11"/>
        <color theme="1"/>
        <rFont val="Calibri"/>
        <family val="2"/>
        <scheme val="minor"/>
      </rPr>
      <t>k</t>
    </r>
    <r>
      <rPr>
        <sz val="11"/>
        <color theme="1"/>
        <rFont val="Calibri"/>
        <family val="2"/>
        <scheme val="minor"/>
      </rPr>
      <t xml:space="preserve"> v</t>
    </r>
    <r>
      <rPr>
        <vertAlign val="superscript"/>
        <sz val="11"/>
        <color theme="1"/>
        <rFont val="Calibri"/>
        <family val="2"/>
        <scheme val="minor"/>
      </rPr>
      <t>k</t>
    </r>
  </si>
  <si>
    <t>i</t>
  </si>
  <si>
    <t>valutazione in 0</t>
  </si>
  <si>
    <t>valutazione in 1</t>
  </si>
  <si>
    <t>TIR=</t>
  </si>
  <si>
    <t>van(tasso_val)</t>
  </si>
  <si>
    <t>scadenze</t>
  </si>
  <si>
    <t>importi</t>
  </si>
  <si>
    <t>van(i)</t>
  </si>
  <si>
    <t>somme parziali</t>
  </si>
  <si>
    <t>primo TIR</t>
  </si>
  <si>
    <t>secondo TIR</t>
  </si>
  <si>
    <r>
      <t>t</t>
    </r>
    <r>
      <rPr>
        <vertAlign val="subscript"/>
        <sz val="11"/>
        <color theme="1"/>
        <rFont val="Calibri"/>
        <family val="2"/>
        <scheme val="minor"/>
      </rPr>
      <t>k</t>
    </r>
  </si>
  <si>
    <t>NB: valutazione in 0</t>
  </si>
  <si>
    <t>NPV(IRR(val);val)=</t>
  </si>
</sst>
</file>

<file path=xl/styles.xml><?xml version="1.0" encoding="utf-8"?>
<styleSheet xmlns="http://schemas.openxmlformats.org/spreadsheetml/2006/main">
  <numFmts count="1">
    <numFmt numFmtId="8" formatCode="&quot;€&quot;\ #,##0.00;[Red]\-&quot;€&quot;\ #,##0.00"/>
  </numFmts>
  <fonts count="4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8" fontId="0" fillId="0" borderId="0" xfId="0" applyNumberFormat="1"/>
    <xf numFmtId="0" fontId="0" fillId="0" borderId="0" xfId="0" quotePrefix="1"/>
    <xf numFmtId="0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/>
    <xf numFmtId="0" fontId="3" fillId="0" borderId="0" xfId="0" applyFont="1" applyAlignment="1">
      <alignment horizontal="right"/>
    </xf>
    <xf numFmtId="0" fontId="3" fillId="0" borderId="0" xfId="0" applyFont="1"/>
    <xf numFmtId="9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/>
    <c:plotArea>
      <c:layout/>
      <c:scatterChart>
        <c:scatterStyle val="lineMarker"/>
        <c:ser>
          <c:idx val="0"/>
          <c:order val="0"/>
          <c:tx>
            <c:strRef>
              <c:f>IRR!$B$18</c:f>
              <c:strCache>
                <c:ptCount val="1"/>
                <c:pt idx="0">
                  <c:v>van(tasso_val)</c:v>
                </c:pt>
              </c:strCache>
            </c:strRef>
          </c:tx>
          <c:marker>
            <c:symbol val="none"/>
          </c:marker>
          <c:xVal>
            <c:numRef>
              <c:f>IRR!$A$19:$A$54</c:f>
              <c:numCache>
                <c:formatCode>General</c:formatCode>
                <c:ptCount val="36"/>
                <c:pt idx="0">
                  <c:v>0</c:v>
                </c:pt>
                <c:pt idx="1">
                  <c:v>2E-3</c:v>
                </c:pt>
                <c:pt idx="2">
                  <c:v>4.0000000000000001E-3</c:v>
                </c:pt>
                <c:pt idx="3">
                  <c:v>6.0000000000000001E-3</c:v>
                </c:pt>
                <c:pt idx="4">
                  <c:v>8.0000000000000002E-3</c:v>
                </c:pt>
                <c:pt idx="5">
                  <c:v>0.01</c:v>
                </c:pt>
                <c:pt idx="6">
                  <c:v>1.2E-2</c:v>
                </c:pt>
                <c:pt idx="7">
                  <c:v>1.4E-2</c:v>
                </c:pt>
                <c:pt idx="8">
                  <c:v>1.6E-2</c:v>
                </c:pt>
                <c:pt idx="9">
                  <c:v>1.7999999999999999E-2</c:v>
                </c:pt>
                <c:pt idx="10">
                  <c:v>0.02</c:v>
                </c:pt>
                <c:pt idx="11">
                  <c:v>2.1999999999999999E-2</c:v>
                </c:pt>
                <c:pt idx="12">
                  <c:v>2.4E-2</c:v>
                </c:pt>
                <c:pt idx="13">
                  <c:v>2.5999999999999999E-2</c:v>
                </c:pt>
                <c:pt idx="14">
                  <c:v>2.8000000000000001E-2</c:v>
                </c:pt>
                <c:pt idx="15">
                  <c:v>0.03</c:v>
                </c:pt>
                <c:pt idx="16">
                  <c:v>3.2000000000000001E-2</c:v>
                </c:pt>
                <c:pt idx="17">
                  <c:v>3.4000000000000002E-2</c:v>
                </c:pt>
                <c:pt idx="18">
                  <c:v>3.5999999999999997E-2</c:v>
                </c:pt>
                <c:pt idx="19">
                  <c:v>3.7999999999999999E-2</c:v>
                </c:pt>
                <c:pt idx="20">
                  <c:v>0.04</c:v>
                </c:pt>
                <c:pt idx="21">
                  <c:v>4.2000000000000003E-2</c:v>
                </c:pt>
                <c:pt idx="22">
                  <c:v>4.3999999999999997E-2</c:v>
                </c:pt>
                <c:pt idx="23">
                  <c:v>4.5999999999999999E-2</c:v>
                </c:pt>
                <c:pt idx="24">
                  <c:v>4.8000000000000001E-2</c:v>
                </c:pt>
                <c:pt idx="25">
                  <c:v>0.05</c:v>
                </c:pt>
                <c:pt idx="26">
                  <c:v>5.1999999999999998E-2</c:v>
                </c:pt>
                <c:pt idx="27">
                  <c:v>5.3999999999999999E-2</c:v>
                </c:pt>
                <c:pt idx="28">
                  <c:v>5.6000000000000001E-2</c:v>
                </c:pt>
                <c:pt idx="29">
                  <c:v>5.8000000000000003E-2</c:v>
                </c:pt>
                <c:pt idx="30">
                  <c:v>0.06</c:v>
                </c:pt>
                <c:pt idx="31">
                  <c:v>6.2E-2</c:v>
                </c:pt>
                <c:pt idx="32">
                  <c:v>6.4000000000000001E-2</c:v>
                </c:pt>
                <c:pt idx="33">
                  <c:v>6.6000000000000003E-2</c:v>
                </c:pt>
                <c:pt idx="34">
                  <c:v>6.8000000000000005E-2</c:v>
                </c:pt>
                <c:pt idx="35">
                  <c:v>7.0000000000000007E-2</c:v>
                </c:pt>
              </c:numCache>
            </c:numRef>
          </c:xVal>
          <c:yVal>
            <c:numRef>
              <c:f>IRR!$B$19:$B$54</c:f>
              <c:numCache>
                <c:formatCode>"€"\ #,##0.00;[Red]\-"€"\ #,##0.00</c:formatCode>
                <c:ptCount val="36"/>
                <c:pt idx="0">
                  <c:v>210</c:v>
                </c:pt>
                <c:pt idx="1">
                  <c:v>197.47816922605512</c:v>
                </c:pt>
                <c:pt idx="2">
                  <c:v>185.07176037322461</c:v>
                </c:pt>
                <c:pt idx="3">
                  <c:v>172.7794132698441</c:v>
                </c:pt>
                <c:pt idx="4">
                  <c:v>160.59978698777854</c:v>
                </c:pt>
                <c:pt idx="5">
                  <c:v>148.53155952709176</c:v>
                </c:pt>
                <c:pt idx="6">
                  <c:v>136.57342750655584</c:v>
                </c:pt>
                <c:pt idx="7">
                  <c:v>124.72410585988814</c:v>
                </c:pt>
                <c:pt idx="8">
                  <c:v>112.98232753760294</c:v>
                </c:pt>
                <c:pt idx="9">
                  <c:v>101.34684321434315</c:v>
                </c:pt>
                <c:pt idx="10">
                  <c:v>89.816421001603885</c:v>
                </c:pt>
                <c:pt idx="11">
                  <c:v>78.389846165719973</c:v>
                </c:pt>
                <c:pt idx="12">
                  <c:v>67.065920851018745</c:v>
                </c:pt>
                <c:pt idx="13">
                  <c:v>55.843463808027536</c:v>
                </c:pt>
                <c:pt idx="14">
                  <c:v>44.721310126638173</c:v>
                </c:pt>
                <c:pt idx="15">
                  <c:v>33.698310974122933</c:v>
                </c:pt>
                <c:pt idx="16">
                  <c:v>22.773333337908298</c:v>
                </c:pt>
                <c:pt idx="17">
                  <c:v>11.945259773007137</c:v>
                </c:pt>
                <c:pt idx="18">
                  <c:v>1.212988154014738</c:v>
                </c:pt>
                <c:pt idx="19">
                  <c:v>-9.4245685684170439</c:v>
                </c:pt>
                <c:pt idx="20">
                  <c:v>-19.968482606728685</c:v>
                </c:pt>
                <c:pt idx="21">
                  <c:v>-30.419811571298169</c:v>
                </c:pt>
                <c:pt idx="22">
                  <c:v>-40.77959870108316</c:v>
                </c:pt>
                <c:pt idx="23">
                  <c:v>-51.048873090134521</c:v>
                </c:pt>
                <c:pt idx="24">
                  <c:v>-61.228649910063723</c:v>
                </c:pt>
                <c:pt idx="25">
                  <c:v>-71.319930628552129</c:v>
                </c:pt>
                <c:pt idx="26">
                  <c:v>-81.323703223971734</c:v>
                </c:pt>
                <c:pt idx="27">
                  <c:v>-91.240942396198534</c:v>
                </c:pt>
                <c:pt idx="28">
                  <c:v>-101.07260977369765</c:v>
                </c:pt>
                <c:pt idx="29">
                  <c:v>-110.81965411694205</c:v>
                </c:pt>
                <c:pt idx="30">
                  <c:v>-120.48301151825217</c:v>
                </c:pt>
                <c:pt idx="31">
                  <c:v>-130.06360559811355</c:v>
                </c:pt>
                <c:pt idx="32">
                  <c:v>-139.56234769805178</c:v>
                </c:pt>
                <c:pt idx="33">
                  <c:v>-148.98013707012183</c:v>
                </c:pt>
                <c:pt idx="34">
                  <c:v>-158.31786106308982</c:v>
                </c:pt>
                <c:pt idx="35">
                  <c:v>-167.57639530536017</c:v>
                </c:pt>
              </c:numCache>
            </c:numRef>
          </c:yVal>
        </c:ser>
        <c:axId val="116505600"/>
        <c:axId val="116511488"/>
      </c:scatterChart>
      <c:valAx>
        <c:axId val="116505600"/>
        <c:scaling>
          <c:orientation val="minMax"/>
        </c:scaling>
        <c:axPos val="b"/>
        <c:numFmt formatCode="General" sourceLinked="1"/>
        <c:tickLblPos val="nextTo"/>
        <c:crossAx val="116511488"/>
        <c:crosses val="autoZero"/>
        <c:crossBetween val="midCat"/>
      </c:valAx>
      <c:valAx>
        <c:axId val="116511488"/>
        <c:scaling>
          <c:orientation val="minMax"/>
        </c:scaling>
        <c:axPos val="l"/>
        <c:majorGridlines/>
        <c:numFmt formatCode="&quot;€&quot;\ #,##0.00;[Red]\-&quot;€&quot;\ #,##0.00" sourceLinked="1"/>
        <c:tickLblPos val="nextTo"/>
        <c:crossAx val="116505600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/>
    <c:plotArea>
      <c:layout/>
      <c:scatterChart>
        <c:scatterStyle val="lineMarker"/>
        <c:ser>
          <c:idx val="0"/>
          <c:order val="0"/>
          <c:tx>
            <c:strRef>
              <c:f>'es. tir'!$B$14</c:f>
              <c:strCache>
                <c:ptCount val="1"/>
                <c:pt idx="0">
                  <c:v>van(i)</c:v>
                </c:pt>
              </c:strCache>
            </c:strRef>
          </c:tx>
          <c:marker>
            <c:symbol val="none"/>
          </c:marker>
          <c:xVal>
            <c:numRef>
              <c:f>'es. tir'!$A$15:$A$40</c:f>
              <c:numCache>
                <c:formatCode>General</c:formatCode>
                <c:ptCount val="26"/>
                <c:pt idx="0">
                  <c:v>0</c:v>
                </c:pt>
                <c:pt idx="1">
                  <c:v>0.02</c:v>
                </c:pt>
                <c:pt idx="2">
                  <c:v>0.04</c:v>
                </c:pt>
                <c:pt idx="3">
                  <c:v>0.06</c:v>
                </c:pt>
                <c:pt idx="4">
                  <c:v>0.08</c:v>
                </c:pt>
                <c:pt idx="5">
                  <c:v>0.1</c:v>
                </c:pt>
                <c:pt idx="6">
                  <c:v>0.12</c:v>
                </c:pt>
                <c:pt idx="7">
                  <c:v>0.14000000000000001</c:v>
                </c:pt>
                <c:pt idx="8">
                  <c:v>0.16</c:v>
                </c:pt>
                <c:pt idx="9">
                  <c:v>0.18</c:v>
                </c:pt>
                <c:pt idx="10">
                  <c:v>0.2</c:v>
                </c:pt>
                <c:pt idx="11">
                  <c:v>0.22</c:v>
                </c:pt>
                <c:pt idx="12">
                  <c:v>0.24</c:v>
                </c:pt>
                <c:pt idx="13">
                  <c:v>0.26</c:v>
                </c:pt>
                <c:pt idx="14">
                  <c:v>0.28000000000000003</c:v>
                </c:pt>
                <c:pt idx="15">
                  <c:v>0.3</c:v>
                </c:pt>
                <c:pt idx="16">
                  <c:v>0.32</c:v>
                </c:pt>
                <c:pt idx="17">
                  <c:v>0.34</c:v>
                </c:pt>
                <c:pt idx="18">
                  <c:v>0.36</c:v>
                </c:pt>
                <c:pt idx="19">
                  <c:v>0.38</c:v>
                </c:pt>
                <c:pt idx="20">
                  <c:v>0.4</c:v>
                </c:pt>
                <c:pt idx="21">
                  <c:v>0.42</c:v>
                </c:pt>
                <c:pt idx="22">
                  <c:v>0.44</c:v>
                </c:pt>
                <c:pt idx="23">
                  <c:v>0.46</c:v>
                </c:pt>
                <c:pt idx="24">
                  <c:v>0.48</c:v>
                </c:pt>
                <c:pt idx="25">
                  <c:v>0.5</c:v>
                </c:pt>
              </c:numCache>
            </c:numRef>
          </c:xVal>
          <c:yVal>
            <c:numRef>
              <c:f>'es. tir'!$B$15:$B$40</c:f>
              <c:numCache>
                <c:formatCode>"€"\ #,##0.00;[Red]\-"€"\ #,##0.00</c:formatCode>
                <c:ptCount val="26"/>
                <c:pt idx="0">
                  <c:v>-100</c:v>
                </c:pt>
                <c:pt idx="1">
                  <c:v>-44.065903556995636</c:v>
                </c:pt>
                <c:pt idx="2">
                  <c:v>-2.3239706605338597</c:v>
                </c:pt>
                <c:pt idx="3">
                  <c:v>27.743653950640237</c:v>
                </c:pt>
                <c:pt idx="4">
                  <c:v>48.21115875469377</c:v>
                </c:pt>
                <c:pt idx="5">
                  <c:v>60.790907002355652</c:v>
                </c:pt>
                <c:pt idx="6">
                  <c:v>66.899292084532362</c:v>
                </c:pt>
                <c:pt idx="7">
                  <c:v>67.709916550254775</c:v>
                </c:pt>
                <c:pt idx="8">
                  <c:v>64.196679840668367</c:v>
                </c:pt>
                <c:pt idx="9">
                  <c:v>57.168802351425938</c:v>
                </c:pt>
                <c:pt idx="10">
                  <c:v>47.299382716049649</c:v>
                </c:pt>
                <c:pt idx="11">
                  <c:v>35.148750940963737</c:v>
                </c:pt>
                <c:pt idx="12">
                  <c:v>21.183619518982368</c:v>
                </c:pt>
                <c:pt idx="13">
                  <c:v>5.7928307980780573</c:v>
                </c:pt>
                <c:pt idx="14">
                  <c:v>-10.699661262333393</c:v>
                </c:pt>
                <c:pt idx="15">
                  <c:v>-28.024063102559239</c:v>
                </c:pt>
                <c:pt idx="16">
                  <c:v>-45.955855448707553</c:v>
                </c:pt>
                <c:pt idx="17">
                  <c:v>-64.308416570306235</c:v>
                </c:pt>
                <c:pt idx="18">
                  <c:v>-82.926885677675273</c:v>
                </c:pt>
                <c:pt idx="19">
                  <c:v>-101.68304781988968</c:v>
                </c:pt>
                <c:pt idx="20">
                  <c:v>-120.47106222747288</c:v>
                </c:pt>
                <c:pt idx="21">
                  <c:v>-139.20388869861608</c:v>
                </c:pt>
                <c:pt idx="22">
                  <c:v>-157.81029298098815</c:v>
                </c:pt>
                <c:pt idx="23">
                  <c:v>-176.23233343043501</c:v>
                </c:pt>
                <c:pt idx="24">
                  <c:v>-194.42324853896753</c:v>
                </c:pt>
                <c:pt idx="25">
                  <c:v>-212.34567901234561</c:v>
                </c:pt>
              </c:numCache>
            </c:numRef>
          </c:yVal>
        </c:ser>
        <c:axId val="116556928"/>
        <c:axId val="116558464"/>
      </c:scatterChart>
      <c:valAx>
        <c:axId val="116556928"/>
        <c:scaling>
          <c:orientation val="minMax"/>
        </c:scaling>
        <c:axPos val="b"/>
        <c:numFmt formatCode="General" sourceLinked="1"/>
        <c:tickLblPos val="nextTo"/>
        <c:crossAx val="116558464"/>
        <c:crosses val="autoZero"/>
        <c:crossBetween val="midCat"/>
      </c:valAx>
      <c:valAx>
        <c:axId val="116558464"/>
        <c:scaling>
          <c:orientation val="minMax"/>
        </c:scaling>
        <c:axPos val="l"/>
        <c:majorGridlines/>
        <c:numFmt formatCode="&quot;€&quot;\ #,##0.00;[Red]\-&quot;€&quot;\ #,##0.00" sourceLinked="1"/>
        <c:tickLblPos val="nextTo"/>
        <c:crossAx val="116556928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17</xdr:row>
      <xdr:rowOff>0</xdr:rowOff>
    </xdr:from>
    <xdr:to>
      <xdr:col>6</xdr:col>
      <xdr:colOff>2533650</xdr:colOff>
      <xdr:row>31</xdr:row>
      <xdr:rowOff>76200</xdr:rowOff>
    </xdr:to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13</xdr:row>
      <xdr:rowOff>0</xdr:rowOff>
    </xdr:from>
    <xdr:to>
      <xdr:col>11</xdr:col>
      <xdr:colOff>304800</xdr:colOff>
      <xdr:row>27</xdr:row>
      <xdr:rowOff>76200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2"/>
  <sheetViews>
    <sheetView tabSelected="1" workbookViewId="0">
      <selection activeCell="G32" sqref="G32"/>
    </sheetView>
  </sheetViews>
  <sheetFormatPr defaultRowHeight="15"/>
  <cols>
    <col min="1" max="1" width="11.140625" bestFit="1" customWidth="1"/>
    <col min="2" max="2" width="10.28515625" bestFit="1" customWidth="1"/>
    <col min="5" max="5" width="11.42578125" customWidth="1"/>
    <col min="6" max="6" width="12" bestFit="1" customWidth="1"/>
    <col min="8" max="8" width="44.28515625" customWidth="1"/>
  </cols>
  <sheetData>
    <row r="1" spans="1:8">
      <c r="A1" t="s">
        <v>2</v>
      </c>
      <c r="B1">
        <v>0.05</v>
      </c>
      <c r="D1" s="2" t="s">
        <v>3</v>
      </c>
      <c r="E1">
        <f>1+B1</f>
        <v>1.05</v>
      </c>
    </row>
    <row r="2" spans="1:8" ht="18.75">
      <c r="A2" t="s">
        <v>5</v>
      </c>
      <c r="B2" t="s">
        <v>6</v>
      </c>
      <c r="E2" t="s">
        <v>4</v>
      </c>
      <c r="F2" t="s">
        <v>7</v>
      </c>
    </row>
    <row r="3" spans="1:8">
      <c r="A3">
        <v>1</v>
      </c>
      <c r="B3">
        <v>200</v>
      </c>
      <c r="E3">
        <f>+$E$1^(-A3)</f>
        <v>0.95238095238095233</v>
      </c>
      <c r="F3">
        <f>+B3*E3</f>
        <v>190.47619047619045</v>
      </c>
    </row>
    <row r="4" spans="1:8">
      <c r="A4">
        <v>2</v>
      </c>
      <c r="B4">
        <v>450</v>
      </c>
      <c r="E4">
        <f t="shared" ref="E4:E7" si="0">+$E$1^(-A4)</f>
        <v>0.90702947845804982</v>
      </c>
      <c r="F4">
        <f t="shared" ref="F4:F7" si="1">+B4*E4</f>
        <v>408.16326530612241</v>
      </c>
    </row>
    <row r="5" spans="1:8">
      <c r="A5">
        <v>3</v>
      </c>
      <c r="B5">
        <v>700</v>
      </c>
      <c r="E5">
        <f t="shared" si="0"/>
        <v>0.86383759853147601</v>
      </c>
      <c r="F5">
        <f t="shared" si="1"/>
        <v>604.68631897203318</v>
      </c>
    </row>
    <row r="6" spans="1:8">
      <c r="A6">
        <v>4</v>
      </c>
      <c r="B6">
        <v>210</v>
      </c>
      <c r="E6">
        <f t="shared" si="0"/>
        <v>0.82270247479188197</v>
      </c>
      <c r="F6">
        <f t="shared" si="1"/>
        <v>172.76751970629522</v>
      </c>
    </row>
    <row r="7" spans="1:8">
      <c r="A7">
        <v>5</v>
      </c>
      <c r="B7">
        <v>450</v>
      </c>
      <c r="E7">
        <f t="shared" si="0"/>
        <v>0.78352616646845896</v>
      </c>
      <c r="F7">
        <f t="shared" si="1"/>
        <v>352.58677491080653</v>
      </c>
    </row>
    <row r="10" spans="1:8">
      <c r="A10" t="s">
        <v>1</v>
      </c>
      <c r="B10" s="1">
        <f>NPV(B1,B3:B7)</f>
        <v>1728.6800693714479</v>
      </c>
      <c r="F10" s="1">
        <f>SUM(F3:F7)</f>
        <v>1728.6800693714479</v>
      </c>
      <c r="H10" t="s">
        <v>9</v>
      </c>
    </row>
    <row r="12" spans="1:8">
      <c r="A12" t="s">
        <v>1</v>
      </c>
      <c r="B12" s="1">
        <f>B3+NPV(B1,B4:B7)</f>
        <v>1815.1140728400201</v>
      </c>
      <c r="F12" s="1">
        <f>+F10*E1</f>
        <v>1815.1140728400203</v>
      </c>
      <c r="H12" t="s">
        <v>10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H24" sqref="H24"/>
    </sheetView>
  </sheetViews>
  <sheetFormatPr defaultRowHeight="15"/>
  <cols>
    <col min="1" max="1" width="11.140625" bestFit="1" customWidth="1"/>
    <col min="2" max="2" width="10.28515625" bestFit="1" customWidth="1"/>
    <col min="4" max="4" width="10.7109375" bestFit="1" customWidth="1"/>
    <col min="5" max="5" width="11.42578125" customWidth="1"/>
    <col min="6" max="6" width="12" bestFit="1" customWidth="1"/>
    <col min="8" max="8" width="44.28515625" customWidth="1"/>
  </cols>
  <sheetData>
    <row r="1" spans="1:8">
      <c r="A1" t="s">
        <v>2</v>
      </c>
      <c r="B1">
        <v>0.04</v>
      </c>
      <c r="D1" s="2" t="s">
        <v>3</v>
      </c>
      <c r="E1">
        <f>1+B1</f>
        <v>1.04</v>
      </c>
    </row>
    <row r="2" spans="1:8">
      <c r="D2" s="2"/>
    </row>
    <row r="3" spans="1:8" ht="18.75">
      <c r="A3" t="s">
        <v>5</v>
      </c>
      <c r="B3" t="s">
        <v>6</v>
      </c>
      <c r="D3" t="s">
        <v>19</v>
      </c>
      <c r="E3" t="s">
        <v>4</v>
      </c>
      <c r="F3" t="s">
        <v>7</v>
      </c>
    </row>
    <row r="4" spans="1:8">
      <c r="A4" s="5">
        <v>38398</v>
      </c>
      <c r="B4">
        <v>-1700</v>
      </c>
      <c r="D4">
        <v>0</v>
      </c>
      <c r="E4">
        <f>+$E$1^(-D4)</f>
        <v>1</v>
      </c>
      <c r="F4">
        <f>+B4*E4</f>
        <v>-1700</v>
      </c>
    </row>
    <row r="5" spans="1:8">
      <c r="A5" s="5">
        <v>38949</v>
      </c>
      <c r="B5">
        <v>200</v>
      </c>
      <c r="D5" s="3">
        <f>+(A5-$A$4)/365</f>
        <v>1.5095890410958903</v>
      </c>
      <c r="E5">
        <f>+$E$1^(-D5)</f>
        <v>0.94251149941822454</v>
      </c>
      <c r="F5">
        <f>+B5*E5</f>
        <v>188.50229988364489</v>
      </c>
    </row>
    <row r="6" spans="1:8">
      <c r="A6" s="5">
        <v>39022</v>
      </c>
      <c r="B6">
        <v>450</v>
      </c>
      <c r="D6" s="3">
        <f t="shared" ref="D6:D9" si="0">+(A6-$A$4)/365</f>
        <v>1.7095890410958905</v>
      </c>
      <c r="E6">
        <f t="shared" ref="E6:E9" si="1">+$E$1^(-D6)</f>
        <v>0.93514722575288178</v>
      </c>
      <c r="F6">
        <f t="shared" ref="F6:F9" si="2">+B6*E6</f>
        <v>420.81625158879677</v>
      </c>
    </row>
    <row r="7" spans="1:8">
      <c r="A7" s="5">
        <v>39568</v>
      </c>
      <c r="B7">
        <v>700</v>
      </c>
      <c r="D7" s="3">
        <f t="shared" si="0"/>
        <v>3.2054794520547945</v>
      </c>
      <c r="E7">
        <f t="shared" si="1"/>
        <v>0.88186068399315898</v>
      </c>
      <c r="F7">
        <f t="shared" si="2"/>
        <v>617.3024787952113</v>
      </c>
    </row>
    <row r="8" spans="1:8">
      <c r="A8" s="5">
        <v>39864</v>
      </c>
      <c r="B8">
        <v>210</v>
      </c>
      <c r="D8" s="3">
        <f t="shared" si="0"/>
        <v>4.0164383561643833</v>
      </c>
      <c r="E8">
        <f t="shared" si="1"/>
        <v>0.85425325582783151</v>
      </c>
      <c r="F8">
        <f t="shared" si="2"/>
        <v>179.39318372384463</v>
      </c>
    </row>
    <row r="9" spans="1:8">
      <c r="A9" s="5">
        <v>40400</v>
      </c>
      <c r="B9">
        <v>450</v>
      </c>
      <c r="D9" s="3">
        <f t="shared" si="0"/>
        <v>5.484931506849315</v>
      </c>
      <c r="E9">
        <f t="shared" si="1"/>
        <v>0.80644230192585853</v>
      </c>
      <c r="F9">
        <f t="shared" si="2"/>
        <v>362.89903586663632</v>
      </c>
    </row>
    <row r="12" spans="1:8">
      <c r="A12" t="s">
        <v>1</v>
      </c>
      <c r="B12" s="1">
        <f>XNPV(B1,B4:B9,A4:A9)</f>
        <v>68.913249858133838</v>
      </c>
      <c r="F12" s="1">
        <f>SUM(F4:F9)</f>
        <v>68.913249858133895</v>
      </c>
      <c r="H12" t="s">
        <v>20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54"/>
  <sheetViews>
    <sheetView workbookViewId="0">
      <selection activeCell="A13" sqref="A13"/>
    </sheetView>
  </sheetViews>
  <sheetFormatPr defaultRowHeight="15"/>
  <cols>
    <col min="1" max="1" width="11.140625" bestFit="1" customWidth="1"/>
    <col min="2" max="2" width="13.85546875" bestFit="1" customWidth="1"/>
    <col min="3" max="3" width="10.28515625" customWidth="1"/>
    <col min="4" max="4" width="11.140625" bestFit="1" customWidth="1"/>
    <col min="5" max="5" width="10.28515625" customWidth="1"/>
    <col min="7" max="7" width="44.28515625" customWidth="1"/>
  </cols>
  <sheetData>
    <row r="1" spans="1:10">
      <c r="D1" t="s">
        <v>2</v>
      </c>
      <c r="E1">
        <v>3.6227167444226244E-2</v>
      </c>
    </row>
    <row r="2" spans="1:10" ht="18">
      <c r="A2" t="s">
        <v>5</v>
      </c>
      <c r="B2" t="s">
        <v>6</v>
      </c>
      <c r="D2" t="str">
        <f>+A2</f>
        <v>scadenze: k</v>
      </c>
      <c r="E2" t="str">
        <f>+B2</f>
        <v>importi: ak</v>
      </c>
    </row>
    <row r="3" spans="1:10">
      <c r="A3">
        <v>0</v>
      </c>
      <c r="B3">
        <v>-1800</v>
      </c>
      <c r="D3">
        <f t="shared" ref="D3:D8" si="0">+A3</f>
        <v>0</v>
      </c>
      <c r="E3">
        <f t="shared" ref="E3:E8" si="1">+B3</f>
        <v>-1800</v>
      </c>
    </row>
    <row r="4" spans="1:10">
      <c r="A4">
        <v>1</v>
      </c>
      <c r="B4">
        <v>200</v>
      </c>
      <c r="D4">
        <f t="shared" si="0"/>
        <v>1</v>
      </c>
      <c r="E4">
        <f t="shared" si="1"/>
        <v>200</v>
      </c>
    </row>
    <row r="5" spans="1:10">
      <c r="A5">
        <v>2</v>
      </c>
      <c r="B5">
        <v>450</v>
      </c>
      <c r="D5">
        <f t="shared" si="0"/>
        <v>2</v>
      </c>
      <c r="E5">
        <f t="shared" si="1"/>
        <v>450</v>
      </c>
    </row>
    <row r="6" spans="1:10">
      <c r="A6">
        <v>3</v>
      </c>
      <c r="B6">
        <v>700</v>
      </c>
      <c r="D6">
        <f t="shared" si="0"/>
        <v>3</v>
      </c>
      <c r="E6">
        <f t="shared" si="1"/>
        <v>700</v>
      </c>
    </row>
    <row r="7" spans="1:10">
      <c r="A7">
        <v>4</v>
      </c>
      <c r="B7">
        <v>210</v>
      </c>
      <c r="D7">
        <f t="shared" si="0"/>
        <v>4</v>
      </c>
      <c r="E7">
        <f t="shared" si="1"/>
        <v>210</v>
      </c>
      <c r="H7" s="6"/>
      <c r="I7" s="7"/>
      <c r="J7" s="7"/>
    </row>
    <row r="8" spans="1:10">
      <c r="A8">
        <v>5</v>
      </c>
      <c r="B8">
        <v>450</v>
      </c>
      <c r="D8">
        <f t="shared" si="0"/>
        <v>5</v>
      </c>
      <c r="E8">
        <f t="shared" si="1"/>
        <v>450</v>
      </c>
      <c r="H8" s="6"/>
      <c r="I8" s="7"/>
      <c r="J8" s="7"/>
    </row>
    <row r="9" spans="1:10">
      <c r="H9" s="7"/>
      <c r="I9" s="7"/>
      <c r="J9" s="7"/>
    </row>
    <row r="10" spans="1:10">
      <c r="H10" s="7"/>
      <c r="I10" s="7"/>
      <c r="J10" s="7"/>
    </row>
    <row r="11" spans="1:10">
      <c r="A11" t="s">
        <v>11</v>
      </c>
      <c r="B11" s="3">
        <f>IRR(B3:B8)</f>
        <v>3.6227165007011772E-2</v>
      </c>
      <c r="C11" s="1"/>
      <c r="D11" t="s">
        <v>1</v>
      </c>
      <c r="E11" s="3">
        <f>E3+NPV(E1,E4:E8)</f>
        <v>-1.3031458820478292E-5</v>
      </c>
      <c r="G11" t="s">
        <v>9</v>
      </c>
      <c r="H11" s="7"/>
      <c r="I11" s="8"/>
      <c r="J11" s="7"/>
    </row>
    <row r="13" spans="1:10">
      <c r="A13" s="4" t="s">
        <v>21</v>
      </c>
      <c r="C13">
        <f>+NPV(IRR(B3:B8),B3:B8)</f>
        <v>-2.3224716812004968E-8</v>
      </c>
    </row>
    <row r="18" spans="1:2">
      <c r="A18" t="s">
        <v>0</v>
      </c>
      <c r="B18" t="s">
        <v>12</v>
      </c>
    </row>
    <row r="19" spans="1:2">
      <c r="A19">
        <v>0</v>
      </c>
      <c r="B19" s="1">
        <f>+$B$3+NPV(A19,$B$4:$B$8)</f>
        <v>210</v>
      </c>
    </row>
    <row r="20" spans="1:2">
      <c r="A20">
        <v>2E-3</v>
      </c>
      <c r="B20" s="1">
        <f>+$B$3+NPV(A20,$B$4:$B$8)</f>
        <v>197.47816922605512</v>
      </c>
    </row>
    <row r="21" spans="1:2">
      <c r="A21">
        <v>4.0000000000000001E-3</v>
      </c>
      <c r="B21" s="1">
        <f t="shared" ref="B21:B54" si="2">+$B$3+NPV(A21,$B$4:$B$8)</f>
        <v>185.07176037322461</v>
      </c>
    </row>
    <row r="22" spans="1:2">
      <c r="A22">
        <v>6.0000000000000001E-3</v>
      </c>
      <c r="B22" s="1">
        <f t="shared" si="2"/>
        <v>172.7794132698441</v>
      </c>
    </row>
    <row r="23" spans="1:2">
      <c r="A23">
        <v>8.0000000000000002E-3</v>
      </c>
      <c r="B23" s="1">
        <f t="shared" si="2"/>
        <v>160.59978698777854</v>
      </c>
    </row>
    <row r="24" spans="1:2">
      <c r="A24">
        <v>0.01</v>
      </c>
      <c r="B24" s="1">
        <f t="shared" si="2"/>
        <v>148.53155952709176</v>
      </c>
    </row>
    <row r="25" spans="1:2">
      <c r="A25">
        <v>1.2E-2</v>
      </c>
      <c r="B25" s="1">
        <f t="shared" si="2"/>
        <v>136.57342750655584</v>
      </c>
    </row>
    <row r="26" spans="1:2">
      <c r="A26">
        <v>1.4E-2</v>
      </c>
      <c r="B26" s="1">
        <f t="shared" si="2"/>
        <v>124.72410585988814</v>
      </c>
    </row>
    <row r="27" spans="1:2">
      <c r="A27">
        <v>1.6E-2</v>
      </c>
      <c r="B27" s="1">
        <f t="shared" si="2"/>
        <v>112.98232753760294</v>
      </c>
    </row>
    <row r="28" spans="1:2">
      <c r="A28">
        <v>1.7999999999999999E-2</v>
      </c>
      <c r="B28" s="1">
        <f t="shared" si="2"/>
        <v>101.34684321434315</v>
      </c>
    </row>
    <row r="29" spans="1:2">
      <c r="A29">
        <v>0.02</v>
      </c>
      <c r="B29" s="1">
        <f t="shared" si="2"/>
        <v>89.816421001603885</v>
      </c>
    </row>
    <row r="30" spans="1:2">
      <c r="A30">
        <v>2.1999999999999999E-2</v>
      </c>
      <c r="B30" s="1">
        <f t="shared" si="2"/>
        <v>78.389846165719973</v>
      </c>
    </row>
    <row r="31" spans="1:2">
      <c r="A31">
        <v>2.4E-2</v>
      </c>
      <c r="B31" s="1">
        <f t="shared" si="2"/>
        <v>67.065920851018745</v>
      </c>
    </row>
    <row r="32" spans="1:2">
      <c r="A32">
        <v>2.5999999999999999E-2</v>
      </c>
      <c r="B32" s="1">
        <f t="shared" si="2"/>
        <v>55.843463808027536</v>
      </c>
    </row>
    <row r="33" spans="1:2">
      <c r="A33">
        <v>2.8000000000000001E-2</v>
      </c>
      <c r="B33" s="1">
        <f t="shared" si="2"/>
        <v>44.721310126638173</v>
      </c>
    </row>
    <row r="34" spans="1:2">
      <c r="A34">
        <v>0.03</v>
      </c>
      <c r="B34" s="1">
        <f t="shared" si="2"/>
        <v>33.698310974122933</v>
      </c>
    </row>
    <row r="35" spans="1:2">
      <c r="A35">
        <v>3.2000000000000001E-2</v>
      </c>
      <c r="B35" s="1">
        <f t="shared" si="2"/>
        <v>22.773333337908298</v>
      </c>
    </row>
    <row r="36" spans="1:2">
      <c r="A36">
        <v>3.4000000000000002E-2</v>
      </c>
      <c r="B36" s="1">
        <f t="shared" si="2"/>
        <v>11.945259773007137</v>
      </c>
    </row>
    <row r="37" spans="1:2">
      <c r="A37">
        <v>3.5999999999999997E-2</v>
      </c>
      <c r="B37" s="1">
        <f t="shared" si="2"/>
        <v>1.212988154014738</v>
      </c>
    </row>
    <row r="38" spans="1:2">
      <c r="A38">
        <v>3.7999999999999999E-2</v>
      </c>
      <c r="B38" s="1">
        <f t="shared" si="2"/>
        <v>-9.4245685684170439</v>
      </c>
    </row>
    <row r="39" spans="1:2">
      <c r="A39">
        <v>0.04</v>
      </c>
      <c r="B39" s="1">
        <f t="shared" si="2"/>
        <v>-19.968482606728685</v>
      </c>
    </row>
    <row r="40" spans="1:2">
      <c r="A40">
        <v>4.2000000000000003E-2</v>
      </c>
      <c r="B40" s="1">
        <f t="shared" si="2"/>
        <v>-30.419811571298169</v>
      </c>
    </row>
    <row r="41" spans="1:2">
      <c r="A41">
        <v>4.3999999999999997E-2</v>
      </c>
      <c r="B41" s="1">
        <f t="shared" si="2"/>
        <v>-40.77959870108316</v>
      </c>
    </row>
    <row r="42" spans="1:2">
      <c r="A42">
        <v>4.5999999999999999E-2</v>
      </c>
      <c r="B42" s="1">
        <f t="shared" si="2"/>
        <v>-51.048873090134521</v>
      </c>
    </row>
    <row r="43" spans="1:2">
      <c r="A43">
        <v>4.8000000000000001E-2</v>
      </c>
      <c r="B43" s="1">
        <f t="shared" si="2"/>
        <v>-61.228649910063723</v>
      </c>
    </row>
    <row r="44" spans="1:2">
      <c r="A44">
        <v>0.05</v>
      </c>
      <c r="B44" s="1">
        <f t="shared" si="2"/>
        <v>-71.319930628552129</v>
      </c>
    </row>
    <row r="45" spans="1:2">
      <c r="A45">
        <v>5.1999999999999998E-2</v>
      </c>
      <c r="B45" s="1">
        <f t="shared" si="2"/>
        <v>-81.323703223971734</v>
      </c>
    </row>
    <row r="46" spans="1:2">
      <c r="A46">
        <v>5.3999999999999999E-2</v>
      </c>
      <c r="B46" s="1">
        <f t="shared" si="2"/>
        <v>-91.240942396198534</v>
      </c>
    </row>
    <row r="47" spans="1:2">
      <c r="A47">
        <v>5.6000000000000001E-2</v>
      </c>
      <c r="B47" s="1">
        <f t="shared" si="2"/>
        <v>-101.07260977369765</v>
      </c>
    </row>
    <row r="48" spans="1:2">
      <c r="A48">
        <v>5.8000000000000003E-2</v>
      </c>
      <c r="B48" s="1">
        <f t="shared" si="2"/>
        <v>-110.81965411694205</v>
      </c>
    </row>
    <row r="49" spans="1:2">
      <c r="A49">
        <v>0.06</v>
      </c>
      <c r="B49" s="1">
        <f t="shared" si="2"/>
        <v>-120.48301151825217</v>
      </c>
    </row>
    <row r="50" spans="1:2">
      <c r="A50">
        <v>6.2E-2</v>
      </c>
      <c r="B50" s="1">
        <f t="shared" si="2"/>
        <v>-130.06360559811355</v>
      </c>
    </row>
    <row r="51" spans="1:2">
      <c r="A51">
        <v>6.4000000000000001E-2</v>
      </c>
      <c r="B51" s="1">
        <f t="shared" si="2"/>
        <v>-139.56234769805178</v>
      </c>
    </row>
    <row r="52" spans="1:2">
      <c r="A52">
        <v>6.6000000000000003E-2</v>
      </c>
      <c r="B52" s="1">
        <f t="shared" si="2"/>
        <v>-148.98013707012183</v>
      </c>
    </row>
    <row r="53" spans="1:2">
      <c r="A53">
        <v>6.8000000000000005E-2</v>
      </c>
      <c r="B53" s="1">
        <f t="shared" si="2"/>
        <v>-158.31786106308982</v>
      </c>
    </row>
    <row r="54" spans="1:2">
      <c r="A54">
        <v>7.0000000000000007E-2</v>
      </c>
      <c r="B54" s="1">
        <f t="shared" si="2"/>
        <v>-167.57639530536017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C81"/>
  <sheetViews>
    <sheetView topLeftCell="A7" workbookViewId="0">
      <selection activeCell="C33" sqref="C33"/>
    </sheetView>
  </sheetViews>
  <sheetFormatPr defaultRowHeight="15"/>
  <cols>
    <col min="2" max="2" width="10" customWidth="1"/>
    <col min="3" max="3" width="14.5703125" bestFit="1" customWidth="1"/>
  </cols>
  <sheetData>
    <row r="1" spans="1:3">
      <c r="A1" t="s">
        <v>13</v>
      </c>
      <c r="B1" t="s">
        <v>14</v>
      </c>
      <c r="C1" t="s">
        <v>16</v>
      </c>
    </row>
    <row r="2" spans="1:3">
      <c r="A2">
        <v>0</v>
      </c>
      <c r="B2">
        <v>-1200</v>
      </c>
      <c r="C2">
        <f>SUM($B$2:B2)</f>
        <v>-1200</v>
      </c>
    </row>
    <row r="3" spans="1:3">
      <c r="A3">
        <v>1</v>
      </c>
      <c r="B3">
        <v>800</v>
      </c>
      <c r="C3">
        <f>SUM($B$2:B3)</f>
        <v>-400</v>
      </c>
    </row>
    <row r="4" spans="1:3">
      <c r="A4">
        <v>2</v>
      </c>
      <c r="B4">
        <v>600</v>
      </c>
      <c r="C4">
        <f>SUM($B$2:B4)</f>
        <v>200</v>
      </c>
    </row>
    <row r="5" spans="1:3">
      <c r="A5">
        <v>3</v>
      </c>
      <c r="B5">
        <v>700</v>
      </c>
      <c r="C5">
        <f>SUM($B$2:B5)</f>
        <v>900</v>
      </c>
    </row>
    <row r="6" spans="1:3">
      <c r="A6">
        <v>4</v>
      </c>
      <c r="B6">
        <v>500</v>
      </c>
      <c r="C6">
        <f>SUM($B$2:B6)</f>
        <v>1400</v>
      </c>
    </row>
    <row r="7" spans="1:3">
      <c r="A7">
        <v>5</v>
      </c>
      <c r="B7">
        <v>300</v>
      </c>
      <c r="C7">
        <f>SUM($B$2:B7)</f>
        <v>1700</v>
      </c>
    </row>
    <row r="8" spans="1:3">
      <c r="A8">
        <v>6</v>
      </c>
      <c r="B8">
        <v>-1800</v>
      </c>
      <c r="C8">
        <f>SUM($B$2:B8)</f>
        <v>-100</v>
      </c>
    </row>
    <row r="11" spans="1:3">
      <c r="A11" t="s">
        <v>11</v>
      </c>
      <c r="B11">
        <f>IRR(B2:B8)</f>
        <v>4.1322617554087969E-2</v>
      </c>
      <c r="C11" t="s">
        <v>17</v>
      </c>
    </row>
    <row r="12" spans="1:3">
      <c r="A12" t="s">
        <v>11</v>
      </c>
      <c r="B12">
        <f>IRR(B2:B8,0.3)</f>
        <v>0.26716003664740107</v>
      </c>
      <c r="C12" t="s">
        <v>18</v>
      </c>
    </row>
    <row r="14" spans="1:3">
      <c r="A14" t="s">
        <v>8</v>
      </c>
      <c r="B14" t="s">
        <v>15</v>
      </c>
    </row>
    <row r="15" spans="1:3">
      <c r="A15">
        <v>0</v>
      </c>
      <c r="B15" s="1">
        <f>+$B$2+NPV(A15,$B$3:$B$8)</f>
        <v>-100</v>
      </c>
    </row>
    <row r="16" spans="1:3">
      <c r="A16">
        <v>0.02</v>
      </c>
      <c r="B16" s="1">
        <f t="shared" ref="B16:B40" si="0">+$B$2+NPV(A16,$B$3:$B$8)</f>
        <v>-44.065903556995636</v>
      </c>
    </row>
    <row r="17" spans="1:2">
      <c r="A17">
        <v>0.04</v>
      </c>
      <c r="B17" s="1">
        <f t="shared" si="0"/>
        <v>-2.3239706605338597</v>
      </c>
    </row>
    <row r="18" spans="1:2">
      <c r="A18">
        <v>0.06</v>
      </c>
      <c r="B18" s="1">
        <f t="shared" si="0"/>
        <v>27.743653950640237</v>
      </c>
    </row>
    <row r="19" spans="1:2">
      <c r="A19">
        <v>0.08</v>
      </c>
      <c r="B19" s="1">
        <f t="shared" si="0"/>
        <v>48.21115875469377</v>
      </c>
    </row>
    <row r="20" spans="1:2">
      <c r="A20">
        <v>0.1</v>
      </c>
      <c r="B20" s="1">
        <f t="shared" si="0"/>
        <v>60.790907002355652</v>
      </c>
    </row>
    <row r="21" spans="1:2">
      <c r="A21">
        <v>0.12</v>
      </c>
      <c r="B21" s="1">
        <f t="shared" si="0"/>
        <v>66.899292084532362</v>
      </c>
    </row>
    <row r="22" spans="1:2">
      <c r="A22">
        <v>0.14000000000000001</v>
      </c>
      <c r="B22" s="1">
        <f t="shared" si="0"/>
        <v>67.709916550254775</v>
      </c>
    </row>
    <row r="23" spans="1:2">
      <c r="A23">
        <v>0.16</v>
      </c>
      <c r="B23" s="1">
        <f t="shared" si="0"/>
        <v>64.196679840668367</v>
      </c>
    </row>
    <row r="24" spans="1:2">
      <c r="A24">
        <v>0.18</v>
      </c>
      <c r="B24" s="1">
        <f t="shared" si="0"/>
        <v>57.168802351425938</v>
      </c>
    </row>
    <row r="25" spans="1:2">
      <c r="A25">
        <v>0.2</v>
      </c>
      <c r="B25" s="1">
        <f t="shared" si="0"/>
        <v>47.299382716049649</v>
      </c>
    </row>
    <row r="26" spans="1:2">
      <c r="A26">
        <v>0.22</v>
      </c>
      <c r="B26" s="1">
        <f t="shared" si="0"/>
        <v>35.148750940963737</v>
      </c>
    </row>
    <row r="27" spans="1:2">
      <c r="A27">
        <v>0.24</v>
      </c>
      <c r="B27" s="1">
        <f t="shared" si="0"/>
        <v>21.183619518982368</v>
      </c>
    </row>
    <row r="28" spans="1:2">
      <c r="A28">
        <v>0.26</v>
      </c>
      <c r="B28" s="1">
        <f t="shared" si="0"/>
        <v>5.7928307980780573</v>
      </c>
    </row>
    <row r="29" spans="1:2">
      <c r="A29">
        <v>0.28000000000000003</v>
      </c>
      <c r="B29" s="1">
        <f t="shared" si="0"/>
        <v>-10.699661262333393</v>
      </c>
    </row>
    <row r="30" spans="1:2">
      <c r="A30">
        <v>0.3</v>
      </c>
      <c r="B30" s="1">
        <f t="shared" si="0"/>
        <v>-28.024063102559239</v>
      </c>
    </row>
    <row r="31" spans="1:2">
      <c r="A31">
        <v>0.32</v>
      </c>
      <c r="B31" s="1">
        <f t="shared" si="0"/>
        <v>-45.955855448707553</v>
      </c>
    </row>
    <row r="32" spans="1:2">
      <c r="A32">
        <v>0.34</v>
      </c>
      <c r="B32" s="1">
        <f t="shared" si="0"/>
        <v>-64.308416570306235</v>
      </c>
    </row>
    <row r="33" spans="1:2">
      <c r="A33">
        <v>0.36</v>
      </c>
      <c r="B33" s="1">
        <f t="shared" si="0"/>
        <v>-82.926885677675273</v>
      </c>
    </row>
    <row r="34" spans="1:2">
      <c r="A34">
        <v>0.38</v>
      </c>
      <c r="B34" s="1">
        <f t="shared" si="0"/>
        <v>-101.68304781988968</v>
      </c>
    </row>
    <row r="35" spans="1:2">
      <c r="A35">
        <v>0.4</v>
      </c>
      <c r="B35" s="1">
        <f t="shared" si="0"/>
        <v>-120.47106222747288</v>
      </c>
    </row>
    <row r="36" spans="1:2">
      <c r="A36">
        <v>0.42</v>
      </c>
      <c r="B36" s="1">
        <f t="shared" si="0"/>
        <v>-139.20388869861608</v>
      </c>
    </row>
    <row r="37" spans="1:2">
      <c r="A37">
        <v>0.44</v>
      </c>
      <c r="B37" s="1">
        <f t="shared" si="0"/>
        <v>-157.81029298098815</v>
      </c>
    </row>
    <row r="38" spans="1:2">
      <c r="A38">
        <v>0.46</v>
      </c>
      <c r="B38" s="1">
        <f t="shared" si="0"/>
        <v>-176.23233343043501</v>
      </c>
    </row>
    <row r="39" spans="1:2">
      <c r="A39">
        <v>0.48</v>
      </c>
      <c r="B39" s="1">
        <f t="shared" si="0"/>
        <v>-194.42324853896753</v>
      </c>
    </row>
    <row r="40" spans="1:2">
      <c r="A40">
        <v>0.5</v>
      </c>
      <c r="B40" s="1">
        <f t="shared" si="0"/>
        <v>-212.34567901234561</v>
      </c>
    </row>
    <row r="41" spans="1:2">
      <c r="B41" s="1"/>
    </row>
    <row r="42" spans="1:2">
      <c r="B42" s="1"/>
    </row>
    <row r="43" spans="1:2">
      <c r="B43" s="1"/>
    </row>
    <row r="44" spans="1:2">
      <c r="B44" s="1"/>
    </row>
    <row r="45" spans="1:2">
      <c r="B45" s="1"/>
    </row>
    <row r="46" spans="1:2">
      <c r="B46" s="1"/>
    </row>
    <row r="47" spans="1:2">
      <c r="B47" s="1"/>
    </row>
    <row r="48" spans="1:2">
      <c r="B48" s="1"/>
    </row>
    <row r="49" spans="2:2">
      <c r="B49" s="1"/>
    </row>
    <row r="50" spans="2:2">
      <c r="B50" s="1"/>
    </row>
    <row r="51" spans="2:2">
      <c r="B51" s="1"/>
    </row>
    <row r="52" spans="2:2">
      <c r="B52" s="1"/>
    </row>
    <row r="53" spans="2:2">
      <c r="B53" s="1"/>
    </row>
    <row r="54" spans="2:2">
      <c r="B54" s="1"/>
    </row>
    <row r="55" spans="2:2">
      <c r="B55" s="1"/>
    </row>
    <row r="56" spans="2:2">
      <c r="B56" s="1"/>
    </row>
    <row r="57" spans="2:2">
      <c r="B57" s="1"/>
    </row>
    <row r="58" spans="2:2">
      <c r="B58" s="1"/>
    </row>
    <row r="59" spans="2:2">
      <c r="B59" s="1"/>
    </row>
    <row r="60" spans="2:2">
      <c r="B60" s="1"/>
    </row>
    <row r="61" spans="2:2">
      <c r="B61" s="1"/>
    </row>
    <row r="62" spans="2:2">
      <c r="B62" s="1"/>
    </row>
    <row r="63" spans="2:2">
      <c r="B63" s="1"/>
    </row>
    <row r="64" spans="2:2">
      <c r="B64" s="1"/>
    </row>
    <row r="65" spans="2:2">
      <c r="B65" s="1"/>
    </row>
    <row r="66" spans="2:2">
      <c r="B66" s="1"/>
    </row>
    <row r="67" spans="2:2">
      <c r="B67" s="1"/>
    </row>
    <row r="68" spans="2:2">
      <c r="B68" s="1"/>
    </row>
    <row r="69" spans="2:2">
      <c r="B69" s="1"/>
    </row>
    <row r="70" spans="2:2">
      <c r="B70" s="1"/>
    </row>
    <row r="71" spans="2:2">
      <c r="B71" s="1"/>
    </row>
    <row r="72" spans="2:2">
      <c r="B72" s="1"/>
    </row>
    <row r="73" spans="2:2">
      <c r="B73" s="1"/>
    </row>
    <row r="74" spans="2:2">
      <c r="B74" s="1"/>
    </row>
    <row r="75" spans="2:2">
      <c r="B75" s="1"/>
    </row>
    <row r="76" spans="2:2">
      <c r="B76" s="1"/>
    </row>
    <row r="77" spans="2:2">
      <c r="B77" s="1"/>
    </row>
    <row r="78" spans="2:2">
      <c r="B78" s="1"/>
    </row>
    <row r="79" spans="2:2">
      <c r="B79" s="1"/>
    </row>
    <row r="80" spans="2:2">
      <c r="B80" s="1"/>
    </row>
    <row r="81" spans="2:2">
      <c r="B81" s="1"/>
    </row>
  </sheetData>
  <pageMargins left="0.7" right="0.7" top="0.75" bottom="0.75" header="0.3" footer="0.3"/>
  <ignoredErrors>
    <ignoredError sqref="C3:C7" formulaRange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14"/>
  <sheetViews>
    <sheetView workbookViewId="0">
      <selection activeCell="E1" sqref="E1"/>
    </sheetView>
  </sheetViews>
  <sheetFormatPr defaultRowHeight="15"/>
  <cols>
    <col min="1" max="1" width="11.140625" bestFit="1" customWidth="1"/>
    <col min="2" max="2" width="10.28515625" bestFit="1" customWidth="1"/>
    <col min="4" max="4" width="10.7109375" bestFit="1" customWidth="1"/>
    <col min="5" max="5" width="11.42578125" customWidth="1"/>
    <col min="6" max="6" width="12" bestFit="1" customWidth="1"/>
    <col min="8" max="8" width="44.28515625" customWidth="1"/>
  </cols>
  <sheetData>
    <row r="1" spans="1:8">
      <c r="A1" t="s">
        <v>2</v>
      </c>
      <c r="B1">
        <v>5.2968205387220746E-2</v>
      </c>
      <c r="D1" s="2" t="s">
        <v>3</v>
      </c>
      <c r="E1">
        <f>1+B1</f>
        <v>1.0529682053872207</v>
      </c>
    </row>
    <row r="2" spans="1:8">
      <c r="D2" s="2"/>
    </row>
    <row r="3" spans="1:8" ht="18.75">
      <c r="A3" t="s">
        <v>5</v>
      </c>
      <c r="B3" t="s">
        <v>6</v>
      </c>
      <c r="D3" t="s">
        <v>19</v>
      </c>
      <c r="E3" t="s">
        <v>4</v>
      </c>
      <c r="F3" t="s">
        <v>7</v>
      </c>
    </row>
    <row r="4" spans="1:8">
      <c r="A4" s="5">
        <v>38398</v>
      </c>
      <c r="B4">
        <v>-1700</v>
      </c>
      <c r="D4">
        <v>0</v>
      </c>
      <c r="E4">
        <f>+$E$1^(-D4)</f>
        <v>1</v>
      </c>
      <c r="F4">
        <f>+B4*E4</f>
        <v>-1700</v>
      </c>
    </row>
    <row r="5" spans="1:8">
      <c r="A5" s="5">
        <v>38949</v>
      </c>
      <c r="B5">
        <v>200</v>
      </c>
      <c r="D5" s="3">
        <f>+(A5-$A$4)/365</f>
        <v>1.5095890410958903</v>
      </c>
      <c r="E5">
        <f>+$E$1^(-D5)</f>
        <v>0.92504353554897611</v>
      </c>
      <c r="F5">
        <f>+B5*E5</f>
        <v>185.00870710979521</v>
      </c>
    </row>
    <row r="6" spans="1:8">
      <c r="A6" s="5">
        <v>39022</v>
      </c>
      <c r="B6">
        <v>450</v>
      </c>
      <c r="D6" s="3">
        <f t="shared" ref="D6:D9" si="0">+(A6-$A$4)/365</f>
        <v>1.7095890410958905</v>
      </c>
      <c r="E6">
        <f t="shared" ref="E6:E9" si="1">+$E$1^(-D6)</f>
        <v>0.91554378947840764</v>
      </c>
      <c r="F6">
        <f t="shared" ref="F6:F9" si="2">+B6*E6</f>
        <v>411.99470526528341</v>
      </c>
    </row>
    <row r="7" spans="1:8">
      <c r="A7" s="5">
        <v>39568</v>
      </c>
      <c r="B7">
        <v>700</v>
      </c>
      <c r="D7" s="3">
        <f t="shared" si="0"/>
        <v>3.2054794520547945</v>
      </c>
      <c r="E7">
        <f t="shared" si="1"/>
        <v>0.84751687027950118</v>
      </c>
      <c r="F7">
        <f t="shared" si="2"/>
        <v>593.26180919565081</v>
      </c>
    </row>
    <row r="8" spans="1:8">
      <c r="A8" s="5">
        <v>39864</v>
      </c>
      <c r="B8">
        <v>210</v>
      </c>
      <c r="D8" s="3">
        <f t="shared" si="0"/>
        <v>4.0164383561643833</v>
      </c>
      <c r="E8">
        <f t="shared" si="1"/>
        <v>0.81277530354707039</v>
      </c>
      <c r="F8">
        <f t="shared" si="2"/>
        <v>170.68281374488478</v>
      </c>
    </row>
    <row r="9" spans="1:8">
      <c r="A9" s="5">
        <v>40400</v>
      </c>
      <c r="B9">
        <v>450</v>
      </c>
      <c r="D9" s="3">
        <f t="shared" si="0"/>
        <v>5.484931506849315</v>
      </c>
      <c r="E9">
        <f t="shared" si="1"/>
        <v>0.7534489751076302</v>
      </c>
      <c r="F9">
        <f t="shared" si="2"/>
        <v>339.05203879843361</v>
      </c>
    </row>
    <row r="12" spans="1:8">
      <c r="A12" t="s">
        <v>1</v>
      </c>
      <c r="B12">
        <f>XNPV(B1,B4:B9,A4:A9)</f>
        <v>7.4114048061346693E-5</v>
      </c>
      <c r="F12" s="1">
        <f>SUM(F4:F9)</f>
        <v>7.4114048061346693E-5</v>
      </c>
      <c r="H12" t="s">
        <v>20</v>
      </c>
    </row>
    <row r="14" spans="1:8">
      <c r="A14" t="s">
        <v>11</v>
      </c>
      <c r="B14">
        <f>XIRR(B4:B9,A4:A9)</f>
        <v>5.2968218922615051E-2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NPV</vt:lpstr>
      <vt:lpstr>XNPV</vt:lpstr>
      <vt:lpstr>IRR</vt:lpstr>
      <vt:lpstr>es. tir</vt:lpstr>
      <vt:lpstr>XIRR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UnivTS</dc:creator>
  <cp:lastModifiedBy>4530</cp:lastModifiedBy>
  <dcterms:created xsi:type="dcterms:W3CDTF">2011-02-14T16:59:26Z</dcterms:created>
  <dcterms:modified xsi:type="dcterms:W3CDTF">2015-03-05T12:33:35Z</dcterms:modified>
</cp:coreProperties>
</file>