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20" windowHeight="11895" tabRatio="643"/>
  </bookViews>
  <sheets>
    <sheet name="i cost" sheetId="1" r:id="rId1"/>
    <sheet name="i cost - C cost" sheetId="4" r:id="rId2"/>
    <sheet name="i cost - rate cost" sheetId="5" r:id="rId3"/>
    <sheet name="PPMT e IPMT" sheetId="11" r:id="rId4"/>
    <sheet name="i variabile" sheetId="6" r:id="rId5"/>
    <sheet name="i variabile - C cost" sheetId="7" r:id="rId6"/>
    <sheet name="i variabile - R &quot;cost&quot; (1)" sheetId="9" r:id="rId7"/>
    <sheet name="i variabile - R &quot;cost&quot; (2)" sheetId="8" r:id="rId8"/>
  </sheets>
  <calcPr calcId="125725"/>
</workbook>
</file>

<file path=xl/calcChain.xml><?xml version="1.0" encoding="utf-8"?>
<calcChain xmlns="http://schemas.openxmlformats.org/spreadsheetml/2006/main">
  <c r="B7" i="11"/>
  <c r="B7" i="5"/>
  <c r="D7" i="11"/>
  <c r="C7"/>
  <c r="C19"/>
  <c r="B16"/>
  <c r="C16"/>
  <c r="E16" s="1"/>
  <c r="B9"/>
  <c r="B10"/>
  <c r="B11"/>
  <c r="B12"/>
  <c r="B13"/>
  <c r="B14"/>
  <c r="B15"/>
  <c r="B8"/>
  <c r="E8"/>
  <c r="E9" s="1"/>
  <c r="E10" s="1"/>
  <c r="E11" s="1"/>
  <c r="E12" s="1"/>
  <c r="E13" s="1"/>
  <c r="E14" s="1"/>
  <c r="E15" s="1"/>
  <c r="E7"/>
  <c r="E6"/>
  <c r="D8"/>
  <c r="D9"/>
  <c r="D10"/>
  <c r="D11"/>
  <c r="D12"/>
  <c r="D13"/>
  <c r="D14"/>
  <c r="D15"/>
  <c r="D16"/>
  <c r="C8"/>
  <c r="C9"/>
  <c r="C10"/>
  <c r="C11"/>
  <c r="C12"/>
  <c r="C13"/>
  <c r="C14"/>
  <c r="C15"/>
  <c r="G8" i="5"/>
  <c r="H8"/>
  <c r="G9"/>
  <c r="H9"/>
  <c r="G10"/>
  <c r="H10"/>
  <c r="G11"/>
  <c r="H11"/>
  <c r="G12"/>
  <c r="H12"/>
  <c r="G13"/>
  <c r="H13"/>
  <c r="G14"/>
  <c r="H14"/>
  <c r="G15"/>
  <c r="H15"/>
  <c r="G16"/>
  <c r="H16"/>
  <c r="H7"/>
  <c r="G7"/>
  <c r="C17" i="11" l="1"/>
  <c r="C8" i="9" l="1"/>
  <c r="C9"/>
  <c r="C10"/>
  <c r="C11"/>
  <c r="C12"/>
  <c r="C13"/>
  <c r="C14"/>
  <c r="C15"/>
  <c r="C7"/>
  <c r="E7"/>
  <c r="E6"/>
  <c r="D8"/>
  <c r="D9" s="1"/>
  <c r="D10" s="1"/>
  <c r="D11" s="1"/>
  <c r="D12" s="1"/>
  <c r="D13" s="1"/>
  <c r="D14" s="1"/>
  <c r="D15" s="1"/>
  <c r="D7"/>
  <c r="D6"/>
  <c r="C6"/>
  <c r="C19"/>
  <c r="F5"/>
  <c r="D7" i="8"/>
  <c r="C7"/>
  <c r="F6"/>
  <c r="D6"/>
  <c r="E6"/>
  <c r="C6"/>
  <c r="C20" s="1"/>
  <c r="C19"/>
  <c r="F5"/>
  <c r="D7" i="7"/>
  <c r="D8"/>
  <c r="D9"/>
  <c r="D10"/>
  <c r="D11"/>
  <c r="D12"/>
  <c r="D13"/>
  <c r="D14"/>
  <c r="D15"/>
  <c r="D6"/>
  <c r="F6" s="1"/>
  <c r="F7" s="1"/>
  <c r="C19"/>
  <c r="D16"/>
  <c r="F5"/>
  <c r="E6" s="1"/>
  <c r="C6" s="1"/>
  <c r="C20" s="1"/>
  <c r="C19" i="6"/>
  <c r="D16"/>
  <c r="F5"/>
  <c r="F6" s="1"/>
  <c r="E7" s="1"/>
  <c r="C8" i="5"/>
  <c r="C7"/>
  <c r="B8"/>
  <c r="B9"/>
  <c r="B10"/>
  <c r="B11"/>
  <c r="B12"/>
  <c r="B13"/>
  <c r="B14"/>
  <c r="B15"/>
  <c r="B16"/>
  <c r="D7"/>
  <c r="E6"/>
  <c r="E7" s="1"/>
  <c r="C8" i="4"/>
  <c r="C9"/>
  <c r="C10"/>
  <c r="C11"/>
  <c r="C12"/>
  <c r="C13"/>
  <c r="C14"/>
  <c r="C15"/>
  <c r="C16"/>
  <c r="C7"/>
  <c r="C17"/>
  <c r="E6"/>
  <c r="E7" s="1"/>
  <c r="C17" i="1"/>
  <c r="C19"/>
  <c r="D8"/>
  <c r="D9"/>
  <c r="D10"/>
  <c r="D11"/>
  <c r="D12"/>
  <c r="D13"/>
  <c r="D14"/>
  <c r="D15"/>
  <c r="D16"/>
  <c r="B8"/>
  <c r="B9"/>
  <c r="B10"/>
  <c r="B11"/>
  <c r="B12"/>
  <c r="B13"/>
  <c r="B14"/>
  <c r="B15"/>
  <c r="B16"/>
  <c r="B7"/>
  <c r="E8"/>
  <c r="E9" s="1"/>
  <c r="E10" s="1"/>
  <c r="E11" s="1"/>
  <c r="E12" s="1"/>
  <c r="E13" s="1"/>
  <c r="E14" s="1"/>
  <c r="E15" s="1"/>
  <c r="E16" s="1"/>
  <c r="E7"/>
  <c r="D7"/>
  <c r="E6"/>
  <c r="F6" i="9" l="1"/>
  <c r="C20"/>
  <c r="E7" i="8"/>
  <c r="E8" i="7"/>
  <c r="C8" s="1"/>
  <c r="C22" s="1"/>
  <c r="F8"/>
  <c r="E7"/>
  <c r="C7" s="1"/>
  <c r="C21" s="1"/>
  <c r="E6" i="6"/>
  <c r="C7"/>
  <c r="C21" s="1"/>
  <c r="F7"/>
  <c r="E8" s="1"/>
  <c r="C6"/>
  <c r="C20" s="1"/>
  <c r="D8" i="5"/>
  <c r="E8"/>
  <c r="D8" i="4"/>
  <c r="B8" s="1"/>
  <c r="E8"/>
  <c r="D7"/>
  <c r="B7" s="1"/>
  <c r="F9" i="7" l="1"/>
  <c r="E9"/>
  <c r="C9" s="1"/>
  <c r="C23" s="1"/>
  <c r="F8" i="6"/>
  <c r="E9" s="1"/>
  <c r="C8"/>
  <c r="C22" s="1"/>
  <c r="D9" i="5"/>
  <c r="C9" s="1"/>
  <c r="E9" i="4"/>
  <c r="D9"/>
  <c r="B9" s="1"/>
  <c r="C21" i="9" l="1"/>
  <c r="E10" i="7"/>
  <c r="C10" s="1"/>
  <c r="C24" s="1"/>
  <c r="F10"/>
  <c r="C9" i="6"/>
  <c r="C23" s="1"/>
  <c r="F9"/>
  <c r="E10" s="1"/>
  <c r="E9" i="5"/>
  <c r="D10"/>
  <c r="C10" s="1"/>
  <c r="E10" s="1"/>
  <c r="D10" i="4"/>
  <c r="B10" s="1"/>
  <c r="E10"/>
  <c r="F7" i="9" l="1"/>
  <c r="F11" i="7"/>
  <c r="E11"/>
  <c r="C11" s="1"/>
  <c r="C25" s="1"/>
  <c r="F10" i="6"/>
  <c r="E11" s="1"/>
  <c r="C10"/>
  <c r="C24" s="1"/>
  <c r="D11" i="5"/>
  <c r="C11" s="1"/>
  <c r="E11" i="4"/>
  <c r="D11"/>
  <c r="B11" s="1"/>
  <c r="E8" i="9" l="1"/>
  <c r="E12" i="7"/>
  <c r="C12" s="1"/>
  <c r="C26" s="1"/>
  <c r="F12"/>
  <c r="C11" i="6"/>
  <c r="C25" s="1"/>
  <c r="F11"/>
  <c r="E12" s="1"/>
  <c r="E11" i="5"/>
  <c r="D12"/>
  <c r="C12" s="1"/>
  <c r="E12" s="1"/>
  <c r="D12" i="4"/>
  <c r="B12" s="1"/>
  <c r="E12"/>
  <c r="C22" i="9" l="1"/>
  <c r="F13" i="7"/>
  <c r="E13"/>
  <c r="C13" s="1"/>
  <c r="C27" s="1"/>
  <c r="F12" i="6"/>
  <c r="E13" s="1"/>
  <c r="C12"/>
  <c r="C26" s="1"/>
  <c r="D13" i="5"/>
  <c r="C13" s="1"/>
  <c r="E13" i="4"/>
  <c r="D13"/>
  <c r="B13" s="1"/>
  <c r="F8" i="9" l="1"/>
  <c r="E14" i="7"/>
  <c r="C14" s="1"/>
  <c r="C28" s="1"/>
  <c r="F14"/>
  <c r="C13" i="6"/>
  <c r="C27" s="1"/>
  <c r="F13"/>
  <c r="E14" s="1"/>
  <c r="E13" i="5"/>
  <c r="D14"/>
  <c r="C14" s="1"/>
  <c r="E14" s="1"/>
  <c r="D14" i="4"/>
  <c r="B14" s="1"/>
  <c r="E14"/>
  <c r="E9" i="9" l="1"/>
  <c r="F15" i="7"/>
  <c r="E15"/>
  <c r="C15" s="1"/>
  <c r="C29" s="1"/>
  <c r="C31" s="1"/>
  <c r="F14" i="6"/>
  <c r="E15" s="1"/>
  <c r="C14"/>
  <c r="C28" s="1"/>
  <c r="D15" i="5"/>
  <c r="C15" s="1"/>
  <c r="E15" s="1"/>
  <c r="E15" i="4"/>
  <c r="D15"/>
  <c r="B15" s="1"/>
  <c r="C23" i="9" l="1"/>
  <c r="C15" i="6"/>
  <c r="C29" s="1"/>
  <c r="C31" s="1"/>
  <c r="F15"/>
  <c r="D16" i="5"/>
  <c r="D16" i="4"/>
  <c r="B16" s="1"/>
  <c r="C19" s="1"/>
  <c r="E16"/>
  <c r="F9" i="9" l="1"/>
  <c r="C19" i="5"/>
  <c r="C16"/>
  <c r="E10" i="9" l="1"/>
  <c r="C17" i="5"/>
  <c r="E16"/>
  <c r="C21" i="8"/>
  <c r="F7"/>
  <c r="F10" i="9" l="1"/>
  <c r="C24"/>
  <c r="E8" i="8"/>
  <c r="C8"/>
  <c r="D8" s="1"/>
  <c r="F8" s="1"/>
  <c r="C9" s="1"/>
  <c r="E11" i="9" l="1"/>
  <c r="C22" i="8"/>
  <c r="E9"/>
  <c r="C23" s="1"/>
  <c r="C25" i="9" l="1"/>
  <c r="F11"/>
  <c r="D9" i="8"/>
  <c r="E12" i="9" l="1"/>
  <c r="F9" i="8"/>
  <c r="F12" i="9" l="1"/>
  <c r="C26"/>
  <c r="C10" i="8"/>
  <c r="D10" s="1"/>
  <c r="E10"/>
  <c r="E13" i="9" l="1"/>
  <c r="F10" i="8"/>
  <c r="C24"/>
  <c r="C27" i="9" l="1"/>
  <c r="F13"/>
  <c r="C11" i="8"/>
  <c r="D11" s="1"/>
  <c r="E11"/>
  <c r="F11"/>
  <c r="E14" i="9" l="1"/>
  <c r="C12" i="8"/>
  <c r="E12"/>
  <c r="C26" s="1"/>
  <c r="C25"/>
  <c r="F14" i="9" l="1"/>
  <c r="C28"/>
  <c r="D12" i="8"/>
  <c r="F12" s="1"/>
  <c r="E15" i="9" l="1"/>
  <c r="C13" i="8"/>
  <c r="D13" s="1"/>
  <c r="F13" s="1"/>
  <c r="E13"/>
  <c r="C29" i="9" l="1"/>
  <c r="C31" s="1"/>
  <c r="C14" i="8"/>
  <c r="D14" s="1"/>
  <c r="F14" s="1"/>
  <c r="E14"/>
  <c r="C27"/>
  <c r="D16" i="9" l="1"/>
  <c r="F15"/>
  <c r="C15" i="8"/>
  <c r="D15" s="1"/>
  <c r="D16" s="1"/>
  <c r="E15"/>
  <c r="C28"/>
  <c r="F15" l="1"/>
  <c r="C29"/>
  <c r="C31" s="1"/>
</calcChain>
</file>

<file path=xl/sharedStrings.xml><?xml version="1.0" encoding="utf-8"?>
<sst xmlns="http://schemas.openxmlformats.org/spreadsheetml/2006/main" count="84" uniqueCount="15">
  <si>
    <t>i=</t>
  </si>
  <si>
    <t>S=</t>
  </si>
  <si>
    <t>tasso di interesse costante</t>
  </si>
  <si>
    <t>somma finanziata</t>
  </si>
  <si>
    <t>k</t>
  </si>
  <si>
    <r>
      <t>R</t>
    </r>
    <r>
      <rPr>
        <vertAlign val="subscript"/>
        <sz val="11"/>
        <color theme="1"/>
        <rFont val="Calibri"/>
        <family val="2"/>
        <scheme val="minor"/>
      </rPr>
      <t>k</t>
    </r>
  </si>
  <si>
    <r>
      <t>C</t>
    </r>
    <r>
      <rPr>
        <vertAlign val="subscript"/>
        <sz val="11"/>
        <color theme="1"/>
        <rFont val="Calibri"/>
        <family val="2"/>
        <scheme val="minor"/>
      </rPr>
      <t>k</t>
    </r>
  </si>
  <si>
    <r>
      <t>I</t>
    </r>
    <r>
      <rPr>
        <vertAlign val="subscript"/>
        <sz val="11"/>
        <color theme="1"/>
        <rFont val="Calibri"/>
        <family val="2"/>
        <scheme val="minor"/>
      </rPr>
      <t>k</t>
    </r>
  </si>
  <si>
    <r>
      <t>D</t>
    </r>
    <r>
      <rPr>
        <vertAlign val="subscript"/>
        <sz val="11"/>
        <color theme="1"/>
        <rFont val="Calibri"/>
        <family val="2"/>
        <scheme val="minor"/>
      </rPr>
      <t>k</t>
    </r>
  </si>
  <si>
    <t>valore attuale rate:</t>
  </si>
  <si>
    <t>j(k-1,k)</t>
  </si>
  <si>
    <t>Flusso pagamenti</t>
  </si>
  <si>
    <t>TIR =</t>
  </si>
  <si>
    <t>F=</t>
  </si>
  <si>
    <t>saldo finale</t>
  </si>
</sst>
</file>

<file path=xl/styles.xml><?xml version="1.0" encoding="utf-8"?>
<styleSheet xmlns="http://schemas.openxmlformats.org/spreadsheetml/2006/main">
  <numFmts count="2">
    <numFmt numFmtId="8" formatCode="&quot;€&quot;\ #,##0.00;[Red]\-&quot;€&quot;\ #,##0.00"/>
    <numFmt numFmtId="44" formatCode="_-&quot;€&quot;\ * #,##0.00_-;\-&quot;€&quot;\ * #,##0.00_-;_-&quot;€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44" fontId="0" fillId="2" borderId="0" xfId="1" applyFont="1" applyFill="1"/>
    <xf numFmtId="8" fontId="0" fillId="0" borderId="0" xfId="0" applyNumberFormat="1"/>
    <xf numFmtId="44" fontId="0" fillId="2" borderId="1" xfId="1" applyFont="1" applyFill="1" applyBorder="1"/>
    <xf numFmtId="0" fontId="0" fillId="0" borderId="0" xfId="0" applyNumberFormat="1"/>
    <xf numFmtId="44" fontId="0" fillId="0" borderId="0" xfId="1" applyFont="1" applyFill="1"/>
    <xf numFmtId="44" fontId="0" fillId="0" borderId="1" xfId="1" applyFont="1" applyFill="1" applyBorder="1"/>
    <xf numFmtId="8" fontId="0" fillId="0" borderId="0" xfId="1" applyNumberFormat="1" applyFont="1" applyFill="1"/>
    <xf numFmtId="8" fontId="0" fillId="0" borderId="1" xfId="1" applyNumberFormat="1" applyFont="1" applyFill="1" applyBorder="1"/>
    <xf numFmtId="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B27" sqref="B27"/>
    </sheetView>
  </sheetViews>
  <sheetFormatPr defaultRowHeight="15"/>
  <cols>
    <col min="2" max="3" width="12" bestFit="1" customWidth="1"/>
    <col min="4" max="4" width="11" bestFit="1" customWidth="1"/>
    <col min="5" max="5" width="12" bestFit="1" customWidth="1"/>
  </cols>
  <sheetData>
    <row r="1" spans="1:5">
      <c r="A1" s="4" t="s">
        <v>0</v>
      </c>
      <c r="B1" s="4">
        <v>0.04</v>
      </c>
      <c r="D1" t="s">
        <v>2</v>
      </c>
    </row>
    <row r="2" spans="1:5">
      <c r="A2" s="4" t="s">
        <v>1</v>
      </c>
      <c r="B2" s="5">
        <v>50000</v>
      </c>
      <c r="D2" t="s">
        <v>3</v>
      </c>
    </row>
    <row r="3" spans="1:5">
      <c r="B3" s="1"/>
    </row>
    <row r="5" spans="1:5" ht="18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</row>
    <row r="6" spans="1:5">
      <c r="A6">
        <v>0</v>
      </c>
      <c r="E6" s="3">
        <f>+B2</f>
        <v>50000</v>
      </c>
    </row>
    <row r="7" spans="1:5">
      <c r="A7">
        <v>1</v>
      </c>
      <c r="B7" s="3">
        <f>+D7+C7</f>
        <v>4000</v>
      </c>
      <c r="C7" s="5">
        <v>2000</v>
      </c>
      <c r="D7" s="3">
        <f>+$B$1*E6</f>
        <v>2000</v>
      </c>
      <c r="E7" s="3">
        <f>+E6-C7</f>
        <v>48000</v>
      </c>
    </row>
    <row r="8" spans="1:5">
      <c r="A8">
        <v>2</v>
      </c>
      <c r="B8" s="3">
        <f t="shared" ref="B8:B16" si="0">+D8+C8</f>
        <v>3920</v>
      </c>
      <c r="C8" s="5">
        <v>2000</v>
      </c>
      <c r="D8" s="3">
        <f t="shared" ref="D8:D16" si="1">+$B$1*E7</f>
        <v>1920</v>
      </c>
      <c r="E8" s="3">
        <f t="shared" ref="E8:E16" si="2">+E7-C8</f>
        <v>46000</v>
      </c>
    </row>
    <row r="9" spans="1:5">
      <c r="A9">
        <v>3</v>
      </c>
      <c r="B9" s="3">
        <f t="shared" si="0"/>
        <v>4840</v>
      </c>
      <c r="C9" s="5">
        <v>3000</v>
      </c>
      <c r="D9" s="3">
        <f t="shared" si="1"/>
        <v>1840</v>
      </c>
      <c r="E9" s="3">
        <f t="shared" si="2"/>
        <v>43000</v>
      </c>
    </row>
    <row r="10" spans="1:5">
      <c r="A10">
        <v>4</v>
      </c>
      <c r="B10" s="3">
        <f t="shared" si="0"/>
        <v>4720</v>
      </c>
      <c r="C10" s="5">
        <v>3000</v>
      </c>
      <c r="D10" s="3">
        <f t="shared" si="1"/>
        <v>1720</v>
      </c>
      <c r="E10" s="3">
        <f t="shared" si="2"/>
        <v>40000</v>
      </c>
    </row>
    <row r="11" spans="1:5">
      <c r="A11">
        <v>5</v>
      </c>
      <c r="B11" s="3">
        <f t="shared" si="0"/>
        <v>6600</v>
      </c>
      <c r="C11" s="5">
        <v>5000</v>
      </c>
      <c r="D11" s="3">
        <f t="shared" si="1"/>
        <v>1600</v>
      </c>
      <c r="E11" s="3">
        <f t="shared" si="2"/>
        <v>35000</v>
      </c>
    </row>
    <row r="12" spans="1:5">
      <c r="A12">
        <v>6</v>
      </c>
      <c r="B12" s="3">
        <f t="shared" si="0"/>
        <v>6400</v>
      </c>
      <c r="C12" s="5">
        <v>5000</v>
      </c>
      <c r="D12" s="3">
        <f t="shared" si="1"/>
        <v>1400</v>
      </c>
      <c r="E12" s="3">
        <f t="shared" si="2"/>
        <v>30000</v>
      </c>
    </row>
    <row r="13" spans="1:5">
      <c r="A13">
        <v>7</v>
      </c>
      <c r="B13" s="3">
        <f t="shared" si="0"/>
        <v>7200</v>
      </c>
      <c r="C13" s="5">
        <v>6000</v>
      </c>
      <c r="D13" s="3">
        <f t="shared" si="1"/>
        <v>1200</v>
      </c>
      <c r="E13" s="3">
        <f t="shared" si="2"/>
        <v>24000</v>
      </c>
    </row>
    <row r="14" spans="1:5">
      <c r="A14">
        <v>8</v>
      </c>
      <c r="B14" s="3">
        <f t="shared" si="0"/>
        <v>6960</v>
      </c>
      <c r="C14" s="5">
        <v>6000</v>
      </c>
      <c r="D14" s="3">
        <f t="shared" si="1"/>
        <v>960</v>
      </c>
      <c r="E14" s="3">
        <f t="shared" si="2"/>
        <v>18000</v>
      </c>
    </row>
    <row r="15" spans="1:5">
      <c r="A15">
        <v>9</v>
      </c>
      <c r="B15" s="3">
        <f t="shared" si="0"/>
        <v>8720</v>
      </c>
      <c r="C15" s="5">
        <v>8000</v>
      </c>
      <c r="D15" s="3">
        <f t="shared" si="1"/>
        <v>720</v>
      </c>
      <c r="E15" s="3">
        <f t="shared" si="2"/>
        <v>10000</v>
      </c>
    </row>
    <row r="16" spans="1:5">
      <c r="A16">
        <v>10</v>
      </c>
      <c r="B16" s="3">
        <f t="shared" si="0"/>
        <v>10400</v>
      </c>
      <c r="C16" s="7">
        <v>10000</v>
      </c>
      <c r="D16" s="3">
        <f t="shared" si="1"/>
        <v>400</v>
      </c>
      <c r="E16" s="3">
        <f t="shared" si="2"/>
        <v>0</v>
      </c>
    </row>
    <row r="17" spans="1:3">
      <c r="C17" s="3">
        <f>SUM(C7:C16)</f>
        <v>50000</v>
      </c>
    </row>
    <row r="19" spans="1:3">
      <c r="A19" t="s">
        <v>9</v>
      </c>
      <c r="C19" s="6">
        <f>NPV(B1,B7:B16)</f>
        <v>49999.999999999985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D9" sqref="D9"/>
    </sheetView>
  </sheetViews>
  <sheetFormatPr defaultRowHeight="15"/>
  <cols>
    <col min="2" max="3" width="12" bestFit="1" customWidth="1"/>
    <col min="4" max="4" width="11" bestFit="1" customWidth="1"/>
    <col min="5" max="5" width="12" bestFit="1" customWidth="1"/>
  </cols>
  <sheetData>
    <row r="1" spans="1:5">
      <c r="A1" s="4" t="s">
        <v>0</v>
      </c>
      <c r="B1" s="4">
        <v>0.04</v>
      </c>
      <c r="D1" t="s">
        <v>2</v>
      </c>
    </row>
    <row r="2" spans="1:5">
      <c r="A2" s="4" t="s">
        <v>1</v>
      </c>
      <c r="B2" s="5">
        <v>50000</v>
      </c>
      <c r="D2" t="s">
        <v>3</v>
      </c>
    </row>
    <row r="3" spans="1:5">
      <c r="B3" s="1"/>
    </row>
    <row r="5" spans="1:5" ht="18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</row>
    <row r="6" spans="1:5">
      <c r="A6">
        <v>0</v>
      </c>
      <c r="E6" s="3">
        <f>+B2</f>
        <v>50000</v>
      </c>
    </row>
    <row r="7" spans="1:5">
      <c r="A7">
        <v>1</v>
      </c>
      <c r="B7" s="3">
        <f>+D7+C7</f>
        <v>7000</v>
      </c>
      <c r="C7" s="9">
        <f>+$B$2/$A$16</f>
        <v>5000</v>
      </c>
      <c r="D7" s="3">
        <f>+$B$1*E6</f>
        <v>2000</v>
      </c>
      <c r="E7" s="3">
        <f>+E6-C7</f>
        <v>45000</v>
      </c>
    </row>
    <row r="8" spans="1:5">
      <c r="A8">
        <v>2</v>
      </c>
      <c r="B8" s="3">
        <f t="shared" ref="B8:B16" si="0">+D8+C8</f>
        <v>6800</v>
      </c>
      <c r="C8" s="9">
        <f t="shared" ref="C8:C16" si="1">+$B$2/$A$16</f>
        <v>5000</v>
      </c>
      <c r="D8" s="3">
        <f t="shared" ref="D8:D16" si="2">+$B$1*E7</f>
        <v>1800</v>
      </c>
      <c r="E8" s="3">
        <f t="shared" ref="E8:E16" si="3">+E7-C8</f>
        <v>40000</v>
      </c>
    </row>
    <row r="9" spans="1:5">
      <c r="A9">
        <v>3</v>
      </c>
      <c r="B9" s="3">
        <f t="shared" si="0"/>
        <v>6600</v>
      </c>
      <c r="C9" s="9">
        <f t="shared" si="1"/>
        <v>5000</v>
      </c>
      <c r="D9" s="3">
        <f t="shared" si="2"/>
        <v>1600</v>
      </c>
      <c r="E9" s="3">
        <f t="shared" si="3"/>
        <v>35000</v>
      </c>
    </row>
    <row r="10" spans="1:5">
      <c r="A10">
        <v>4</v>
      </c>
      <c r="B10" s="3">
        <f t="shared" si="0"/>
        <v>6400</v>
      </c>
      <c r="C10" s="9">
        <f t="shared" si="1"/>
        <v>5000</v>
      </c>
      <c r="D10" s="3">
        <f t="shared" si="2"/>
        <v>1400</v>
      </c>
      <c r="E10" s="3">
        <f t="shared" si="3"/>
        <v>30000</v>
      </c>
    </row>
    <row r="11" spans="1:5">
      <c r="A11">
        <v>5</v>
      </c>
      <c r="B11" s="3">
        <f t="shared" si="0"/>
        <v>6200</v>
      </c>
      <c r="C11" s="9">
        <f t="shared" si="1"/>
        <v>5000</v>
      </c>
      <c r="D11" s="3">
        <f t="shared" si="2"/>
        <v>1200</v>
      </c>
      <c r="E11" s="3">
        <f t="shared" si="3"/>
        <v>25000</v>
      </c>
    </row>
    <row r="12" spans="1:5">
      <c r="A12">
        <v>6</v>
      </c>
      <c r="B12" s="3">
        <f t="shared" si="0"/>
        <v>6000</v>
      </c>
      <c r="C12" s="9">
        <f t="shared" si="1"/>
        <v>5000</v>
      </c>
      <c r="D12" s="3">
        <f t="shared" si="2"/>
        <v>1000</v>
      </c>
      <c r="E12" s="3">
        <f t="shared" si="3"/>
        <v>20000</v>
      </c>
    </row>
    <row r="13" spans="1:5">
      <c r="A13">
        <v>7</v>
      </c>
      <c r="B13" s="3">
        <f t="shared" si="0"/>
        <v>5800</v>
      </c>
      <c r="C13" s="9">
        <f t="shared" si="1"/>
        <v>5000</v>
      </c>
      <c r="D13" s="3">
        <f t="shared" si="2"/>
        <v>800</v>
      </c>
      <c r="E13" s="3">
        <f t="shared" si="3"/>
        <v>15000</v>
      </c>
    </row>
    <row r="14" spans="1:5">
      <c r="A14">
        <v>8</v>
      </c>
      <c r="B14" s="3">
        <f t="shared" si="0"/>
        <v>5600</v>
      </c>
      <c r="C14" s="9">
        <f t="shared" si="1"/>
        <v>5000</v>
      </c>
      <c r="D14" s="3">
        <f t="shared" si="2"/>
        <v>600</v>
      </c>
      <c r="E14" s="3">
        <f t="shared" si="3"/>
        <v>10000</v>
      </c>
    </row>
    <row r="15" spans="1:5">
      <c r="A15">
        <v>9</v>
      </c>
      <c r="B15" s="3">
        <f t="shared" si="0"/>
        <v>5400</v>
      </c>
      <c r="C15" s="9">
        <f t="shared" si="1"/>
        <v>5000</v>
      </c>
      <c r="D15" s="3">
        <f t="shared" si="2"/>
        <v>400</v>
      </c>
      <c r="E15" s="3">
        <f t="shared" si="3"/>
        <v>5000</v>
      </c>
    </row>
    <row r="16" spans="1:5">
      <c r="A16">
        <v>10</v>
      </c>
      <c r="B16" s="3">
        <f t="shared" si="0"/>
        <v>5200</v>
      </c>
      <c r="C16" s="10">
        <f t="shared" si="1"/>
        <v>5000</v>
      </c>
      <c r="D16" s="3">
        <f t="shared" si="2"/>
        <v>200</v>
      </c>
      <c r="E16" s="3">
        <f t="shared" si="3"/>
        <v>0</v>
      </c>
    </row>
    <row r="17" spans="1:3">
      <c r="C17" s="3">
        <f>SUM(C7:C16)</f>
        <v>50000</v>
      </c>
    </row>
    <row r="19" spans="1:3">
      <c r="A19" t="s">
        <v>9</v>
      </c>
      <c r="C19" s="6">
        <f>NPV(B1,B7:B16)</f>
        <v>49999.999999999985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C7" sqref="C7"/>
    </sheetView>
  </sheetViews>
  <sheetFormatPr defaultRowHeight="15"/>
  <cols>
    <col min="2" max="3" width="12" bestFit="1" customWidth="1"/>
    <col min="4" max="4" width="11" bestFit="1" customWidth="1"/>
    <col min="5" max="5" width="12" bestFit="1" customWidth="1"/>
    <col min="7" max="8" width="10.28515625" bestFit="1" customWidth="1"/>
    <col min="10" max="10" width="9.5703125" bestFit="1" customWidth="1"/>
  </cols>
  <sheetData>
    <row r="1" spans="1:10">
      <c r="A1" s="4" t="s">
        <v>0</v>
      </c>
      <c r="B1" s="4">
        <v>0.04</v>
      </c>
      <c r="D1" t="s">
        <v>2</v>
      </c>
    </row>
    <row r="2" spans="1:10">
      <c r="A2" s="4" t="s">
        <v>1</v>
      </c>
      <c r="B2" s="5">
        <v>50000</v>
      </c>
      <c r="D2" t="s">
        <v>3</v>
      </c>
    </row>
    <row r="3" spans="1:10">
      <c r="B3" s="1"/>
    </row>
    <row r="5" spans="1:10" ht="18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G5" s="2" t="s">
        <v>6</v>
      </c>
      <c r="H5" s="2" t="s">
        <v>7</v>
      </c>
    </row>
    <row r="6" spans="1:10">
      <c r="A6">
        <v>0</v>
      </c>
      <c r="E6" s="3">
        <f>+B2</f>
        <v>50000</v>
      </c>
    </row>
    <row r="7" spans="1:10">
      <c r="A7">
        <v>1</v>
      </c>
      <c r="B7" s="6">
        <f>-PMT($B$1,$A$16,$B$2)</f>
        <v>6164.5472165068204</v>
      </c>
      <c r="C7" s="11">
        <f>B7-D7</f>
        <v>4164.5472165068204</v>
      </c>
      <c r="D7" s="3">
        <f>+$B$1*E6</f>
        <v>2000</v>
      </c>
      <c r="E7" s="3">
        <f>+E6-C7</f>
        <v>45835.45278349318</v>
      </c>
      <c r="G7" s="6">
        <f>-PPMT($B$1,A7,$A$16,$B$2)</f>
        <v>4164.5472165068204</v>
      </c>
      <c r="H7" s="6">
        <f>-IPMT($B$1,A7,$A$16,$B$2)</f>
        <v>2000</v>
      </c>
      <c r="J7" s="6"/>
    </row>
    <row r="8" spans="1:10">
      <c r="A8">
        <v>2</v>
      </c>
      <c r="B8" s="6">
        <f t="shared" ref="B8:B16" si="0">-PMT($B$1,$A$16,$B$2)</f>
        <v>6164.5472165068204</v>
      </c>
      <c r="C8" s="11">
        <f t="shared" ref="C8:C16" si="1">B8-D8</f>
        <v>4331.1291051670933</v>
      </c>
      <c r="D8" s="3">
        <f t="shared" ref="D8:D16" si="2">+$B$1*E7</f>
        <v>1833.4181113397271</v>
      </c>
      <c r="E8" s="3">
        <f t="shared" ref="E8:E16" si="3">+E7-C8</f>
        <v>41504.323678326087</v>
      </c>
      <c r="G8" s="6">
        <f t="shared" ref="G8:G16" si="4">-PPMT($B$1,A8,$A$16,$B$2)</f>
        <v>4331.1291051670933</v>
      </c>
      <c r="H8" s="6">
        <f t="shared" ref="H8:H16" si="5">-IPMT($B$1,A8,$A$16,$B$2)</f>
        <v>1833.4181113397269</v>
      </c>
    </row>
    <row r="9" spans="1:10">
      <c r="A9">
        <v>3</v>
      </c>
      <c r="B9" s="6">
        <f t="shared" si="0"/>
        <v>6164.5472165068204</v>
      </c>
      <c r="C9" s="11">
        <f t="shared" si="1"/>
        <v>4504.3742693737768</v>
      </c>
      <c r="D9" s="3">
        <f t="shared" si="2"/>
        <v>1660.1729471330436</v>
      </c>
      <c r="E9" s="3">
        <f t="shared" si="3"/>
        <v>36999.949408952307</v>
      </c>
      <c r="G9" s="6">
        <f t="shared" si="4"/>
        <v>4504.3742693737768</v>
      </c>
      <c r="H9" s="6">
        <f t="shared" si="5"/>
        <v>1660.1729471330432</v>
      </c>
    </row>
    <row r="10" spans="1:10">
      <c r="A10">
        <v>4</v>
      </c>
      <c r="B10" s="6">
        <f t="shared" si="0"/>
        <v>6164.5472165068204</v>
      </c>
      <c r="C10" s="11">
        <f t="shared" si="1"/>
        <v>4684.5492401487281</v>
      </c>
      <c r="D10" s="3">
        <f t="shared" si="2"/>
        <v>1479.9979763580923</v>
      </c>
      <c r="E10" s="3">
        <f t="shared" si="3"/>
        <v>32315.400168803579</v>
      </c>
      <c r="G10" s="6">
        <f t="shared" si="4"/>
        <v>4684.5492401487281</v>
      </c>
      <c r="H10" s="6">
        <f t="shared" si="5"/>
        <v>1479.997976358092</v>
      </c>
    </row>
    <row r="11" spans="1:10">
      <c r="A11">
        <v>5</v>
      </c>
      <c r="B11" s="6">
        <f t="shared" si="0"/>
        <v>6164.5472165068204</v>
      </c>
      <c r="C11" s="11">
        <f t="shared" si="1"/>
        <v>4871.9312097546772</v>
      </c>
      <c r="D11" s="3">
        <f t="shared" si="2"/>
        <v>1292.6160067521432</v>
      </c>
      <c r="E11" s="3">
        <f t="shared" si="3"/>
        <v>27443.4689590489</v>
      </c>
      <c r="G11" s="6">
        <f t="shared" si="4"/>
        <v>4871.9312097546781</v>
      </c>
      <c r="H11" s="6">
        <f t="shared" si="5"/>
        <v>1292.6160067521423</v>
      </c>
    </row>
    <row r="12" spans="1:10">
      <c r="A12">
        <v>6</v>
      </c>
      <c r="B12" s="6">
        <f t="shared" si="0"/>
        <v>6164.5472165068204</v>
      </c>
      <c r="C12" s="11">
        <f t="shared" si="1"/>
        <v>5066.8084581448638</v>
      </c>
      <c r="D12" s="3">
        <f t="shared" si="2"/>
        <v>1097.7387583619561</v>
      </c>
      <c r="E12" s="3">
        <f t="shared" si="3"/>
        <v>22376.660500904036</v>
      </c>
      <c r="G12" s="6">
        <f t="shared" si="4"/>
        <v>5066.8084581448657</v>
      </c>
      <c r="H12" s="6">
        <f t="shared" si="5"/>
        <v>1097.7387583619548</v>
      </c>
    </row>
    <row r="13" spans="1:10">
      <c r="A13">
        <v>7</v>
      </c>
      <c r="B13" s="6">
        <f t="shared" si="0"/>
        <v>6164.5472165068204</v>
      </c>
      <c r="C13" s="11">
        <f t="shared" si="1"/>
        <v>5269.4807964706588</v>
      </c>
      <c r="D13" s="3">
        <f t="shared" si="2"/>
        <v>895.0664200361615</v>
      </c>
      <c r="E13" s="3">
        <f t="shared" si="3"/>
        <v>17107.179704433376</v>
      </c>
      <c r="G13" s="6">
        <f t="shared" si="4"/>
        <v>5269.4807964706606</v>
      </c>
      <c r="H13" s="6">
        <f t="shared" si="5"/>
        <v>895.06642003616003</v>
      </c>
    </row>
    <row r="14" spans="1:10">
      <c r="A14">
        <v>8</v>
      </c>
      <c r="B14" s="6">
        <f t="shared" si="0"/>
        <v>6164.5472165068204</v>
      </c>
      <c r="C14" s="11">
        <f t="shared" si="1"/>
        <v>5480.2600283294851</v>
      </c>
      <c r="D14" s="3">
        <f t="shared" si="2"/>
        <v>684.28718817733511</v>
      </c>
      <c r="E14" s="3">
        <f t="shared" si="3"/>
        <v>11626.919676103891</v>
      </c>
      <c r="G14" s="6">
        <f t="shared" si="4"/>
        <v>5480.260028329486</v>
      </c>
      <c r="H14" s="6">
        <f t="shared" si="5"/>
        <v>684.28718817733431</v>
      </c>
    </row>
    <row r="15" spans="1:10">
      <c r="A15">
        <v>9</v>
      </c>
      <c r="B15" s="6">
        <f t="shared" si="0"/>
        <v>6164.5472165068204</v>
      </c>
      <c r="C15" s="11">
        <f t="shared" si="1"/>
        <v>5699.4704294626645</v>
      </c>
      <c r="D15" s="3">
        <f t="shared" si="2"/>
        <v>465.07678704415565</v>
      </c>
      <c r="E15" s="3">
        <f t="shared" si="3"/>
        <v>5927.4492466412266</v>
      </c>
      <c r="G15" s="6">
        <f t="shared" si="4"/>
        <v>5699.4704294626672</v>
      </c>
      <c r="H15" s="6">
        <f t="shared" si="5"/>
        <v>465.0767870441536</v>
      </c>
    </row>
    <row r="16" spans="1:10">
      <c r="A16">
        <v>10</v>
      </c>
      <c r="B16" s="6">
        <f t="shared" si="0"/>
        <v>6164.5472165068204</v>
      </c>
      <c r="C16" s="12">
        <f t="shared" si="1"/>
        <v>5927.4492466411712</v>
      </c>
      <c r="D16" s="3">
        <f t="shared" si="2"/>
        <v>237.09796986564908</v>
      </c>
      <c r="E16" s="3">
        <f t="shared" si="3"/>
        <v>5.5479176808148623E-11</v>
      </c>
      <c r="G16" s="6">
        <f t="shared" si="4"/>
        <v>5927.4492466411739</v>
      </c>
      <c r="H16" s="6">
        <f t="shared" si="5"/>
        <v>237.09796986564646</v>
      </c>
    </row>
    <row r="17" spans="1:3">
      <c r="C17" s="3">
        <f>SUM(C7:C16)</f>
        <v>49999.999999999927</v>
      </c>
    </row>
    <row r="19" spans="1:3">
      <c r="A19" t="s">
        <v>9</v>
      </c>
      <c r="C19" s="6">
        <f>NPV(B1,B7:B16)</f>
        <v>49999.999999999949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D3" sqref="D3"/>
    </sheetView>
  </sheetViews>
  <sheetFormatPr defaultRowHeight="15"/>
  <cols>
    <col min="2" max="3" width="12" bestFit="1" customWidth="1"/>
    <col min="4" max="4" width="11" bestFit="1" customWidth="1"/>
    <col min="5" max="5" width="12" bestFit="1" customWidth="1"/>
    <col min="7" max="7" width="11.28515625" bestFit="1" customWidth="1"/>
    <col min="8" max="8" width="10.28515625" bestFit="1" customWidth="1"/>
  </cols>
  <sheetData>
    <row r="1" spans="1:7">
      <c r="A1" s="4" t="s">
        <v>0</v>
      </c>
      <c r="B1" s="4">
        <v>0.04</v>
      </c>
      <c r="D1" t="s">
        <v>2</v>
      </c>
    </row>
    <row r="2" spans="1:7">
      <c r="A2" s="4" t="s">
        <v>1</v>
      </c>
      <c r="B2" s="5">
        <v>50000</v>
      </c>
      <c r="D2" t="s">
        <v>3</v>
      </c>
    </row>
    <row r="3" spans="1:7">
      <c r="A3" s="4" t="s">
        <v>13</v>
      </c>
      <c r="B3" s="5">
        <v>-10000</v>
      </c>
      <c r="D3" t="s">
        <v>14</v>
      </c>
    </row>
    <row r="5" spans="1:7" ht="18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</row>
    <row r="6" spans="1:7">
      <c r="A6">
        <v>0</v>
      </c>
      <c r="E6" s="3">
        <f>+B2</f>
        <v>50000</v>
      </c>
    </row>
    <row r="7" spans="1:7">
      <c r="A7">
        <v>1</v>
      </c>
      <c r="B7" s="6">
        <f>PMT($B$1,$A$16,$B$2,$B$3)</f>
        <v>-5331.6377732054561</v>
      </c>
      <c r="C7" s="6">
        <f t="shared" ref="C7:C15" si="0">PPMT($B$1,A7,$A$16,$B$2,$B$3)</f>
        <v>-3331.6377732054561</v>
      </c>
      <c r="D7" s="6">
        <f t="shared" ref="D7:D16" si="1">IPMT($B$1,A7,$A$16,$B$2,$B$3)</f>
        <v>-2000</v>
      </c>
      <c r="E7" s="3">
        <f>E6+C7</f>
        <v>46668.362226794547</v>
      </c>
      <c r="G7" s="6"/>
    </row>
    <row r="8" spans="1:7">
      <c r="A8">
        <v>2</v>
      </c>
      <c r="B8" s="6">
        <f>PMT($B$1,$A$16,$B$2,$B$3)</f>
        <v>-5331.6377732054561</v>
      </c>
      <c r="C8" s="6">
        <f t="shared" si="0"/>
        <v>-3464.9032841336748</v>
      </c>
      <c r="D8" s="6">
        <f t="shared" si="1"/>
        <v>-1866.7344890717816</v>
      </c>
      <c r="E8" s="3">
        <f t="shared" ref="E8:E15" si="2">E7+C8</f>
        <v>43203.458942660873</v>
      </c>
    </row>
    <row r="9" spans="1:7">
      <c r="A9">
        <v>3</v>
      </c>
      <c r="B9" s="6">
        <f t="shared" ref="B9:B15" si="3">PMT($B$1,$A$16,$B$2,$B$3)</f>
        <v>-5331.6377732054561</v>
      </c>
      <c r="C9" s="6">
        <f t="shared" si="0"/>
        <v>-3603.4994154990218</v>
      </c>
      <c r="D9" s="6">
        <f t="shared" si="1"/>
        <v>-1728.1383577064344</v>
      </c>
      <c r="E9" s="3">
        <f t="shared" si="2"/>
        <v>39599.959527161853</v>
      </c>
    </row>
    <row r="10" spans="1:7">
      <c r="A10">
        <v>4</v>
      </c>
      <c r="B10" s="6">
        <f t="shared" si="3"/>
        <v>-5331.6377732054561</v>
      </c>
      <c r="C10" s="6">
        <f t="shared" si="0"/>
        <v>-3747.639392118982</v>
      </c>
      <c r="D10" s="6">
        <f t="shared" si="1"/>
        <v>-1583.998381086474</v>
      </c>
      <c r="E10" s="3">
        <f t="shared" si="2"/>
        <v>35852.320135042872</v>
      </c>
    </row>
    <row r="11" spans="1:7">
      <c r="A11">
        <v>5</v>
      </c>
      <c r="B11" s="6">
        <f t="shared" si="3"/>
        <v>-5331.6377732054561</v>
      </c>
      <c r="C11" s="6">
        <f t="shared" si="0"/>
        <v>-3897.5449678037421</v>
      </c>
      <c r="D11" s="6">
        <f t="shared" si="1"/>
        <v>-1434.0928054017138</v>
      </c>
      <c r="E11" s="3">
        <f t="shared" si="2"/>
        <v>31954.775167239131</v>
      </c>
    </row>
    <row r="12" spans="1:7">
      <c r="A12">
        <v>6</v>
      </c>
      <c r="B12" s="6">
        <f t="shared" si="3"/>
        <v>-5331.6377732054561</v>
      </c>
      <c r="C12" s="6">
        <f t="shared" si="0"/>
        <v>-4053.4467665158923</v>
      </c>
      <c r="D12" s="6">
        <f t="shared" si="1"/>
        <v>-1278.1910066895639</v>
      </c>
      <c r="E12" s="3">
        <f t="shared" si="2"/>
        <v>27901.32840072324</v>
      </c>
    </row>
    <row r="13" spans="1:7">
      <c r="A13">
        <v>7</v>
      </c>
      <c r="B13" s="6">
        <f t="shared" si="3"/>
        <v>-5331.6377732054561</v>
      </c>
      <c r="C13" s="6">
        <f t="shared" si="0"/>
        <v>-4215.5846371765283</v>
      </c>
      <c r="D13" s="6">
        <f t="shared" si="1"/>
        <v>-1116.0531360289281</v>
      </c>
      <c r="E13" s="3">
        <f t="shared" si="2"/>
        <v>23685.74376354671</v>
      </c>
    </row>
    <row r="14" spans="1:7">
      <c r="A14">
        <v>8</v>
      </c>
      <c r="B14" s="6">
        <f t="shared" si="3"/>
        <v>-5331.6377732054561</v>
      </c>
      <c r="C14" s="6">
        <f t="shared" si="0"/>
        <v>-4384.2080226635881</v>
      </c>
      <c r="D14" s="6">
        <f t="shared" si="1"/>
        <v>-947.42975054186775</v>
      </c>
      <c r="E14" s="3">
        <f t="shared" si="2"/>
        <v>19301.535740883122</v>
      </c>
    </row>
    <row r="15" spans="1:7">
      <c r="A15">
        <v>9</v>
      </c>
      <c r="B15" s="6">
        <f t="shared" si="3"/>
        <v>-5331.6377732054561</v>
      </c>
      <c r="C15" s="6">
        <f t="shared" si="0"/>
        <v>-4559.5763435701328</v>
      </c>
      <c r="D15" s="6">
        <f t="shared" si="1"/>
        <v>-772.06142963532307</v>
      </c>
      <c r="E15" s="3">
        <f t="shared" si="2"/>
        <v>14741.959397312989</v>
      </c>
    </row>
    <row r="16" spans="1:7">
      <c r="A16">
        <v>10</v>
      </c>
      <c r="B16" s="6">
        <f>PMT($B$1,$A$16,$B$2,$B$3)+B3</f>
        <v>-15331.637773205457</v>
      </c>
      <c r="C16" s="13">
        <f>PPMT($B$1,A16,$A$16,$B$2,$B$3)+B3</f>
        <v>-14741.959397312938</v>
      </c>
      <c r="D16" s="6">
        <f t="shared" si="1"/>
        <v>-589.67837589251724</v>
      </c>
      <c r="E16" s="3">
        <f>E15+C16</f>
        <v>5.0931703299283981E-11</v>
      </c>
    </row>
    <row r="17" spans="1:3">
      <c r="C17" s="6">
        <f>SUM(C7:C16)</f>
        <v>-49999.999999999956</v>
      </c>
    </row>
    <row r="19" spans="1:3">
      <c r="A19" t="s">
        <v>9</v>
      </c>
      <c r="C19" s="6">
        <f>NPV(B1,B7:B16)</f>
        <v>-49999.999999999956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D14" sqref="D14"/>
    </sheetView>
  </sheetViews>
  <sheetFormatPr defaultRowHeight="15"/>
  <cols>
    <col min="2" max="2" width="9.7109375" bestFit="1" customWidth="1"/>
    <col min="3" max="4" width="12" bestFit="1" customWidth="1"/>
    <col min="5" max="5" width="11" bestFit="1" customWidth="1"/>
    <col min="6" max="6" width="12" bestFit="1" customWidth="1"/>
  </cols>
  <sheetData>
    <row r="1" spans="1:6">
      <c r="A1" s="4" t="s">
        <v>1</v>
      </c>
      <c r="B1" s="4"/>
      <c r="C1" s="5">
        <v>50000</v>
      </c>
      <c r="E1" t="s">
        <v>3</v>
      </c>
    </row>
    <row r="2" spans="1:6">
      <c r="C2" s="1"/>
    </row>
    <row r="4" spans="1:6" ht="18">
      <c r="A4" s="2" t="s">
        <v>4</v>
      </c>
      <c r="B4" s="2" t="s">
        <v>10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>
      <c r="A5">
        <v>0</v>
      </c>
      <c r="F5" s="3">
        <f>+C1</f>
        <v>50000</v>
      </c>
    </row>
    <row r="6" spans="1:6">
      <c r="A6">
        <v>1</v>
      </c>
      <c r="B6" s="4">
        <v>0.04</v>
      </c>
      <c r="C6" s="3">
        <f>+E6+D6</f>
        <v>4000</v>
      </c>
      <c r="D6" s="5">
        <v>2000</v>
      </c>
      <c r="E6" s="3">
        <f>+B6*F5</f>
        <v>2000</v>
      </c>
      <c r="F6" s="3">
        <f>+F5-D6</f>
        <v>48000</v>
      </c>
    </row>
    <row r="7" spans="1:6">
      <c r="A7">
        <v>2</v>
      </c>
      <c r="B7" s="4">
        <v>4.2000000000000003E-2</v>
      </c>
      <c r="C7" s="3">
        <f t="shared" ref="C7:C15" si="0">+E7+D7</f>
        <v>4016</v>
      </c>
      <c r="D7" s="5">
        <v>2000</v>
      </c>
      <c r="E7" s="3">
        <f t="shared" ref="E7:E15" si="1">+B7*F6</f>
        <v>2016.0000000000002</v>
      </c>
      <c r="F7" s="3">
        <f t="shared" ref="F7:F15" si="2">+F6-D7</f>
        <v>46000</v>
      </c>
    </row>
    <row r="8" spans="1:6">
      <c r="A8">
        <v>3</v>
      </c>
      <c r="B8" s="4">
        <v>4.1000000000000002E-2</v>
      </c>
      <c r="C8" s="3">
        <f t="shared" si="0"/>
        <v>4886</v>
      </c>
      <c r="D8" s="5">
        <v>3000</v>
      </c>
      <c r="E8" s="3">
        <f t="shared" si="1"/>
        <v>1886</v>
      </c>
      <c r="F8" s="3">
        <f t="shared" si="2"/>
        <v>43000</v>
      </c>
    </row>
    <row r="9" spans="1:6">
      <c r="A9">
        <v>4</v>
      </c>
      <c r="B9" s="4">
        <v>4.2999999999999997E-2</v>
      </c>
      <c r="C9" s="3">
        <f t="shared" si="0"/>
        <v>4849</v>
      </c>
      <c r="D9" s="5">
        <v>3000</v>
      </c>
      <c r="E9" s="3">
        <f t="shared" si="1"/>
        <v>1848.9999999999998</v>
      </c>
      <c r="F9" s="3">
        <f t="shared" si="2"/>
        <v>40000</v>
      </c>
    </row>
    <row r="10" spans="1:6">
      <c r="A10">
        <v>5</v>
      </c>
      <c r="B10" s="4">
        <v>4.3999999999999997E-2</v>
      </c>
      <c r="C10" s="3">
        <f t="shared" si="0"/>
        <v>6760</v>
      </c>
      <c r="D10" s="5">
        <v>5000</v>
      </c>
      <c r="E10" s="3">
        <f t="shared" si="1"/>
        <v>1760</v>
      </c>
      <c r="F10" s="3">
        <f t="shared" si="2"/>
        <v>35000</v>
      </c>
    </row>
    <row r="11" spans="1:6">
      <c r="A11">
        <v>6</v>
      </c>
      <c r="B11" s="4">
        <v>4.5999999999999999E-2</v>
      </c>
      <c r="C11" s="3">
        <f t="shared" si="0"/>
        <v>6610</v>
      </c>
      <c r="D11" s="5">
        <v>5000</v>
      </c>
      <c r="E11" s="3">
        <f t="shared" si="1"/>
        <v>1610</v>
      </c>
      <c r="F11" s="3">
        <f t="shared" si="2"/>
        <v>30000</v>
      </c>
    </row>
    <row r="12" spans="1:6">
      <c r="A12">
        <v>7</v>
      </c>
      <c r="B12" s="4">
        <v>4.5999999999999999E-2</v>
      </c>
      <c r="C12" s="3">
        <f t="shared" si="0"/>
        <v>7380</v>
      </c>
      <c r="D12" s="5">
        <v>6000</v>
      </c>
      <c r="E12" s="3">
        <f t="shared" si="1"/>
        <v>1380</v>
      </c>
      <c r="F12" s="3">
        <f t="shared" si="2"/>
        <v>24000</v>
      </c>
    </row>
    <row r="13" spans="1:6">
      <c r="A13">
        <v>8</v>
      </c>
      <c r="B13" s="4">
        <v>4.2000000000000003E-2</v>
      </c>
      <c r="C13" s="3">
        <f t="shared" si="0"/>
        <v>7008</v>
      </c>
      <c r="D13" s="5">
        <v>6000</v>
      </c>
      <c r="E13" s="3">
        <f t="shared" si="1"/>
        <v>1008.0000000000001</v>
      </c>
      <c r="F13" s="3">
        <f t="shared" si="2"/>
        <v>18000</v>
      </c>
    </row>
    <row r="14" spans="1:6">
      <c r="A14">
        <v>9</v>
      </c>
      <c r="B14" s="4">
        <v>4.1000000000000002E-2</v>
      </c>
      <c r="C14" s="3">
        <f t="shared" si="0"/>
        <v>8738</v>
      </c>
      <c r="D14" s="5">
        <v>8000</v>
      </c>
      <c r="E14" s="3">
        <f t="shared" si="1"/>
        <v>738</v>
      </c>
      <c r="F14" s="3">
        <f t="shared" si="2"/>
        <v>10000</v>
      </c>
    </row>
    <row r="15" spans="1:6">
      <c r="A15">
        <v>10</v>
      </c>
      <c r="B15" s="4">
        <v>4.2000000000000003E-2</v>
      </c>
      <c r="C15" s="3">
        <f t="shared" si="0"/>
        <v>10420</v>
      </c>
      <c r="D15" s="7">
        <v>10000</v>
      </c>
      <c r="E15" s="3">
        <f t="shared" si="1"/>
        <v>420</v>
      </c>
      <c r="F15" s="3">
        <f t="shared" si="2"/>
        <v>0</v>
      </c>
    </row>
    <row r="16" spans="1:6">
      <c r="D16" s="3">
        <f>SUM(D6:D15)</f>
        <v>50000</v>
      </c>
    </row>
    <row r="18" spans="2:3">
      <c r="C18" t="s">
        <v>11</v>
      </c>
    </row>
    <row r="19" spans="2:3">
      <c r="C19" s="3">
        <f>-C1</f>
        <v>-50000</v>
      </c>
    </row>
    <row r="20" spans="2:3">
      <c r="C20" s="3">
        <f t="shared" ref="C20:C29" si="3">+C6</f>
        <v>4000</v>
      </c>
    </row>
    <row r="21" spans="2:3">
      <c r="C21" s="3">
        <f t="shared" si="3"/>
        <v>4016</v>
      </c>
    </row>
    <row r="22" spans="2:3">
      <c r="C22" s="3">
        <f t="shared" si="3"/>
        <v>4886</v>
      </c>
    </row>
    <row r="23" spans="2:3">
      <c r="C23" s="3">
        <f t="shared" si="3"/>
        <v>4849</v>
      </c>
    </row>
    <row r="24" spans="2:3">
      <c r="C24" s="3">
        <f t="shared" si="3"/>
        <v>6760</v>
      </c>
    </row>
    <row r="25" spans="2:3">
      <c r="C25" s="3">
        <f t="shared" si="3"/>
        <v>6610</v>
      </c>
    </row>
    <row r="26" spans="2:3">
      <c r="C26" s="3">
        <f t="shared" si="3"/>
        <v>7380</v>
      </c>
    </row>
    <row r="27" spans="2:3">
      <c r="C27" s="3">
        <f t="shared" si="3"/>
        <v>7008</v>
      </c>
    </row>
    <row r="28" spans="2:3">
      <c r="C28" s="3">
        <f t="shared" si="3"/>
        <v>8738</v>
      </c>
    </row>
    <row r="29" spans="2:3">
      <c r="C29" s="3">
        <f t="shared" si="3"/>
        <v>10420</v>
      </c>
    </row>
    <row r="30" spans="2:3">
      <c r="C30" s="3"/>
    </row>
    <row r="31" spans="2:3">
      <c r="B31" t="s">
        <v>12</v>
      </c>
      <c r="C31" s="8">
        <f>IRR(C19:C29)</f>
        <v>4.25259130902126E-2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C28" sqref="C28"/>
    </sheetView>
  </sheetViews>
  <sheetFormatPr defaultRowHeight="15"/>
  <cols>
    <col min="2" max="2" width="9.7109375" bestFit="1" customWidth="1"/>
    <col min="3" max="4" width="12" bestFit="1" customWidth="1"/>
    <col min="5" max="5" width="11" bestFit="1" customWidth="1"/>
    <col min="6" max="6" width="12" bestFit="1" customWidth="1"/>
  </cols>
  <sheetData>
    <row r="1" spans="1:6">
      <c r="A1" s="4" t="s">
        <v>1</v>
      </c>
      <c r="B1" s="4"/>
      <c r="C1" s="5">
        <v>50000</v>
      </c>
      <c r="E1" t="s">
        <v>3</v>
      </c>
    </row>
    <row r="2" spans="1:6">
      <c r="C2" s="1"/>
    </row>
    <row r="4" spans="1:6" ht="18">
      <c r="A4" s="2" t="s">
        <v>4</v>
      </c>
      <c r="B4" s="2" t="s">
        <v>10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>
      <c r="A5">
        <v>0</v>
      </c>
      <c r="F5" s="3">
        <f>+C1</f>
        <v>50000</v>
      </c>
    </row>
    <row r="6" spans="1:6">
      <c r="A6">
        <v>1</v>
      </c>
      <c r="B6" s="4">
        <v>0.04</v>
      </c>
      <c r="C6" s="3">
        <f>+E6+D6</f>
        <v>7000</v>
      </c>
      <c r="D6" s="9">
        <f>+$C$1/$A$15</f>
        <v>5000</v>
      </c>
      <c r="E6" s="3">
        <f>+B6*F5</f>
        <v>2000</v>
      </c>
      <c r="F6" s="3">
        <f>+F5-D6</f>
        <v>45000</v>
      </c>
    </row>
    <row r="7" spans="1:6">
      <c r="A7">
        <v>2</v>
      </c>
      <c r="B7" s="4">
        <v>4.2000000000000003E-2</v>
      </c>
      <c r="C7" s="3">
        <f t="shared" ref="C7:C15" si="0">+E7+D7</f>
        <v>6890</v>
      </c>
      <c r="D7" s="9">
        <f t="shared" ref="D7:D15" si="1">+$C$1/$A$15</f>
        <v>5000</v>
      </c>
      <c r="E7" s="3">
        <f t="shared" ref="E7:E15" si="2">+B7*F6</f>
        <v>1890.0000000000002</v>
      </c>
      <c r="F7" s="3">
        <f t="shared" ref="F7:F15" si="3">+F6-D7</f>
        <v>40000</v>
      </c>
    </row>
    <row r="8" spans="1:6">
      <c r="A8">
        <v>3</v>
      </c>
      <c r="B8" s="4">
        <v>4.1000000000000002E-2</v>
      </c>
      <c r="C8" s="3">
        <f t="shared" si="0"/>
        <v>6640</v>
      </c>
      <c r="D8" s="9">
        <f t="shared" si="1"/>
        <v>5000</v>
      </c>
      <c r="E8" s="3">
        <f t="shared" si="2"/>
        <v>1640</v>
      </c>
      <c r="F8" s="3">
        <f t="shared" si="3"/>
        <v>35000</v>
      </c>
    </row>
    <row r="9" spans="1:6">
      <c r="A9">
        <v>4</v>
      </c>
      <c r="B9" s="4">
        <v>4.2999999999999997E-2</v>
      </c>
      <c r="C9" s="3">
        <f t="shared" si="0"/>
        <v>6505</v>
      </c>
      <c r="D9" s="9">
        <f t="shared" si="1"/>
        <v>5000</v>
      </c>
      <c r="E9" s="3">
        <f t="shared" si="2"/>
        <v>1504.9999999999998</v>
      </c>
      <c r="F9" s="3">
        <f t="shared" si="3"/>
        <v>30000</v>
      </c>
    </row>
    <row r="10" spans="1:6">
      <c r="A10">
        <v>5</v>
      </c>
      <c r="B10" s="4">
        <v>4.3999999999999997E-2</v>
      </c>
      <c r="C10" s="3">
        <f t="shared" si="0"/>
        <v>6320</v>
      </c>
      <c r="D10" s="9">
        <f t="shared" si="1"/>
        <v>5000</v>
      </c>
      <c r="E10" s="3">
        <f t="shared" si="2"/>
        <v>1320</v>
      </c>
      <c r="F10" s="3">
        <f t="shared" si="3"/>
        <v>25000</v>
      </c>
    </row>
    <row r="11" spans="1:6">
      <c r="A11">
        <v>6</v>
      </c>
      <c r="B11" s="4">
        <v>4.5999999999999999E-2</v>
      </c>
      <c r="C11" s="3">
        <f t="shared" si="0"/>
        <v>6150</v>
      </c>
      <c r="D11" s="9">
        <f t="shared" si="1"/>
        <v>5000</v>
      </c>
      <c r="E11" s="3">
        <f t="shared" si="2"/>
        <v>1150</v>
      </c>
      <c r="F11" s="3">
        <f t="shared" si="3"/>
        <v>20000</v>
      </c>
    </row>
    <row r="12" spans="1:6">
      <c r="A12">
        <v>7</v>
      </c>
      <c r="B12" s="4">
        <v>4.5999999999999999E-2</v>
      </c>
      <c r="C12" s="3">
        <f t="shared" si="0"/>
        <v>5920</v>
      </c>
      <c r="D12" s="9">
        <f t="shared" si="1"/>
        <v>5000</v>
      </c>
      <c r="E12" s="3">
        <f t="shared" si="2"/>
        <v>920</v>
      </c>
      <c r="F12" s="3">
        <f t="shared" si="3"/>
        <v>15000</v>
      </c>
    </row>
    <row r="13" spans="1:6">
      <c r="A13">
        <v>8</v>
      </c>
      <c r="B13" s="4">
        <v>4.2000000000000003E-2</v>
      </c>
      <c r="C13" s="3">
        <f t="shared" si="0"/>
        <v>5630</v>
      </c>
      <c r="D13" s="9">
        <f t="shared" si="1"/>
        <v>5000</v>
      </c>
      <c r="E13" s="3">
        <f t="shared" si="2"/>
        <v>630</v>
      </c>
      <c r="F13" s="3">
        <f t="shared" si="3"/>
        <v>10000</v>
      </c>
    </row>
    <row r="14" spans="1:6">
      <c r="A14">
        <v>9</v>
      </c>
      <c r="B14" s="4">
        <v>4.1000000000000002E-2</v>
      </c>
      <c r="C14" s="3">
        <f t="shared" si="0"/>
        <v>5410</v>
      </c>
      <c r="D14" s="9">
        <f t="shared" si="1"/>
        <v>5000</v>
      </c>
      <c r="E14" s="3">
        <f t="shared" si="2"/>
        <v>410</v>
      </c>
      <c r="F14" s="3">
        <f t="shared" si="3"/>
        <v>5000</v>
      </c>
    </row>
    <row r="15" spans="1:6">
      <c r="A15">
        <v>10</v>
      </c>
      <c r="B15" s="4">
        <v>4.2000000000000003E-2</v>
      </c>
      <c r="C15" s="3">
        <f t="shared" si="0"/>
        <v>5210</v>
      </c>
      <c r="D15" s="10">
        <f t="shared" si="1"/>
        <v>5000</v>
      </c>
      <c r="E15" s="3">
        <f t="shared" si="2"/>
        <v>210</v>
      </c>
      <c r="F15" s="3">
        <f t="shared" si="3"/>
        <v>0</v>
      </c>
    </row>
    <row r="16" spans="1:6">
      <c r="D16" s="3">
        <f>SUM(D6:D15)</f>
        <v>50000</v>
      </c>
    </row>
    <row r="18" spans="2:3">
      <c r="C18" t="s">
        <v>11</v>
      </c>
    </row>
    <row r="19" spans="2:3">
      <c r="C19" s="3">
        <f>-C1</f>
        <v>-50000</v>
      </c>
    </row>
    <row r="20" spans="2:3">
      <c r="C20" s="3">
        <f t="shared" ref="C20:C29" si="4">+C6</f>
        <v>7000</v>
      </c>
    </row>
    <row r="21" spans="2:3">
      <c r="C21" s="3">
        <f t="shared" si="4"/>
        <v>6890</v>
      </c>
    </row>
    <row r="22" spans="2:3">
      <c r="C22" s="3">
        <f t="shared" si="4"/>
        <v>6640</v>
      </c>
    </row>
    <row r="23" spans="2:3">
      <c r="C23" s="3">
        <f t="shared" si="4"/>
        <v>6505</v>
      </c>
    </row>
    <row r="24" spans="2:3">
      <c r="C24" s="3">
        <f t="shared" si="4"/>
        <v>6320</v>
      </c>
    </row>
    <row r="25" spans="2:3">
      <c r="C25" s="3">
        <f t="shared" si="4"/>
        <v>6150</v>
      </c>
    </row>
    <row r="26" spans="2:3">
      <c r="C26" s="3">
        <f t="shared" si="4"/>
        <v>5920</v>
      </c>
    </row>
    <row r="27" spans="2:3">
      <c r="C27" s="3">
        <f t="shared" si="4"/>
        <v>5630</v>
      </c>
    </row>
    <row r="28" spans="2:3">
      <c r="C28" s="3">
        <f t="shared" si="4"/>
        <v>5410</v>
      </c>
    </row>
    <row r="29" spans="2:3">
      <c r="C29" s="3">
        <f t="shared" si="4"/>
        <v>5210</v>
      </c>
    </row>
    <row r="30" spans="2:3">
      <c r="C30" s="3"/>
    </row>
    <row r="31" spans="2:3">
      <c r="B31" t="s">
        <v>12</v>
      </c>
      <c r="C31" s="8">
        <f>IRR(C19:C29)</f>
        <v>4.233351742102108E-2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C6" sqref="C6"/>
    </sheetView>
  </sheetViews>
  <sheetFormatPr defaultRowHeight="15"/>
  <cols>
    <col min="2" max="2" width="9.7109375" bestFit="1" customWidth="1"/>
    <col min="3" max="4" width="12" bestFit="1" customWidth="1"/>
    <col min="5" max="5" width="11" bestFit="1" customWidth="1"/>
    <col min="6" max="6" width="12" bestFit="1" customWidth="1"/>
  </cols>
  <sheetData>
    <row r="1" spans="1:6">
      <c r="A1" s="4" t="s">
        <v>1</v>
      </c>
      <c r="B1" s="4"/>
      <c r="C1" s="5">
        <v>50000</v>
      </c>
      <c r="E1" t="s">
        <v>3</v>
      </c>
    </row>
    <row r="2" spans="1:6">
      <c r="C2" s="1"/>
    </row>
    <row r="4" spans="1:6" ht="18">
      <c r="A4" s="2" t="s">
        <v>4</v>
      </c>
      <c r="B4" s="2" t="s">
        <v>10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>
      <c r="A5">
        <v>0</v>
      </c>
      <c r="F5" s="3">
        <f>+C1</f>
        <v>50000</v>
      </c>
    </row>
    <row r="6" spans="1:6">
      <c r="A6">
        <v>1</v>
      </c>
      <c r="B6" s="4">
        <v>0.04</v>
      </c>
      <c r="C6" s="6">
        <f>-PMT(B6,$A$15-A5,F5)</f>
        <v>6164.5472165068204</v>
      </c>
      <c r="D6" s="11">
        <f>C6-E6</f>
        <v>4164.5472165068204</v>
      </c>
      <c r="E6" s="3">
        <f>+B6*F5</f>
        <v>2000</v>
      </c>
      <c r="F6" s="3">
        <f>+F5-D6</f>
        <v>45835.45278349318</v>
      </c>
    </row>
    <row r="7" spans="1:6">
      <c r="A7">
        <v>2</v>
      </c>
      <c r="B7" s="4">
        <v>4.2000000000000003E-2</v>
      </c>
      <c r="C7" s="6">
        <f>D7+E7</f>
        <v>6256.2181220738066</v>
      </c>
      <c r="D7" s="11">
        <f>D6*(1+$B$6)</f>
        <v>4331.1291051670933</v>
      </c>
      <c r="E7" s="3">
        <f>+B7*F6</f>
        <v>1925.0890169067136</v>
      </c>
      <c r="F7" s="3">
        <f t="shared" ref="F7:F15" si="0">+F6-D7</f>
        <v>41504.323678326087</v>
      </c>
    </row>
    <row r="8" spans="1:6">
      <c r="A8">
        <v>3</v>
      </c>
      <c r="B8" s="4">
        <v>4.1000000000000002E-2</v>
      </c>
      <c r="C8" s="6">
        <f t="shared" ref="C8:C15" si="1">D8+E8</f>
        <v>6206.0515401851462</v>
      </c>
      <c r="D8" s="11">
        <f t="shared" ref="D8:D15" si="2">D7*(1+$B$6)</f>
        <v>4504.3742693737768</v>
      </c>
      <c r="E8" s="3">
        <f t="shared" ref="E8:E15" si="3">+B8*F7</f>
        <v>1701.6772708113697</v>
      </c>
      <c r="F8" s="3">
        <f t="shared" si="0"/>
        <v>36999.949408952307</v>
      </c>
    </row>
    <row r="9" spans="1:6">
      <c r="A9">
        <v>4</v>
      </c>
      <c r="B9" s="4">
        <v>4.2999999999999997E-2</v>
      </c>
      <c r="C9" s="6">
        <f t="shared" si="1"/>
        <v>6275.547064733677</v>
      </c>
      <c r="D9" s="11">
        <f t="shared" si="2"/>
        <v>4684.5492401487281</v>
      </c>
      <c r="E9" s="3">
        <f t="shared" si="3"/>
        <v>1590.9978245849491</v>
      </c>
      <c r="F9" s="3">
        <f t="shared" si="0"/>
        <v>32315.400168803579</v>
      </c>
    </row>
    <row r="10" spans="1:6">
      <c r="A10">
        <v>5</v>
      </c>
      <c r="B10" s="4">
        <v>4.3999999999999997E-2</v>
      </c>
      <c r="C10" s="6">
        <f t="shared" si="1"/>
        <v>6293.8088171820345</v>
      </c>
      <c r="D10" s="11">
        <f t="shared" si="2"/>
        <v>4871.9312097546772</v>
      </c>
      <c r="E10" s="3">
        <f t="shared" si="3"/>
        <v>1421.8776074273574</v>
      </c>
      <c r="F10" s="3">
        <f t="shared" si="0"/>
        <v>27443.4689590489</v>
      </c>
    </row>
    <row r="11" spans="1:6">
      <c r="A11">
        <v>6</v>
      </c>
      <c r="B11" s="4">
        <v>4.5999999999999999E-2</v>
      </c>
      <c r="C11" s="6">
        <f t="shared" si="1"/>
        <v>6329.2080302611139</v>
      </c>
      <c r="D11" s="11">
        <f t="shared" si="2"/>
        <v>5066.8084581448647</v>
      </c>
      <c r="E11" s="3">
        <f t="shared" si="3"/>
        <v>1262.3995721162494</v>
      </c>
      <c r="F11" s="3">
        <f t="shared" si="0"/>
        <v>22376.660500904036</v>
      </c>
    </row>
    <row r="12" spans="1:6">
      <c r="A12">
        <v>7</v>
      </c>
      <c r="B12" s="4">
        <v>4.5999999999999999E-2</v>
      </c>
      <c r="C12" s="6">
        <f t="shared" si="1"/>
        <v>6298.8071795122451</v>
      </c>
      <c r="D12" s="11">
        <f t="shared" si="2"/>
        <v>5269.4807964706597</v>
      </c>
      <c r="E12" s="3">
        <f t="shared" si="3"/>
        <v>1029.3263830415856</v>
      </c>
      <c r="F12" s="3">
        <f t="shared" si="0"/>
        <v>17107.179704433376</v>
      </c>
    </row>
    <row r="13" spans="1:6">
      <c r="A13">
        <v>8</v>
      </c>
      <c r="B13" s="4">
        <v>4.2000000000000003E-2</v>
      </c>
      <c r="C13" s="6">
        <f t="shared" si="1"/>
        <v>6198.7615759156879</v>
      </c>
      <c r="D13" s="11">
        <f t="shared" si="2"/>
        <v>5480.260028329486</v>
      </c>
      <c r="E13" s="3">
        <f t="shared" si="3"/>
        <v>718.50154758620181</v>
      </c>
      <c r="F13" s="3">
        <f t="shared" si="0"/>
        <v>11626.919676103891</v>
      </c>
    </row>
    <row r="14" spans="1:6">
      <c r="A14">
        <v>9</v>
      </c>
      <c r="B14" s="4">
        <v>4.1000000000000002E-2</v>
      </c>
      <c r="C14" s="6">
        <f t="shared" si="1"/>
        <v>6176.1741361829245</v>
      </c>
      <c r="D14" s="11">
        <f t="shared" si="2"/>
        <v>5699.4704294626654</v>
      </c>
      <c r="E14" s="3">
        <f t="shared" si="3"/>
        <v>476.70370672025956</v>
      </c>
      <c r="F14" s="3">
        <f t="shared" si="0"/>
        <v>5927.4492466412257</v>
      </c>
    </row>
    <row r="15" spans="1:6">
      <c r="A15">
        <v>10</v>
      </c>
      <c r="B15" s="4">
        <v>4.2000000000000003E-2</v>
      </c>
      <c r="C15" s="6">
        <f t="shared" si="1"/>
        <v>6176.4021150001035</v>
      </c>
      <c r="D15" s="12">
        <f t="shared" si="2"/>
        <v>5927.4492466411721</v>
      </c>
      <c r="E15" s="3">
        <f t="shared" si="3"/>
        <v>248.95286835893148</v>
      </c>
      <c r="F15" s="3">
        <f t="shared" si="0"/>
        <v>5.3660187404602766E-11</v>
      </c>
    </row>
    <row r="16" spans="1:6">
      <c r="D16" s="3">
        <f>SUM(D6:D15)</f>
        <v>49999.999999999942</v>
      </c>
    </row>
    <row r="18" spans="2:3">
      <c r="C18" t="s">
        <v>11</v>
      </c>
    </row>
    <row r="19" spans="2:3">
      <c r="C19" s="3">
        <f>-C1</f>
        <v>-50000</v>
      </c>
    </row>
    <row r="20" spans="2:3">
      <c r="C20" s="3">
        <f t="shared" ref="C20:C29" si="4">+C6</f>
        <v>6164.5472165068204</v>
      </c>
    </row>
    <row r="21" spans="2:3">
      <c r="C21" s="3">
        <f t="shared" si="4"/>
        <v>6256.2181220738066</v>
      </c>
    </row>
    <row r="22" spans="2:3">
      <c r="C22" s="3">
        <f t="shared" si="4"/>
        <v>6206.0515401851462</v>
      </c>
    </row>
    <row r="23" spans="2:3">
      <c r="C23" s="3">
        <f t="shared" si="4"/>
        <v>6275.547064733677</v>
      </c>
    </row>
    <row r="24" spans="2:3">
      <c r="C24" s="3">
        <f t="shared" si="4"/>
        <v>6293.8088171820345</v>
      </c>
    </row>
    <row r="25" spans="2:3">
      <c r="C25" s="3">
        <f t="shared" si="4"/>
        <v>6329.2080302611139</v>
      </c>
    </row>
    <row r="26" spans="2:3">
      <c r="C26" s="3">
        <f t="shared" si="4"/>
        <v>6298.8071795122451</v>
      </c>
    </row>
    <row r="27" spans="2:3">
      <c r="C27" s="3">
        <f t="shared" si="4"/>
        <v>6198.7615759156879</v>
      </c>
    </row>
    <row r="28" spans="2:3">
      <c r="C28" s="3">
        <f t="shared" si="4"/>
        <v>6176.1741361829245</v>
      </c>
    </row>
    <row r="29" spans="2:3">
      <c r="C29" s="3">
        <f t="shared" si="4"/>
        <v>6176.4021150001035</v>
      </c>
    </row>
    <row r="30" spans="2:3">
      <c r="C30" s="3"/>
    </row>
    <row r="31" spans="2:3">
      <c r="B31" t="s">
        <v>12</v>
      </c>
      <c r="C31" s="8">
        <f>IRR(C19:C29)</f>
        <v>4.2388234057391512E-2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H22" sqref="H22"/>
    </sheetView>
  </sheetViews>
  <sheetFormatPr defaultRowHeight="15"/>
  <cols>
    <col min="2" max="2" width="9.7109375" bestFit="1" customWidth="1"/>
    <col min="3" max="4" width="12" bestFit="1" customWidth="1"/>
    <col min="5" max="5" width="11" bestFit="1" customWidth="1"/>
    <col min="6" max="6" width="12" bestFit="1" customWidth="1"/>
  </cols>
  <sheetData>
    <row r="1" spans="1:6">
      <c r="A1" s="4" t="s">
        <v>1</v>
      </c>
      <c r="B1" s="4"/>
      <c r="C1" s="5">
        <v>50000</v>
      </c>
      <c r="E1" t="s">
        <v>3</v>
      </c>
    </row>
    <row r="2" spans="1:6">
      <c r="C2" s="1"/>
    </row>
    <row r="4" spans="1:6" ht="18">
      <c r="A4" s="2" t="s">
        <v>4</v>
      </c>
      <c r="B4" s="2" t="s">
        <v>10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>
      <c r="A5">
        <v>0</v>
      </c>
      <c r="F5" s="3">
        <f>+C1</f>
        <v>50000</v>
      </c>
    </row>
    <row r="6" spans="1:6">
      <c r="A6">
        <v>1</v>
      </c>
      <c r="B6" s="4">
        <v>0.04</v>
      </c>
      <c r="C6" s="6">
        <f>-PMT(B6,$A$15-A5,F5)</f>
        <v>6164.5472165068204</v>
      </c>
      <c r="D6" s="11">
        <f>C6-E6</f>
        <v>4164.5472165068204</v>
      </c>
      <c r="E6" s="3">
        <f>+B6*F5</f>
        <v>2000</v>
      </c>
      <c r="F6" s="3">
        <f>+F5-D6</f>
        <v>45835.45278349318</v>
      </c>
    </row>
    <row r="7" spans="1:6">
      <c r="A7">
        <v>2</v>
      </c>
      <c r="B7" s="4">
        <v>4.2000000000000003E-2</v>
      </c>
      <c r="C7" s="6">
        <f>-PMT(B7,$A$15-A6,F6)</f>
        <v>6220.8547864620241</v>
      </c>
      <c r="D7" s="11">
        <f t="shared" ref="D7:D15" si="0">C7-E7</f>
        <v>4295.7657695553107</v>
      </c>
      <c r="E7" s="3">
        <f t="shared" ref="E7:E15" si="1">+B7*F6</f>
        <v>1925.0890169067136</v>
      </c>
      <c r="F7" s="3">
        <f t="shared" ref="F7:F15" si="2">+F6-D7</f>
        <v>41539.687013937866</v>
      </c>
    </row>
    <row r="8" spans="1:6">
      <c r="A8">
        <v>3</v>
      </c>
      <c r="B8" s="4">
        <v>4.1000000000000002E-2</v>
      </c>
      <c r="C8" s="6">
        <f t="shared" ref="C8:C15" si="3">-PMT(B8,$A$15-A7,F7)</f>
        <v>6195.3018179506344</v>
      </c>
      <c r="D8" s="11">
        <f t="shared" si="0"/>
        <v>4492.1746503791819</v>
      </c>
      <c r="E8" s="3">
        <f t="shared" si="1"/>
        <v>1703.1271675714527</v>
      </c>
      <c r="F8" s="3">
        <f t="shared" si="2"/>
        <v>37047.512363558686</v>
      </c>
    </row>
    <row r="9" spans="1:6">
      <c r="A9">
        <v>4</v>
      </c>
      <c r="B9" s="4">
        <v>4.2999999999999997E-2</v>
      </c>
      <c r="C9" s="6">
        <f t="shared" si="3"/>
        <v>6241.0807114979134</v>
      </c>
      <c r="D9" s="11">
        <f t="shared" si="0"/>
        <v>4648.0376798648904</v>
      </c>
      <c r="E9" s="3">
        <f t="shared" si="1"/>
        <v>1593.0430316330235</v>
      </c>
      <c r="F9" s="3">
        <f t="shared" si="2"/>
        <v>32399.474683693796</v>
      </c>
    </row>
    <row r="10" spans="1:6">
      <c r="A10">
        <v>5</v>
      </c>
      <c r="B10" s="4">
        <v>4.3999999999999997E-2</v>
      </c>
      <c r="C10" s="6">
        <f t="shared" si="3"/>
        <v>6261.3046427396639</v>
      </c>
      <c r="D10" s="11">
        <f t="shared" si="0"/>
        <v>4835.7277566571374</v>
      </c>
      <c r="E10" s="3">
        <f t="shared" si="1"/>
        <v>1425.5768860825269</v>
      </c>
      <c r="F10" s="3">
        <f t="shared" si="2"/>
        <v>27563.746927036656</v>
      </c>
    </row>
    <row r="11" spans="1:6">
      <c r="A11">
        <v>6</v>
      </c>
      <c r="B11" s="4">
        <v>4.5999999999999999E-2</v>
      </c>
      <c r="C11" s="6">
        <f t="shared" si="3"/>
        <v>6296.2981074464242</v>
      </c>
      <c r="D11" s="11">
        <f t="shared" si="0"/>
        <v>5028.3657488027384</v>
      </c>
      <c r="E11" s="3">
        <f t="shared" si="1"/>
        <v>1267.9323586436863</v>
      </c>
      <c r="F11" s="3">
        <f t="shared" si="2"/>
        <v>22535.381178233918</v>
      </c>
    </row>
    <row r="12" spans="1:6">
      <c r="A12">
        <v>7</v>
      </c>
      <c r="B12" s="4">
        <v>4.5999999999999999E-2</v>
      </c>
      <c r="C12" s="6">
        <f t="shared" si="3"/>
        <v>6296.2981074464242</v>
      </c>
      <c r="D12" s="11">
        <f t="shared" si="0"/>
        <v>5259.6705732476639</v>
      </c>
      <c r="E12" s="3">
        <f t="shared" si="1"/>
        <v>1036.6275341987603</v>
      </c>
      <c r="F12" s="3">
        <f t="shared" si="2"/>
        <v>17275.710604986256</v>
      </c>
    </row>
    <row r="13" spans="1:6">
      <c r="A13">
        <v>8</v>
      </c>
      <c r="B13" s="4">
        <v>4.2000000000000003E-2</v>
      </c>
      <c r="C13" s="6">
        <f t="shared" si="3"/>
        <v>6248.9219533773585</v>
      </c>
      <c r="D13" s="11">
        <f t="shared" si="0"/>
        <v>5523.3421079679356</v>
      </c>
      <c r="E13" s="3">
        <f t="shared" si="1"/>
        <v>725.57984540942277</v>
      </c>
      <c r="F13" s="3">
        <f t="shared" si="2"/>
        <v>11752.36849701832</v>
      </c>
    </row>
    <row r="14" spans="1:6">
      <c r="A14">
        <v>9</v>
      </c>
      <c r="B14" s="4">
        <v>4.1000000000000002E-2</v>
      </c>
      <c r="C14" s="6">
        <f t="shared" si="3"/>
        <v>6239.9894391069711</v>
      </c>
      <c r="D14" s="11">
        <f t="shared" si="0"/>
        <v>5758.1423307292198</v>
      </c>
      <c r="E14" s="3">
        <f t="shared" si="1"/>
        <v>481.84710837775117</v>
      </c>
      <c r="F14" s="3">
        <f t="shared" si="2"/>
        <v>5994.2261662891005</v>
      </c>
    </row>
    <row r="15" spans="1:6">
      <c r="A15">
        <v>10</v>
      </c>
      <c r="B15" s="4">
        <v>4.2000000000000003E-2</v>
      </c>
      <c r="C15" s="6">
        <f t="shared" si="3"/>
        <v>6245.9836652732374</v>
      </c>
      <c r="D15" s="12">
        <f t="shared" si="0"/>
        <v>5994.2261662890951</v>
      </c>
      <c r="E15" s="3">
        <f t="shared" si="1"/>
        <v>251.75749898414225</v>
      </c>
      <c r="F15" s="3">
        <f t="shared" si="2"/>
        <v>0</v>
      </c>
    </row>
    <row r="16" spans="1:6">
      <c r="D16" s="3">
        <f>SUM(D6:D15)</f>
        <v>49999.999999999993</v>
      </c>
    </row>
    <row r="18" spans="2:3">
      <c r="C18" t="s">
        <v>11</v>
      </c>
    </row>
    <row r="19" spans="2:3">
      <c r="C19" s="3">
        <f>-C1</f>
        <v>-50000</v>
      </c>
    </row>
    <row r="20" spans="2:3">
      <c r="C20" s="3">
        <f t="shared" ref="C20:C29" si="4">+C6</f>
        <v>6164.5472165068204</v>
      </c>
    </row>
    <row r="21" spans="2:3">
      <c r="C21" s="3">
        <f t="shared" si="4"/>
        <v>6220.8547864620241</v>
      </c>
    </row>
    <row r="22" spans="2:3">
      <c r="C22" s="3">
        <f t="shared" si="4"/>
        <v>6195.3018179506344</v>
      </c>
    </row>
    <row r="23" spans="2:3">
      <c r="C23" s="3">
        <f t="shared" si="4"/>
        <v>6241.0807114979134</v>
      </c>
    </row>
    <row r="24" spans="2:3">
      <c r="C24" s="3">
        <f t="shared" si="4"/>
        <v>6261.3046427396639</v>
      </c>
    </row>
    <row r="25" spans="2:3">
      <c r="C25" s="3">
        <f t="shared" si="4"/>
        <v>6296.2981074464242</v>
      </c>
    </row>
    <row r="26" spans="2:3">
      <c r="C26" s="3">
        <f t="shared" si="4"/>
        <v>6296.2981074464242</v>
      </c>
    </row>
    <row r="27" spans="2:3">
      <c r="C27" s="3">
        <f t="shared" si="4"/>
        <v>6248.9219533773585</v>
      </c>
    </row>
    <row r="28" spans="2:3">
      <c r="C28" s="3">
        <f t="shared" si="4"/>
        <v>6239.9894391069711</v>
      </c>
    </row>
    <row r="29" spans="2:3">
      <c r="C29" s="3">
        <f t="shared" si="4"/>
        <v>6245.9836652732374</v>
      </c>
    </row>
    <row r="30" spans="2:3">
      <c r="C30" s="3"/>
    </row>
    <row r="31" spans="2:3">
      <c r="B31" t="s">
        <v>12</v>
      </c>
      <c r="C31" s="8">
        <f>IRR(C19:C29)</f>
        <v>4.2390955080619484E-2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 cost</vt:lpstr>
      <vt:lpstr>i cost - C cost</vt:lpstr>
      <vt:lpstr>i cost - rate cost</vt:lpstr>
      <vt:lpstr>PPMT e IPMT</vt:lpstr>
      <vt:lpstr>i variabile</vt:lpstr>
      <vt:lpstr>i variabile - C cost</vt:lpstr>
      <vt:lpstr>i variabile - R "cost" (1)</vt:lpstr>
      <vt:lpstr>i variabile - R "cost"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UnivTS</dc:creator>
  <cp:lastModifiedBy>4530</cp:lastModifiedBy>
  <dcterms:created xsi:type="dcterms:W3CDTF">2011-03-01T14:36:44Z</dcterms:created>
  <dcterms:modified xsi:type="dcterms:W3CDTF">2015-03-12T14:30:29Z</dcterms:modified>
</cp:coreProperties>
</file>