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05" windowWidth="19020" windowHeight="11895" tabRatio="643" activeTab="4"/>
  </bookViews>
  <sheets>
    <sheet name="i cost" sheetId="1" r:id="rId1"/>
    <sheet name="i cost - C cost" sheetId="12" r:id="rId2"/>
    <sheet name="i cost - rate cost" sheetId="5" r:id="rId3"/>
    <sheet name="i variabile - C cost" sheetId="7" r:id="rId4"/>
    <sheet name="i variabile - R cost" sheetId="15" r:id="rId5"/>
  </sheets>
  <calcPr calcId="125725"/>
</workbook>
</file>

<file path=xl/calcChain.xml><?xml version="1.0" encoding="utf-8"?>
<calcChain xmlns="http://schemas.openxmlformats.org/spreadsheetml/2006/main">
  <c r="F7" i="15"/>
  <c r="F6"/>
  <c r="F5"/>
  <c r="D31"/>
  <c r="D19"/>
  <c r="E5"/>
  <c r="G6"/>
  <c r="D6"/>
  <c r="G7" s="1"/>
  <c r="D5"/>
  <c r="B6" i="5"/>
  <c r="F15" i="15"/>
  <c r="D15"/>
  <c r="D29" s="1"/>
  <c r="C14"/>
  <c r="C13"/>
  <c r="C12"/>
  <c r="C11"/>
  <c r="C10"/>
  <c r="C9"/>
  <c r="C8"/>
  <c r="C7"/>
  <c r="C6"/>
  <c r="G5"/>
  <c r="C5"/>
  <c r="D31" i="7"/>
  <c r="D20"/>
  <c r="D19"/>
  <c r="D6"/>
  <c r="D7"/>
  <c r="D8"/>
  <c r="D9"/>
  <c r="D10"/>
  <c r="D11"/>
  <c r="D12"/>
  <c r="D13"/>
  <c r="D14"/>
  <c r="D15"/>
  <c r="D5"/>
  <c r="F6"/>
  <c r="F7"/>
  <c r="F8"/>
  <c r="F9"/>
  <c r="F10"/>
  <c r="F11"/>
  <c r="F12"/>
  <c r="F13"/>
  <c r="F14"/>
  <c r="F15"/>
  <c r="F5"/>
  <c r="G7"/>
  <c r="G8"/>
  <c r="G9"/>
  <c r="G10"/>
  <c r="G11"/>
  <c r="G12"/>
  <c r="G13"/>
  <c r="G14"/>
  <c r="G15"/>
  <c r="G6"/>
  <c r="G5"/>
  <c r="C6"/>
  <c r="C7"/>
  <c r="C8"/>
  <c r="C9"/>
  <c r="C10"/>
  <c r="C11"/>
  <c r="C12"/>
  <c r="C13"/>
  <c r="C14"/>
  <c r="C5"/>
  <c r="E5"/>
  <c r="E6"/>
  <c r="E7"/>
  <c r="E16" s="1"/>
  <c r="E8"/>
  <c r="E9"/>
  <c r="E10"/>
  <c r="E11"/>
  <c r="E12"/>
  <c r="E13"/>
  <c r="E14"/>
  <c r="B8" i="5"/>
  <c r="B9"/>
  <c r="B10"/>
  <c r="B11"/>
  <c r="B12"/>
  <c r="B13"/>
  <c r="B14"/>
  <c r="B15"/>
  <c r="C19"/>
  <c r="B7"/>
  <c r="B4"/>
  <c r="C7" i="12"/>
  <c r="C8"/>
  <c r="C9"/>
  <c r="C10"/>
  <c r="C11"/>
  <c r="C12"/>
  <c r="C13"/>
  <c r="C14"/>
  <c r="C15"/>
  <c r="C6"/>
  <c r="C17"/>
  <c r="B16"/>
  <c r="E6"/>
  <c r="E7" s="1"/>
  <c r="E8" s="1"/>
  <c r="E9" s="1"/>
  <c r="E10" s="1"/>
  <c r="E11" s="1"/>
  <c r="E12" s="1"/>
  <c r="E13" s="1"/>
  <c r="E14" s="1"/>
  <c r="E15" s="1"/>
  <c r="E16" s="1"/>
  <c r="B4"/>
  <c r="D15" s="1"/>
  <c r="B15" s="1"/>
  <c r="C19" i="1"/>
  <c r="B7"/>
  <c r="B8"/>
  <c r="B9"/>
  <c r="B10"/>
  <c r="B11"/>
  <c r="B12"/>
  <c r="B13"/>
  <c r="B14"/>
  <c r="B15"/>
  <c r="B16"/>
  <c r="B6"/>
  <c r="D7"/>
  <c r="D8"/>
  <c r="D9"/>
  <c r="D10"/>
  <c r="D11"/>
  <c r="D12"/>
  <c r="D13"/>
  <c r="D14"/>
  <c r="D15"/>
  <c r="D6"/>
  <c r="E8"/>
  <c r="E9"/>
  <c r="E10"/>
  <c r="E11"/>
  <c r="E12"/>
  <c r="E13"/>
  <c r="E14"/>
  <c r="E15"/>
  <c r="E16"/>
  <c r="E7"/>
  <c r="E6"/>
  <c r="B4"/>
  <c r="C17"/>
  <c r="E6" i="15" l="1"/>
  <c r="D7"/>
  <c r="D20"/>
  <c r="D16" i="5"/>
  <c r="D6" i="12"/>
  <c r="B6" s="1"/>
  <c r="D7"/>
  <c r="B7" s="1"/>
  <c r="D8"/>
  <c r="B8" s="1"/>
  <c r="D9"/>
  <c r="B9" s="1"/>
  <c r="D10"/>
  <c r="B10" s="1"/>
  <c r="D11"/>
  <c r="B11" s="1"/>
  <c r="D12"/>
  <c r="B12" s="1"/>
  <c r="D13"/>
  <c r="B13" s="1"/>
  <c r="D14"/>
  <c r="B14" s="1"/>
  <c r="G8" i="15" l="1"/>
  <c r="E7"/>
  <c r="D8"/>
  <c r="D21"/>
  <c r="C19" i="12"/>
  <c r="E6" i="5"/>
  <c r="E7" s="1"/>
  <c r="G9" i="15" l="1"/>
  <c r="F8" s="1"/>
  <c r="E8"/>
  <c r="D9"/>
  <c r="D22"/>
  <c r="E8" i="5"/>
  <c r="D6"/>
  <c r="C6" s="1"/>
  <c r="D22" i="7"/>
  <c r="D21"/>
  <c r="G10" i="15" l="1"/>
  <c r="F9" s="1"/>
  <c r="E9"/>
  <c r="D10"/>
  <c r="D23"/>
  <c r="E9" i="5"/>
  <c r="D7"/>
  <c r="C7" s="1"/>
  <c r="D23" i="7"/>
  <c r="G11" i="15" l="1"/>
  <c r="F10" s="1"/>
  <c r="E10"/>
  <c r="D11"/>
  <c r="D24"/>
  <c r="E10" i="5"/>
  <c r="D8"/>
  <c r="C8" s="1"/>
  <c r="D24" i="7"/>
  <c r="G12" i="15" l="1"/>
  <c r="F11" s="1"/>
  <c r="E11"/>
  <c r="D12"/>
  <c r="D25"/>
  <c r="E11" i="5"/>
  <c r="D9"/>
  <c r="C9" s="1"/>
  <c r="D25" i="7"/>
  <c r="G13" i="15" l="1"/>
  <c r="F12" s="1"/>
  <c r="E12"/>
  <c r="D13"/>
  <c r="D26"/>
  <c r="E12" i="5"/>
  <c r="D10"/>
  <c r="C10" s="1"/>
  <c r="D26" i="7"/>
  <c r="G14" i="15" l="1"/>
  <c r="F13" s="1"/>
  <c r="E13"/>
  <c r="D14"/>
  <c r="D27"/>
  <c r="E13" i="5"/>
  <c r="D11"/>
  <c r="C11" s="1"/>
  <c r="D27" i="7"/>
  <c r="G15" i="15" l="1"/>
  <c r="E14" i="5"/>
  <c r="D12"/>
  <c r="C12" s="1"/>
  <c r="D28" i="7"/>
  <c r="D28" i="15" l="1"/>
  <c r="F14"/>
  <c r="E14" s="1"/>
  <c r="E16" s="1"/>
  <c r="E15" i="5"/>
  <c r="D13"/>
  <c r="C13" s="1"/>
  <c r="D29" i="7"/>
  <c r="E16" i="5" l="1"/>
  <c r="D15" s="1"/>
  <c r="C15" s="1"/>
  <c r="D14"/>
  <c r="C14" s="1"/>
  <c r="C17" l="1"/>
</calcChain>
</file>

<file path=xl/sharedStrings.xml><?xml version="1.0" encoding="utf-8"?>
<sst xmlns="http://schemas.openxmlformats.org/spreadsheetml/2006/main" count="55" uniqueCount="15">
  <si>
    <t>i=</t>
  </si>
  <si>
    <t>S=</t>
  </si>
  <si>
    <t>tasso di interesse costante</t>
  </si>
  <si>
    <t>somma finanziata</t>
  </si>
  <si>
    <t>k</t>
  </si>
  <si>
    <r>
      <t>R</t>
    </r>
    <r>
      <rPr>
        <vertAlign val="subscript"/>
        <sz val="11"/>
        <color theme="1"/>
        <rFont val="Calibri"/>
        <family val="2"/>
        <scheme val="minor"/>
      </rPr>
      <t>k</t>
    </r>
  </si>
  <si>
    <r>
      <t>C</t>
    </r>
    <r>
      <rPr>
        <vertAlign val="subscript"/>
        <sz val="11"/>
        <color theme="1"/>
        <rFont val="Calibri"/>
        <family val="2"/>
        <scheme val="minor"/>
      </rPr>
      <t>k</t>
    </r>
  </si>
  <si>
    <r>
      <t>I</t>
    </r>
    <r>
      <rPr>
        <vertAlign val="subscript"/>
        <sz val="11"/>
        <color theme="1"/>
        <rFont val="Calibri"/>
        <family val="2"/>
        <scheme val="minor"/>
      </rPr>
      <t>k</t>
    </r>
  </si>
  <si>
    <r>
      <t>D</t>
    </r>
    <r>
      <rPr>
        <vertAlign val="subscript"/>
        <sz val="11"/>
        <color theme="1"/>
        <rFont val="Calibri"/>
        <family val="2"/>
        <scheme val="minor"/>
      </rPr>
      <t>k</t>
    </r>
  </si>
  <si>
    <t>valore attuale rate:</t>
  </si>
  <si>
    <t>Flusso pagamenti</t>
  </si>
  <si>
    <t>TIR =</t>
  </si>
  <si>
    <t>d=</t>
  </si>
  <si>
    <t>j(k,k+1)</t>
  </si>
  <si>
    <t>d(k,k+1)</t>
  </si>
</sst>
</file>

<file path=xl/styles.xml><?xml version="1.0" encoding="utf-8"?>
<styleSheet xmlns="http://schemas.openxmlformats.org/spreadsheetml/2006/main">
  <numFmts count="2">
    <numFmt numFmtId="8" formatCode="&quot;€&quot;\ #,##0.00;[Red]\-&quot;€&quot;\ #,##0.00"/>
    <numFmt numFmtId="44" formatCode="_-&quot;€&quot;\ * #,##0.00_-;\-&quot;€&quot;\ * #,##0.00_-;_-&quot;€&quot;\ 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0" applyNumberFormat="1"/>
    <xf numFmtId="0" fontId="0" fillId="2" borderId="0" xfId="0" applyFill="1"/>
    <xf numFmtId="44" fontId="0" fillId="2" borderId="0" xfId="1" applyFont="1" applyFill="1"/>
    <xf numFmtId="8" fontId="0" fillId="0" borderId="0" xfId="0" applyNumberFormat="1"/>
    <xf numFmtId="0" fontId="0" fillId="0" borderId="0" xfId="0" applyNumberFormat="1"/>
    <xf numFmtId="44" fontId="0" fillId="0" borderId="0" xfId="1" applyFont="1" applyFill="1"/>
    <xf numFmtId="44" fontId="0" fillId="0" borderId="1" xfId="1" applyFont="1" applyFill="1" applyBorder="1"/>
    <xf numFmtId="8" fontId="0" fillId="0" borderId="0" xfId="1" applyNumberFormat="1" applyFont="1" applyFill="1"/>
    <xf numFmtId="8" fontId="0" fillId="0" borderId="1" xfId="1" applyNumberFormat="1" applyFont="1" applyFill="1" applyBorder="1"/>
    <xf numFmtId="44" fontId="0" fillId="2" borderId="0" xfId="1" applyFont="1" applyFill="1" applyBorder="1"/>
    <xf numFmtId="0" fontId="0" fillId="0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E19"/>
  <sheetViews>
    <sheetView workbookViewId="0">
      <selection activeCell="D27" sqref="D27"/>
    </sheetView>
  </sheetViews>
  <sheetFormatPr defaultRowHeight="15"/>
  <cols>
    <col min="2" max="3" width="12" bestFit="1" customWidth="1"/>
    <col min="4" max="4" width="11" bestFit="1" customWidth="1"/>
    <col min="5" max="5" width="12" bestFit="1" customWidth="1"/>
  </cols>
  <sheetData>
    <row r="1" spans="1:5">
      <c r="A1" s="4" t="s">
        <v>0</v>
      </c>
      <c r="B1" s="4">
        <v>0.04</v>
      </c>
      <c r="D1" t="s">
        <v>2</v>
      </c>
    </row>
    <row r="2" spans="1:5">
      <c r="A2" s="4" t="s">
        <v>1</v>
      </c>
      <c r="B2" s="5">
        <v>50000</v>
      </c>
      <c r="D2" t="s">
        <v>3</v>
      </c>
    </row>
    <row r="3" spans="1:5">
      <c r="B3" s="1"/>
    </row>
    <row r="4" spans="1:5">
      <c r="A4" t="s">
        <v>12</v>
      </c>
      <c r="B4">
        <f>+B1/(1+B1)</f>
        <v>3.8461538461538464E-2</v>
      </c>
    </row>
    <row r="5" spans="1:5" ht="18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</row>
    <row r="6" spans="1:5">
      <c r="A6">
        <v>0</v>
      </c>
      <c r="B6" s="3">
        <f>+C6+D6</f>
        <v>3846.1538461538462</v>
      </c>
      <c r="C6" s="5">
        <v>2000</v>
      </c>
      <c r="D6" s="3">
        <f>+$B$4*E7</f>
        <v>1846.1538461538462</v>
      </c>
      <c r="E6" s="3">
        <f>+B2</f>
        <v>50000</v>
      </c>
    </row>
    <row r="7" spans="1:5">
      <c r="A7">
        <v>1</v>
      </c>
      <c r="B7" s="3">
        <f t="shared" ref="B7:B16" si="0">+C7+D7</f>
        <v>3769.2307692307695</v>
      </c>
      <c r="C7" s="5">
        <v>2000</v>
      </c>
      <c r="D7" s="3">
        <f t="shared" ref="D7:D16" si="1">+$B$4*E8</f>
        <v>1769.2307692307693</v>
      </c>
      <c r="E7" s="3">
        <f>+E6-C6</f>
        <v>48000</v>
      </c>
    </row>
    <row r="8" spans="1:5">
      <c r="A8">
        <v>2</v>
      </c>
      <c r="B8" s="3">
        <f t="shared" si="0"/>
        <v>4653.8461538461543</v>
      </c>
      <c r="C8" s="5">
        <v>3000</v>
      </c>
      <c r="D8" s="3">
        <f t="shared" si="1"/>
        <v>1653.846153846154</v>
      </c>
      <c r="E8" s="3">
        <f t="shared" ref="E8:E16" si="2">+E7-C7</f>
        <v>46000</v>
      </c>
    </row>
    <row r="9" spans="1:5">
      <c r="A9">
        <v>3</v>
      </c>
      <c r="B9" s="3">
        <f t="shared" si="0"/>
        <v>4538.461538461539</v>
      </c>
      <c r="C9" s="5">
        <v>3000</v>
      </c>
      <c r="D9" s="3">
        <f t="shared" si="1"/>
        <v>1538.4615384615386</v>
      </c>
      <c r="E9" s="3">
        <f t="shared" si="2"/>
        <v>43000</v>
      </c>
    </row>
    <row r="10" spans="1:5">
      <c r="A10">
        <v>4</v>
      </c>
      <c r="B10" s="3">
        <f t="shared" si="0"/>
        <v>6346.1538461538457</v>
      </c>
      <c r="C10" s="5">
        <v>5000</v>
      </c>
      <c r="D10" s="3">
        <f t="shared" si="1"/>
        <v>1346.1538461538462</v>
      </c>
      <c r="E10" s="3">
        <f t="shared" si="2"/>
        <v>40000</v>
      </c>
    </row>
    <row r="11" spans="1:5">
      <c r="A11">
        <v>5</v>
      </c>
      <c r="B11" s="3">
        <f t="shared" si="0"/>
        <v>6153.8461538461543</v>
      </c>
      <c r="C11" s="5">
        <v>5000</v>
      </c>
      <c r="D11" s="3">
        <f t="shared" si="1"/>
        <v>1153.8461538461538</v>
      </c>
      <c r="E11" s="3">
        <f t="shared" si="2"/>
        <v>35000</v>
      </c>
    </row>
    <row r="12" spans="1:5">
      <c r="A12">
        <v>6</v>
      </c>
      <c r="B12" s="3">
        <f t="shared" si="0"/>
        <v>6923.0769230769229</v>
      </c>
      <c r="C12" s="5">
        <v>6000</v>
      </c>
      <c r="D12" s="3">
        <f t="shared" si="1"/>
        <v>923.07692307692309</v>
      </c>
      <c r="E12" s="3">
        <f t="shared" si="2"/>
        <v>30000</v>
      </c>
    </row>
    <row r="13" spans="1:5">
      <c r="A13">
        <v>7</v>
      </c>
      <c r="B13" s="3">
        <f t="shared" si="0"/>
        <v>6692.3076923076924</v>
      </c>
      <c r="C13" s="5">
        <v>6000</v>
      </c>
      <c r="D13" s="3">
        <f t="shared" si="1"/>
        <v>692.30769230769238</v>
      </c>
      <c r="E13" s="3">
        <f t="shared" si="2"/>
        <v>24000</v>
      </c>
    </row>
    <row r="14" spans="1:5">
      <c r="A14">
        <v>8</v>
      </c>
      <c r="B14" s="3">
        <f t="shared" si="0"/>
        <v>8384.6153846153848</v>
      </c>
      <c r="C14" s="5">
        <v>8000</v>
      </c>
      <c r="D14" s="3">
        <f t="shared" si="1"/>
        <v>384.61538461538464</v>
      </c>
      <c r="E14" s="3">
        <f t="shared" si="2"/>
        <v>18000</v>
      </c>
    </row>
    <row r="15" spans="1:5">
      <c r="A15">
        <v>9</v>
      </c>
      <c r="B15" s="3">
        <f t="shared" si="0"/>
        <v>10000</v>
      </c>
      <c r="C15" s="12">
        <v>10000</v>
      </c>
      <c r="D15" s="3">
        <f t="shared" si="1"/>
        <v>0</v>
      </c>
      <c r="E15" s="3">
        <f t="shared" si="2"/>
        <v>10000</v>
      </c>
    </row>
    <row r="16" spans="1:5">
      <c r="A16">
        <v>10</v>
      </c>
      <c r="B16" s="3">
        <f t="shared" si="0"/>
        <v>0</v>
      </c>
      <c r="C16" s="9"/>
      <c r="D16" s="3"/>
      <c r="E16" s="3">
        <f t="shared" si="2"/>
        <v>0</v>
      </c>
    </row>
    <row r="17" spans="1:3">
      <c r="C17" s="3">
        <f>SUM(C6:C15)</f>
        <v>50000</v>
      </c>
    </row>
    <row r="19" spans="1:3">
      <c r="A19" t="s">
        <v>9</v>
      </c>
      <c r="C19" s="6">
        <f>NPV(B1,B6:B15)*(1+B1)</f>
        <v>49999.999999999985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E19"/>
  <sheetViews>
    <sheetView workbookViewId="0">
      <selection activeCell="D6" sqref="D6"/>
    </sheetView>
  </sheetViews>
  <sheetFormatPr defaultRowHeight="15"/>
  <cols>
    <col min="2" max="3" width="12" bestFit="1" customWidth="1"/>
    <col min="4" max="4" width="11" bestFit="1" customWidth="1"/>
    <col min="5" max="5" width="12" bestFit="1" customWidth="1"/>
  </cols>
  <sheetData>
    <row r="1" spans="1:5">
      <c r="A1" s="4" t="s">
        <v>0</v>
      </c>
      <c r="B1" s="4">
        <v>0.04</v>
      </c>
      <c r="D1" t="s">
        <v>2</v>
      </c>
    </row>
    <row r="2" spans="1:5">
      <c r="A2" s="4" t="s">
        <v>1</v>
      </c>
      <c r="B2" s="5">
        <v>50000</v>
      </c>
      <c r="D2" t="s">
        <v>3</v>
      </c>
    </row>
    <row r="3" spans="1:5">
      <c r="B3" s="1"/>
    </row>
    <row r="4" spans="1:5">
      <c r="A4" t="s">
        <v>12</v>
      </c>
      <c r="B4">
        <f>+B1/(1+B1)</f>
        <v>3.8461538461538464E-2</v>
      </c>
    </row>
    <row r="5" spans="1:5" ht="18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</row>
    <row r="6" spans="1:5">
      <c r="A6">
        <v>0</v>
      </c>
      <c r="B6" s="3">
        <f>+C6+D6</f>
        <v>6730.7692307692305</v>
      </c>
      <c r="C6" s="5">
        <f>+$B$2/$A$16</f>
        <v>5000</v>
      </c>
      <c r="D6" s="3">
        <f>+$B$4*E7</f>
        <v>1730.7692307692309</v>
      </c>
      <c r="E6" s="3">
        <f>+B2</f>
        <v>50000</v>
      </c>
    </row>
    <row r="7" spans="1:5">
      <c r="A7">
        <v>1</v>
      </c>
      <c r="B7" s="3">
        <f t="shared" ref="B7:B16" si="0">+C7+D7</f>
        <v>6538.461538461539</v>
      </c>
      <c r="C7" s="5">
        <f t="shared" ref="C7:C15" si="1">+$B$2/$A$16</f>
        <v>5000</v>
      </c>
      <c r="D7" s="3">
        <f t="shared" ref="D7:D16" si="2">+$B$4*E8</f>
        <v>1538.4615384615386</v>
      </c>
      <c r="E7" s="3">
        <f>+E6-C6</f>
        <v>45000</v>
      </c>
    </row>
    <row r="8" spans="1:5">
      <c r="A8">
        <v>2</v>
      </c>
      <c r="B8" s="3">
        <f t="shared" si="0"/>
        <v>6346.1538461538457</v>
      </c>
      <c r="C8" s="5">
        <f t="shared" si="1"/>
        <v>5000</v>
      </c>
      <c r="D8" s="3">
        <f t="shared" si="2"/>
        <v>1346.1538461538462</v>
      </c>
      <c r="E8" s="3">
        <f t="shared" ref="E8:E16" si="3">+E7-C7</f>
        <v>40000</v>
      </c>
    </row>
    <row r="9" spans="1:5">
      <c r="A9">
        <v>3</v>
      </c>
      <c r="B9" s="3">
        <f t="shared" si="0"/>
        <v>6153.8461538461543</v>
      </c>
      <c r="C9" s="5">
        <f t="shared" si="1"/>
        <v>5000</v>
      </c>
      <c r="D9" s="3">
        <f t="shared" si="2"/>
        <v>1153.8461538461538</v>
      </c>
      <c r="E9" s="3">
        <f t="shared" si="3"/>
        <v>35000</v>
      </c>
    </row>
    <row r="10" spans="1:5">
      <c r="A10">
        <v>4</v>
      </c>
      <c r="B10" s="3">
        <f t="shared" si="0"/>
        <v>5961.5384615384619</v>
      </c>
      <c r="C10" s="5">
        <f t="shared" si="1"/>
        <v>5000</v>
      </c>
      <c r="D10" s="3">
        <f t="shared" si="2"/>
        <v>961.53846153846155</v>
      </c>
      <c r="E10" s="3">
        <f t="shared" si="3"/>
        <v>30000</v>
      </c>
    </row>
    <row r="11" spans="1:5">
      <c r="A11">
        <v>5</v>
      </c>
      <c r="B11" s="3">
        <f t="shared" si="0"/>
        <v>5769.2307692307695</v>
      </c>
      <c r="C11" s="5">
        <f t="shared" si="1"/>
        <v>5000</v>
      </c>
      <c r="D11" s="3">
        <f t="shared" si="2"/>
        <v>769.23076923076928</v>
      </c>
      <c r="E11" s="3">
        <f t="shared" si="3"/>
        <v>25000</v>
      </c>
    </row>
    <row r="12" spans="1:5">
      <c r="A12">
        <v>6</v>
      </c>
      <c r="B12" s="3">
        <f t="shared" si="0"/>
        <v>5576.9230769230771</v>
      </c>
      <c r="C12" s="5">
        <f t="shared" si="1"/>
        <v>5000</v>
      </c>
      <c r="D12" s="3">
        <f t="shared" si="2"/>
        <v>576.92307692307691</v>
      </c>
      <c r="E12" s="3">
        <f t="shared" si="3"/>
        <v>20000</v>
      </c>
    </row>
    <row r="13" spans="1:5">
      <c r="A13">
        <v>7</v>
      </c>
      <c r="B13" s="3">
        <f t="shared" si="0"/>
        <v>5384.6153846153848</v>
      </c>
      <c r="C13" s="5">
        <f t="shared" si="1"/>
        <v>5000</v>
      </c>
      <c r="D13" s="3">
        <f t="shared" si="2"/>
        <v>384.61538461538464</v>
      </c>
      <c r="E13" s="3">
        <f t="shared" si="3"/>
        <v>15000</v>
      </c>
    </row>
    <row r="14" spans="1:5">
      <c r="A14">
        <v>8</v>
      </c>
      <c r="B14" s="3">
        <f t="shared" si="0"/>
        <v>5192.3076923076924</v>
      </c>
      <c r="C14" s="5">
        <f t="shared" si="1"/>
        <v>5000</v>
      </c>
      <c r="D14" s="3">
        <f t="shared" si="2"/>
        <v>192.30769230769232</v>
      </c>
      <c r="E14" s="3">
        <f t="shared" si="3"/>
        <v>10000</v>
      </c>
    </row>
    <row r="15" spans="1:5">
      <c r="A15">
        <v>9</v>
      </c>
      <c r="B15" s="3">
        <f t="shared" si="0"/>
        <v>5000</v>
      </c>
      <c r="C15" s="5">
        <f t="shared" si="1"/>
        <v>5000</v>
      </c>
      <c r="D15" s="3">
        <f t="shared" si="2"/>
        <v>0</v>
      </c>
      <c r="E15" s="3">
        <f t="shared" si="3"/>
        <v>5000</v>
      </c>
    </row>
    <row r="16" spans="1:5">
      <c r="A16">
        <v>10</v>
      </c>
      <c r="B16" s="3">
        <f t="shared" si="0"/>
        <v>0</v>
      </c>
      <c r="C16" s="9"/>
      <c r="D16" s="3"/>
      <c r="E16" s="3">
        <f t="shared" si="3"/>
        <v>0</v>
      </c>
    </row>
    <row r="17" spans="1:3">
      <c r="C17" s="3">
        <f>SUM(C6:C15)</f>
        <v>50000</v>
      </c>
    </row>
    <row r="19" spans="1:3">
      <c r="A19" t="s">
        <v>9</v>
      </c>
      <c r="C19" s="6">
        <f>NPV(B1,B6:B15)*(1+B1)</f>
        <v>49999.999999999993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H19"/>
  <sheetViews>
    <sheetView workbookViewId="0">
      <selection activeCell="B6" sqref="B6"/>
    </sheetView>
  </sheetViews>
  <sheetFormatPr defaultRowHeight="15"/>
  <cols>
    <col min="2" max="3" width="12" bestFit="1" customWidth="1"/>
    <col min="4" max="4" width="11" bestFit="1" customWidth="1"/>
    <col min="5" max="5" width="12" bestFit="1" customWidth="1"/>
    <col min="8" max="8" width="9.5703125" bestFit="1" customWidth="1"/>
  </cols>
  <sheetData>
    <row r="1" spans="1:8">
      <c r="A1" s="4" t="s">
        <v>0</v>
      </c>
      <c r="B1" s="4">
        <v>0.04</v>
      </c>
      <c r="D1" t="s">
        <v>2</v>
      </c>
    </row>
    <row r="2" spans="1:8">
      <c r="A2" s="4" t="s">
        <v>1</v>
      </c>
      <c r="B2" s="5">
        <v>50000</v>
      </c>
      <c r="D2" t="s">
        <v>3</v>
      </c>
    </row>
    <row r="3" spans="1:8">
      <c r="B3" s="1"/>
    </row>
    <row r="4" spans="1:8">
      <c r="A4" t="s">
        <v>12</v>
      </c>
      <c r="B4">
        <f>+B1/(1+B1)</f>
        <v>3.8461538461538464E-2</v>
      </c>
    </row>
    <row r="5" spans="1:8" ht="18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</row>
    <row r="6" spans="1:8">
      <c r="A6">
        <v>0</v>
      </c>
      <c r="B6" s="6">
        <f>-PMT($B$1,$A$16,$B$2,,1)</f>
        <v>5927.449246641173</v>
      </c>
      <c r="C6" s="3">
        <f>+B6-D6</f>
        <v>4164.5472165068195</v>
      </c>
      <c r="D6" s="3">
        <f>+$B$4*E7</f>
        <v>1762.9020301343533</v>
      </c>
      <c r="E6" s="3">
        <f>+B2</f>
        <v>50000</v>
      </c>
    </row>
    <row r="7" spans="1:8">
      <c r="A7">
        <v>1</v>
      </c>
      <c r="B7" s="6">
        <f>-PMT($B$1,$A$16,$B$2,,1)</f>
        <v>5927.449246641173</v>
      </c>
      <c r="C7" s="3">
        <f t="shared" ref="C7:C15" si="0">+B7-D7</f>
        <v>4331.1291051670923</v>
      </c>
      <c r="D7" s="3">
        <f t="shared" ref="D7:D16" si="1">+$B$4*E8</f>
        <v>1596.3201414740804</v>
      </c>
      <c r="E7" s="3">
        <f>(E6-B6)*(1+$B$1)</f>
        <v>45835.45278349318</v>
      </c>
      <c r="H7" s="6"/>
    </row>
    <row r="8" spans="1:8">
      <c r="A8">
        <v>2</v>
      </c>
      <c r="B8" s="6">
        <f t="shared" ref="B8:B15" si="2">-PMT($B$1,$A$16,$B$2,,1)</f>
        <v>5927.449246641173</v>
      </c>
      <c r="C8" s="3">
        <f t="shared" si="0"/>
        <v>4504.3742693737768</v>
      </c>
      <c r="D8" s="3">
        <f t="shared" si="1"/>
        <v>1423.0749772673964</v>
      </c>
      <c r="E8" s="3">
        <f t="shared" ref="E8:E16" si="3">(E7-B7)*(1+$B$1)</f>
        <v>41504.323678326087</v>
      </c>
    </row>
    <row r="9" spans="1:8">
      <c r="A9">
        <v>3</v>
      </c>
      <c r="B9" s="6">
        <f t="shared" si="2"/>
        <v>5927.449246641173</v>
      </c>
      <c r="C9" s="3">
        <f t="shared" si="0"/>
        <v>4684.5492401487272</v>
      </c>
      <c r="D9" s="3">
        <f t="shared" si="1"/>
        <v>1242.9000064924455</v>
      </c>
      <c r="E9" s="3">
        <f t="shared" si="3"/>
        <v>36999.949408952307</v>
      </c>
    </row>
    <row r="10" spans="1:8">
      <c r="A10">
        <v>4</v>
      </c>
      <c r="B10" s="6">
        <f t="shared" si="2"/>
        <v>5927.449246641173</v>
      </c>
      <c r="C10" s="3">
        <f t="shared" si="0"/>
        <v>4871.9312097546763</v>
      </c>
      <c r="D10" s="3">
        <f t="shared" si="1"/>
        <v>1055.5180368864965</v>
      </c>
      <c r="E10" s="3">
        <f t="shared" si="3"/>
        <v>32315.400168803582</v>
      </c>
    </row>
    <row r="11" spans="1:8">
      <c r="A11">
        <v>5</v>
      </c>
      <c r="B11" s="6">
        <f t="shared" si="2"/>
        <v>5927.449246641173</v>
      </c>
      <c r="C11" s="3">
        <f t="shared" si="0"/>
        <v>5066.8084581448638</v>
      </c>
      <c r="D11" s="3">
        <f t="shared" si="1"/>
        <v>860.64078849630948</v>
      </c>
      <c r="E11" s="3">
        <f t="shared" si="3"/>
        <v>27443.468959048907</v>
      </c>
    </row>
    <row r="12" spans="1:8">
      <c r="A12">
        <v>6</v>
      </c>
      <c r="B12" s="6">
        <f t="shared" si="2"/>
        <v>5927.449246641173</v>
      </c>
      <c r="C12" s="3">
        <f t="shared" si="0"/>
        <v>5269.4807964706579</v>
      </c>
      <c r="D12" s="3">
        <f t="shared" si="1"/>
        <v>657.9684501705151</v>
      </c>
      <c r="E12" s="3">
        <f t="shared" si="3"/>
        <v>22376.660500904047</v>
      </c>
    </row>
    <row r="13" spans="1:8">
      <c r="A13">
        <v>7</v>
      </c>
      <c r="B13" s="6">
        <f t="shared" si="2"/>
        <v>5927.449246641173</v>
      </c>
      <c r="C13" s="3">
        <f t="shared" si="0"/>
        <v>5480.2600283294842</v>
      </c>
      <c r="D13" s="3">
        <f t="shared" si="1"/>
        <v>447.18921831168876</v>
      </c>
      <c r="E13" s="3">
        <f t="shared" si="3"/>
        <v>17107.179704433391</v>
      </c>
    </row>
    <row r="14" spans="1:8">
      <c r="A14">
        <v>8</v>
      </c>
      <c r="B14" s="6">
        <f t="shared" si="2"/>
        <v>5927.449246641173</v>
      </c>
      <c r="C14" s="3">
        <f t="shared" si="0"/>
        <v>5699.4704294626636</v>
      </c>
      <c r="D14" s="3">
        <f t="shared" si="1"/>
        <v>227.97881717850939</v>
      </c>
      <c r="E14" s="3">
        <f t="shared" si="3"/>
        <v>11626.919676103907</v>
      </c>
    </row>
    <row r="15" spans="1:8">
      <c r="A15">
        <v>9</v>
      </c>
      <c r="B15" s="6">
        <f t="shared" si="2"/>
        <v>5927.449246641173</v>
      </c>
      <c r="C15" s="3">
        <f t="shared" si="0"/>
        <v>5927.4492466411702</v>
      </c>
      <c r="D15" s="3">
        <f t="shared" si="1"/>
        <v>2.8376234695315366E-12</v>
      </c>
      <c r="E15" s="3">
        <f t="shared" si="3"/>
        <v>5927.4492466412439</v>
      </c>
    </row>
    <row r="16" spans="1:8">
      <c r="A16">
        <v>10</v>
      </c>
      <c r="B16" s="6"/>
      <c r="C16" s="11"/>
      <c r="D16" s="3">
        <f t="shared" si="1"/>
        <v>0</v>
      </c>
      <c r="E16" s="3">
        <f t="shared" si="3"/>
        <v>7.3778210207819943E-11</v>
      </c>
    </row>
    <row r="17" spans="1:3">
      <c r="C17" s="3">
        <f>SUM(C6:C15)</f>
        <v>49999.999999999927</v>
      </c>
    </row>
    <row r="19" spans="1:3">
      <c r="A19" t="s">
        <v>9</v>
      </c>
      <c r="C19" s="6">
        <f>NPV(B1,B6:B15)*(1+B1)</f>
        <v>49999.999999999949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G31"/>
  <sheetViews>
    <sheetView topLeftCell="B1" workbookViewId="0">
      <selection activeCell="G33" sqref="G33"/>
    </sheetView>
  </sheetViews>
  <sheetFormatPr defaultRowHeight="15"/>
  <cols>
    <col min="2" max="2" width="9.7109375" bestFit="1" customWidth="1"/>
    <col min="3" max="3" width="9.7109375" customWidth="1"/>
    <col min="4" max="5" width="12" bestFit="1" customWidth="1"/>
    <col min="6" max="6" width="11" bestFit="1" customWidth="1"/>
    <col min="7" max="7" width="12" bestFit="1" customWidth="1"/>
  </cols>
  <sheetData>
    <row r="1" spans="1:7">
      <c r="A1" s="4" t="s">
        <v>1</v>
      </c>
      <c r="B1" s="4"/>
      <c r="C1" s="4"/>
      <c r="D1" s="5">
        <v>50000</v>
      </c>
      <c r="F1" t="s">
        <v>3</v>
      </c>
    </row>
    <row r="2" spans="1:7">
      <c r="D2" s="1"/>
    </row>
    <row r="4" spans="1:7" ht="18">
      <c r="A4" s="2" t="s">
        <v>4</v>
      </c>
      <c r="B4" s="2" t="s">
        <v>13</v>
      </c>
      <c r="C4" s="2" t="s">
        <v>14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>
      <c r="A5">
        <v>0</v>
      </c>
      <c r="B5" s="4">
        <v>0.04</v>
      </c>
      <c r="C5">
        <f>+B5/(1+B5)</f>
        <v>3.8461538461538464E-2</v>
      </c>
      <c r="D5" s="3">
        <f>+E5+F5</f>
        <v>6730.7692307692305</v>
      </c>
      <c r="E5" s="8">
        <f>+$D$1/$A$15</f>
        <v>5000</v>
      </c>
      <c r="F5" s="3">
        <f>+C5*G6</f>
        <v>1730.7692307692309</v>
      </c>
      <c r="G5" s="3">
        <f>+D1</f>
        <v>50000</v>
      </c>
    </row>
    <row r="6" spans="1:7">
      <c r="A6">
        <v>1</v>
      </c>
      <c r="B6" s="4">
        <v>4.2000000000000003E-2</v>
      </c>
      <c r="C6">
        <f t="shared" ref="C6:C14" si="0">+B6/(1+B6)</f>
        <v>4.0307101727447218E-2</v>
      </c>
      <c r="D6" s="3">
        <f t="shared" ref="D6:D15" si="1">+E6+F6</f>
        <v>6612.2840690978883</v>
      </c>
      <c r="E6" s="8">
        <f>+$D$1/$A$15</f>
        <v>5000</v>
      </c>
      <c r="F6" s="3">
        <f t="shared" ref="F6:F15" si="2">+C6*G7</f>
        <v>1612.2840690978887</v>
      </c>
      <c r="G6" s="3">
        <f>+G5-E5</f>
        <v>45000</v>
      </c>
    </row>
    <row r="7" spans="1:7">
      <c r="A7">
        <v>2</v>
      </c>
      <c r="B7" s="4">
        <v>4.1000000000000002E-2</v>
      </c>
      <c r="C7">
        <f t="shared" si="0"/>
        <v>3.9385206532180597E-2</v>
      </c>
      <c r="D7" s="3">
        <f t="shared" si="1"/>
        <v>6378.4822286263206</v>
      </c>
      <c r="E7" s="8">
        <f>+$D$1/$A$15</f>
        <v>5000</v>
      </c>
      <c r="F7" s="3">
        <f t="shared" si="2"/>
        <v>1378.4822286263209</v>
      </c>
      <c r="G7" s="3">
        <f t="shared" ref="G7:G15" si="3">+G6-E6</f>
        <v>40000</v>
      </c>
    </row>
    <row r="8" spans="1:7">
      <c r="A8">
        <v>3</v>
      </c>
      <c r="B8" s="4">
        <v>4.2999999999999997E-2</v>
      </c>
      <c r="C8">
        <f t="shared" si="0"/>
        <v>4.1227229146692232E-2</v>
      </c>
      <c r="D8" s="3">
        <f t="shared" si="1"/>
        <v>6236.8168744007671</v>
      </c>
      <c r="E8" s="8">
        <f>+$D$1/$A$15</f>
        <v>5000</v>
      </c>
      <c r="F8" s="3">
        <f t="shared" si="2"/>
        <v>1236.8168744007669</v>
      </c>
      <c r="G8" s="3">
        <f t="shared" si="3"/>
        <v>35000</v>
      </c>
    </row>
    <row r="9" spans="1:7">
      <c r="A9">
        <v>4</v>
      </c>
      <c r="B9" s="4">
        <v>4.3999999999999997E-2</v>
      </c>
      <c r="C9">
        <f t="shared" si="0"/>
        <v>4.2145593869731796E-2</v>
      </c>
      <c r="D9" s="3">
        <f t="shared" si="1"/>
        <v>6053.6398467432946</v>
      </c>
      <c r="E9" s="8">
        <f>+$D$1/$A$15</f>
        <v>5000</v>
      </c>
      <c r="F9" s="3">
        <f t="shared" si="2"/>
        <v>1053.6398467432948</v>
      </c>
      <c r="G9" s="3">
        <f t="shared" si="3"/>
        <v>30000</v>
      </c>
    </row>
    <row r="10" spans="1:7">
      <c r="A10">
        <v>5</v>
      </c>
      <c r="B10" s="4">
        <v>4.5999999999999999E-2</v>
      </c>
      <c r="C10">
        <f t="shared" si="0"/>
        <v>4.3977055449330782E-2</v>
      </c>
      <c r="D10" s="3">
        <f t="shared" si="1"/>
        <v>5879.5411089866157</v>
      </c>
      <c r="E10" s="8">
        <f>+$D$1/$A$15</f>
        <v>5000</v>
      </c>
      <c r="F10" s="3">
        <f t="shared" si="2"/>
        <v>879.54110898661565</v>
      </c>
      <c r="G10" s="3">
        <f t="shared" si="3"/>
        <v>25000</v>
      </c>
    </row>
    <row r="11" spans="1:7">
      <c r="A11">
        <v>6</v>
      </c>
      <c r="B11" s="4">
        <v>4.5999999999999999E-2</v>
      </c>
      <c r="C11">
        <f t="shared" si="0"/>
        <v>4.3977055449330782E-2</v>
      </c>
      <c r="D11" s="3">
        <f t="shared" si="1"/>
        <v>5659.6558317399613</v>
      </c>
      <c r="E11" s="8">
        <f>+$D$1/$A$15</f>
        <v>5000</v>
      </c>
      <c r="F11" s="3">
        <f t="shared" si="2"/>
        <v>659.65583173996174</v>
      </c>
      <c r="G11" s="3">
        <f t="shared" si="3"/>
        <v>20000</v>
      </c>
    </row>
    <row r="12" spans="1:7">
      <c r="A12">
        <v>7</v>
      </c>
      <c r="B12" s="4">
        <v>4.2000000000000003E-2</v>
      </c>
      <c r="C12">
        <f t="shared" si="0"/>
        <v>4.0307101727447218E-2</v>
      </c>
      <c r="D12" s="3">
        <f t="shared" si="1"/>
        <v>5403.0710172744721</v>
      </c>
      <c r="E12" s="8">
        <f>+$D$1/$A$15</f>
        <v>5000</v>
      </c>
      <c r="F12" s="3">
        <f t="shared" si="2"/>
        <v>403.07101727447218</v>
      </c>
      <c r="G12" s="3">
        <f t="shared" si="3"/>
        <v>15000</v>
      </c>
    </row>
    <row r="13" spans="1:7">
      <c r="A13">
        <v>8</v>
      </c>
      <c r="B13" s="4">
        <v>4.1000000000000002E-2</v>
      </c>
      <c r="C13">
        <f t="shared" si="0"/>
        <v>3.9385206532180597E-2</v>
      </c>
      <c r="D13" s="3">
        <f t="shared" si="1"/>
        <v>5196.9260326609028</v>
      </c>
      <c r="E13" s="8">
        <f>+$D$1/$A$15</f>
        <v>5000</v>
      </c>
      <c r="F13" s="3">
        <f t="shared" si="2"/>
        <v>196.92603266090299</v>
      </c>
      <c r="G13" s="3">
        <f t="shared" si="3"/>
        <v>10000</v>
      </c>
    </row>
    <row r="14" spans="1:7">
      <c r="A14">
        <v>9</v>
      </c>
      <c r="B14" s="4">
        <v>4.2000000000000003E-2</v>
      </c>
      <c r="C14">
        <f t="shared" si="0"/>
        <v>4.0307101727447218E-2</v>
      </c>
      <c r="D14" s="3">
        <f t="shared" si="1"/>
        <v>5000</v>
      </c>
      <c r="E14" s="8">
        <f>+$D$1/$A$15</f>
        <v>5000</v>
      </c>
      <c r="F14" s="3">
        <f t="shared" si="2"/>
        <v>0</v>
      </c>
      <c r="G14" s="3">
        <f t="shared" si="3"/>
        <v>5000</v>
      </c>
    </row>
    <row r="15" spans="1:7">
      <c r="A15">
        <v>10</v>
      </c>
      <c r="B15" s="13"/>
      <c r="C15" s="13"/>
      <c r="D15" s="3">
        <f t="shared" si="1"/>
        <v>0</v>
      </c>
      <c r="E15" s="9"/>
      <c r="F15" s="3">
        <f t="shared" si="2"/>
        <v>0</v>
      </c>
      <c r="G15" s="3">
        <f t="shared" si="3"/>
        <v>0</v>
      </c>
    </row>
    <row r="16" spans="1:7">
      <c r="E16" s="3">
        <f>SUM(E5:E14)</f>
        <v>50000</v>
      </c>
    </row>
    <row r="18" spans="2:4">
      <c r="D18" t="s">
        <v>10</v>
      </c>
    </row>
    <row r="19" spans="2:4">
      <c r="D19" s="3">
        <f>-D1+D5</f>
        <v>-43269.230769230766</v>
      </c>
    </row>
    <row r="20" spans="2:4">
      <c r="D20" s="3">
        <f>+D6</f>
        <v>6612.2840690978883</v>
      </c>
    </row>
    <row r="21" spans="2:4">
      <c r="D21" s="3">
        <f t="shared" ref="D20:D29" si="4">+D7</f>
        <v>6378.4822286263206</v>
      </c>
    </row>
    <row r="22" spans="2:4">
      <c r="D22" s="3">
        <f t="shared" si="4"/>
        <v>6236.8168744007671</v>
      </c>
    </row>
    <row r="23" spans="2:4">
      <c r="D23" s="3">
        <f t="shared" si="4"/>
        <v>6053.6398467432946</v>
      </c>
    </row>
    <row r="24" spans="2:4">
      <c r="D24" s="3">
        <f t="shared" si="4"/>
        <v>5879.5411089866157</v>
      </c>
    </row>
    <row r="25" spans="2:4">
      <c r="D25" s="3">
        <f t="shared" si="4"/>
        <v>5659.6558317399613</v>
      </c>
    </row>
    <row r="26" spans="2:4">
      <c r="D26" s="3">
        <f t="shared" si="4"/>
        <v>5403.0710172744721</v>
      </c>
    </row>
    <row r="27" spans="2:4">
      <c r="D27" s="3">
        <f t="shared" si="4"/>
        <v>5196.9260326609028</v>
      </c>
    </row>
    <row r="28" spans="2:4">
      <c r="D28" s="3">
        <f t="shared" si="4"/>
        <v>5000</v>
      </c>
    </row>
    <row r="29" spans="2:4">
      <c r="D29" s="3">
        <f t="shared" si="4"/>
        <v>0</v>
      </c>
    </row>
    <row r="30" spans="2:4">
      <c r="D30" s="3"/>
    </row>
    <row r="31" spans="2:4">
      <c r="B31" t="s">
        <v>11</v>
      </c>
      <c r="D31" s="7">
        <f>IRR(D19:D29)</f>
        <v>4.2267771549688769E-2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G31"/>
  <sheetViews>
    <sheetView tabSelected="1" workbookViewId="0">
      <selection activeCell="M27" sqref="M27"/>
    </sheetView>
  </sheetViews>
  <sheetFormatPr defaultRowHeight="15"/>
  <cols>
    <col min="2" max="2" width="9.7109375" bestFit="1" customWidth="1"/>
    <col min="3" max="3" width="9.7109375" customWidth="1"/>
    <col min="4" max="5" width="12" bestFit="1" customWidth="1"/>
    <col min="6" max="6" width="11" bestFit="1" customWidth="1"/>
    <col min="7" max="7" width="12" bestFit="1" customWidth="1"/>
  </cols>
  <sheetData>
    <row r="1" spans="1:7">
      <c r="A1" s="4" t="s">
        <v>1</v>
      </c>
      <c r="B1" s="4"/>
      <c r="C1" s="4"/>
      <c r="D1" s="5">
        <v>50000</v>
      </c>
      <c r="F1" t="s">
        <v>3</v>
      </c>
    </row>
    <row r="2" spans="1:7">
      <c r="D2" s="1"/>
    </row>
    <row r="4" spans="1:7" ht="18">
      <c r="A4" s="2" t="s">
        <v>4</v>
      </c>
      <c r="B4" s="2" t="s">
        <v>13</v>
      </c>
      <c r="C4" s="2" t="s">
        <v>14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>
      <c r="A5">
        <v>0</v>
      </c>
      <c r="B5" s="4">
        <v>0.04</v>
      </c>
      <c r="C5">
        <f>+B5/(1+B5)</f>
        <v>3.8461538461538464E-2</v>
      </c>
      <c r="D5" s="6">
        <f>-PMT(B5,$A$15-A5,G5,,1)</f>
        <v>5927.449246641173</v>
      </c>
      <c r="E5" s="10">
        <f>D5-F5</f>
        <v>4164.5472165068195</v>
      </c>
      <c r="F5" s="3">
        <f>+C5*G6</f>
        <v>1762.9020301343533</v>
      </c>
      <c r="G5" s="3">
        <f>+D1</f>
        <v>50000</v>
      </c>
    </row>
    <row r="6" spans="1:7">
      <c r="A6">
        <v>1</v>
      </c>
      <c r="B6" s="4">
        <v>4.2000000000000003E-2</v>
      </c>
      <c r="C6">
        <f t="shared" ref="C6:C14" si="0">+B6/(1+B6)</f>
        <v>4.0307101727447218E-2</v>
      </c>
      <c r="D6" s="6">
        <f>-PMT(B6,$A$15-A6,G6,,1)</f>
        <v>5970.1101597524221</v>
      </c>
      <c r="E6" s="10">
        <f t="shared" ref="E6:E14" si="1">D6-F6</f>
        <v>4295.7657695553098</v>
      </c>
      <c r="F6" s="3">
        <f>+C6*G7</f>
        <v>1674.3443901971118</v>
      </c>
      <c r="G6" s="3">
        <f>+(G5-D5)*(1+B5)</f>
        <v>45835.45278349318</v>
      </c>
    </row>
    <row r="7" spans="1:7">
      <c r="A7">
        <v>2</v>
      </c>
      <c r="B7" s="4">
        <v>4.1000000000000002E-2</v>
      </c>
      <c r="C7">
        <f t="shared" si="0"/>
        <v>3.9385206532180597E-2</v>
      </c>
      <c r="D7" s="6">
        <f t="shared" ref="D6:D14" si="2">-PMT(B7,$A$15-A7,G7,,1)</f>
        <v>5951.2985763214547</v>
      </c>
      <c r="E7" s="10">
        <f t="shared" si="1"/>
        <v>4492.1746503791819</v>
      </c>
      <c r="F7" s="3">
        <f>+C7*G8</f>
        <v>1459.123925942273</v>
      </c>
      <c r="G7" s="3">
        <f t="shared" ref="G7:G15" si="3">+(G6-D6)*(1+B6)</f>
        <v>41539.687013937866</v>
      </c>
    </row>
    <row r="8" spans="1:7">
      <c r="A8">
        <v>3</v>
      </c>
      <c r="B8" s="4">
        <v>4.2999999999999997E-2</v>
      </c>
      <c r="C8">
        <f t="shared" si="0"/>
        <v>4.1227229146692232E-2</v>
      </c>
      <c r="D8" s="6">
        <f t="shared" si="2"/>
        <v>5983.7782468819887</v>
      </c>
      <c r="E8" s="10">
        <f t="shared" si="1"/>
        <v>4648.0376798648904</v>
      </c>
      <c r="F8" s="3">
        <f t="shared" ref="F6:F14" si="4">+C8*G9</f>
        <v>1335.7405670170979</v>
      </c>
      <c r="G8" s="3">
        <f t="shared" si="3"/>
        <v>37047.512363558686</v>
      </c>
    </row>
    <row r="9" spans="1:7">
      <c r="A9">
        <v>4</v>
      </c>
      <c r="B9" s="4">
        <v>4.3999999999999997E-2</v>
      </c>
      <c r="C9">
        <f t="shared" si="0"/>
        <v>4.2145593869731796E-2</v>
      </c>
      <c r="D9" s="6">
        <f t="shared" si="2"/>
        <v>5997.41824017209</v>
      </c>
      <c r="E9" s="10">
        <f t="shared" si="1"/>
        <v>4835.7277566571356</v>
      </c>
      <c r="F9" s="3">
        <f t="shared" si="4"/>
        <v>1161.6904835149546</v>
      </c>
      <c r="G9" s="3">
        <f t="shared" si="3"/>
        <v>32399.474683693792</v>
      </c>
    </row>
    <row r="10" spans="1:7">
      <c r="A10">
        <v>5</v>
      </c>
      <c r="B10" s="4">
        <v>4.5999999999999999E-2</v>
      </c>
      <c r="C10">
        <f t="shared" si="0"/>
        <v>4.3977055449330782E-2</v>
      </c>
      <c r="D10" s="6">
        <f t="shared" si="2"/>
        <v>6019.4054564497364</v>
      </c>
      <c r="E10" s="10">
        <f t="shared" si="1"/>
        <v>5028.3657488027384</v>
      </c>
      <c r="F10" s="3">
        <f t="shared" si="4"/>
        <v>991.03970764699841</v>
      </c>
      <c r="G10" s="3">
        <f t="shared" si="3"/>
        <v>27563.746927036656</v>
      </c>
    </row>
    <row r="11" spans="1:7">
      <c r="A11">
        <v>6</v>
      </c>
      <c r="B11" s="4">
        <v>4.5999999999999999E-2</v>
      </c>
      <c r="C11">
        <f t="shared" si="0"/>
        <v>4.3977055449330782E-2</v>
      </c>
      <c r="D11" s="6">
        <f t="shared" si="2"/>
        <v>6019.4054564497374</v>
      </c>
      <c r="E11" s="10">
        <f t="shared" si="1"/>
        <v>5259.6705732476648</v>
      </c>
      <c r="F11" s="3">
        <f t="shared" si="4"/>
        <v>759.73488320207241</v>
      </c>
      <c r="G11" s="3">
        <f t="shared" si="3"/>
        <v>22535.381178233922</v>
      </c>
    </row>
    <row r="12" spans="1:7">
      <c r="A12">
        <v>7</v>
      </c>
      <c r="B12" s="4">
        <v>4.2000000000000003E-2</v>
      </c>
      <c r="C12">
        <f t="shared" si="0"/>
        <v>4.0307101727447218E-2</v>
      </c>
      <c r="D12" s="6">
        <f t="shared" si="2"/>
        <v>5997.0460205156987</v>
      </c>
      <c r="E12" s="10">
        <f t="shared" si="1"/>
        <v>5523.3421079679356</v>
      </c>
      <c r="F12" s="3">
        <f t="shared" si="4"/>
        <v>473.70391254776342</v>
      </c>
      <c r="G12" s="3">
        <f t="shared" si="3"/>
        <v>17275.710604986256</v>
      </c>
    </row>
    <row r="13" spans="1:7">
      <c r="A13">
        <v>8</v>
      </c>
      <c r="B13" s="4">
        <v>4.1000000000000002E-2</v>
      </c>
      <c r="C13">
        <f t="shared" si="0"/>
        <v>3.9385206532180597E-2</v>
      </c>
      <c r="D13" s="6">
        <f t="shared" si="2"/>
        <v>5994.2261662891169</v>
      </c>
      <c r="E13" s="10">
        <f t="shared" si="1"/>
        <v>5758.1423307292198</v>
      </c>
      <c r="F13" s="3">
        <f t="shared" si="4"/>
        <v>236.08383555989735</v>
      </c>
      <c r="G13" s="3">
        <f t="shared" si="3"/>
        <v>11752.36849701832</v>
      </c>
    </row>
    <row r="14" spans="1:7">
      <c r="A14">
        <v>9</v>
      </c>
      <c r="B14" s="4">
        <v>4.2000000000000003E-2</v>
      </c>
      <c r="C14">
        <f t="shared" si="0"/>
        <v>4.0307101727447218E-2</v>
      </c>
      <c r="D14" s="6">
        <f t="shared" si="2"/>
        <v>5994.2261662890951</v>
      </c>
      <c r="E14" s="10">
        <f t="shared" si="1"/>
        <v>5994.2261662890951</v>
      </c>
      <c r="F14" s="3">
        <f t="shared" si="4"/>
        <v>2.2919266484677797E-13</v>
      </c>
      <c r="G14" s="3">
        <f t="shared" si="3"/>
        <v>5994.2261662891005</v>
      </c>
    </row>
    <row r="15" spans="1:7">
      <c r="A15">
        <v>10</v>
      </c>
      <c r="B15" s="13"/>
      <c r="C15" s="13"/>
      <c r="D15" s="3">
        <f t="shared" ref="D6:D15" si="5">+E15+F15</f>
        <v>0</v>
      </c>
      <c r="E15" s="9"/>
      <c r="F15" s="3">
        <f t="shared" ref="F6:F15" si="6">+C15*G16</f>
        <v>0</v>
      </c>
      <c r="G15" s="3">
        <f t="shared" si="3"/>
        <v>5.686160875484348E-12</v>
      </c>
    </row>
    <row r="16" spans="1:7">
      <c r="E16" s="3">
        <f>SUM(E5:E14)</f>
        <v>49999.999999999993</v>
      </c>
    </row>
    <row r="18" spans="2:4">
      <c r="D18" t="s">
        <v>10</v>
      </c>
    </row>
    <row r="19" spans="2:4">
      <c r="D19" s="3">
        <f>-D1+D5</f>
        <v>-44072.550753358824</v>
      </c>
    </row>
    <row r="20" spans="2:4">
      <c r="D20" s="3">
        <f>+D6</f>
        <v>5970.1101597524221</v>
      </c>
    </row>
    <row r="21" spans="2:4">
      <c r="D21" s="3">
        <f t="shared" ref="D21:D29" si="7">+D7</f>
        <v>5951.2985763214547</v>
      </c>
    </row>
    <row r="22" spans="2:4">
      <c r="D22" s="3">
        <f t="shared" si="7"/>
        <v>5983.7782468819887</v>
      </c>
    </row>
    <row r="23" spans="2:4">
      <c r="D23" s="3">
        <f t="shared" si="7"/>
        <v>5997.41824017209</v>
      </c>
    </row>
    <row r="24" spans="2:4">
      <c r="D24" s="3">
        <f t="shared" si="7"/>
        <v>6019.4054564497364</v>
      </c>
    </row>
    <row r="25" spans="2:4">
      <c r="D25" s="3">
        <f t="shared" si="7"/>
        <v>6019.4054564497374</v>
      </c>
    </row>
    <row r="26" spans="2:4">
      <c r="D26" s="3">
        <f t="shared" si="7"/>
        <v>5997.0460205156987</v>
      </c>
    </row>
    <row r="27" spans="2:4">
      <c r="D27" s="3">
        <f t="shared" si="7"/>
        <v>5994.2261662891169</v>
      </c>
    </row>
    <row r="28" spans="2:4">
      <c r="D28" s="3">
        <f t="shared" si="7"/>
        <v>5994.2261662890951</v>
      </c>
    </row>
    <row r="29" spans="2:4">
      <c r="D29" s="3">
        <f t="shared" si="7"/>
        <v>0</v>
      </c>
    </row>
    <row r="30" spans="2:4">
      <c r="D30" s="3"/>
    </row>
    <row r="31" spans="2:4">
      <c r="B31" t="s">
        <v>11</v>
      </c>
      <c r="D31" s="7">
        <f>IRR(D19:D29)</f>
        <v>4.2330501145865257E-2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 cost</vt:lpstr>
      <vt:lpstr>i cost - C cost</vt:lpstr>
      <vt:lpstr>i cost - rate cost</vt:lpstr>
      <vt:lpstr>i variabile - C cost</vt:lpstr>
      <vt:lpstr>i variabile - R cost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UnivTS</dc:creator>
  <cp:lastModifiedBy>UnivTS</cp:lastModifiedBy>
  <dcterms:created xsi:type="dcterms:W3CDTF">2011-03-01T14:36:44Z</dcterms:created>
  <dcterms:modified xsi:type="dcterms:W3CDTF">2011-03-22T18:15:09Z</dcterms:modified>
</cp:coreProperties>
</file>