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195" windowHeight="113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H2" i="1"/>
  <c r="J10" i="1"/>
  <c r="J9" i="1"/>
  <c r="J8" i="1"/>
  <c r="J7" i="1"/>
  <c r="J6" i="1"/>
  <c r="J5" i="1"/>
  <c r="J4" i="1"/>
  <c r="J3" i="1"/>
  <c r="J2" i="1"/>
  <c r="G2" i="1" l="1"/>
  <c r="F2" i="1"/>
  <c r="E2" i="1"/>
  <c r="D2" i="1"/>
</calcChain>
</file>

<file path=xl/sharedStrings.xml><?xml version="1.0" encoding="utf-8"?>
<sst xmlns="http://schemas.openxmlformats.org/spreadsheetml/2006/main" count="16" uniqueCount="16">
  <si>
    <t>cedole</t>
  </si>
  <si>
    <t>scadenza</t>
  </si>
  <si>
    <t>i</t>
  </si>
  <si>
    <t>i2</t>
  </si>
  <si>
    <t>duration</t>
  </si>
  <si>
    <t>convexity</t>
  </si>
  <si>
    <t>d</t>
  </si>
  <si>
    <r>
      <t>V(</t>
    </r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)</t>
    </r>
  </si>
  <si>
    <t>Dd</t>
  </si>
  <si>
    <t>d+Dd</t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</si>
  <si>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V</t>
    </r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</si>
  <si>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V approx. $ D</t>
    </r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</si>
  <si>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V approx. $ D+$</t>
    </r>
    <r>
      <rPr>
        <b/>
        <i/>
        <sz val="11"/>
        <color theme="1"/>
        <rFont val="Calibri"/>
        <family val="2"/>
        <scheme val="minor"/>
      </rPr>
      <t>Conv</t>
    </r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</si>
  <si>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V/V %</t>
    </r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</si>
  <si>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V/V % approx. D</t>
    </r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</si>
  <si>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V/V % approx. D+</t>
    </r>
    <r>
      <rPr>
        <b/>
        <i/>
        <sz val="11"/>
        <color theme="1"/>
        <rFont val="Calibri"/>
        <family val="2"/>
        <scheme val="minor"/>
      </rPr>
      <t>Conv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</si>
</sst>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activeCell="H8" sqref="H8"/>
    </sheetView>
  </sheetViews>
  <sheetFormatPr defaultRowHeight="15" x14ac:dyDescent="0.25"/>
  <cols>
    <col min="1" max="1" width="10.140625" customWidth="1"/>
    <col min="2" max="2" width="11.28515625" customWidth="1"/>
    <col min="3" max="3" width="10.85546875" customWidth="1"/>
    <col min="4" max="4" width="17.85546875" customWidth="1"/>
    <col min="5" max="5" width="26.5703125" customWidth="1"/>
    <col min="6" max="6" width="13.5703125" customWidth="1"/>
    <col min="7" max="7" width="24.140625" customWidth="1"/>
    <col min="8" max="8" width="31.28515625" customWidth="1"/>
    <col min="9" max="10" width="7" customWidth="1"/>
    <col min="11" max="11" width="16.28515625" customWidth="1"/>
  </cols>
  <sheetData>
    <row r="1" spans="1:10" x14ac:dyDescent="0.25">
      <c r="A1" s="1" t="s">
        <v>0</v>
      </c>
      <c r="B1" s="1" t="s">
        <v>1</v>
      </c>
      <c r="C1" s="2" t="s">
        <v>6</v>
      </c>
      <c r="D1" s="1" t="s">
        <v>7</v>
      </c>
      <c r="E1" s="1" t="s">
        <v>2</v>
      </c>
      <c r="F1" s="1" t="s">
        <v>3</v>
      </c>
      <c r="G1" s="1" t="s">
        <v>4</v>
      </c>
      <c r="H1" s="1" t="s">
        <v>5</v>
      </c>
    </row>
    <row r="2" spans="1:10" x14ac:dyDescent="0.25">
      <c r="A2">
        <v>2.5</v>
      </c>
      <c r="B2">
        <v>5</v>
      </c>
      <c r="C2">
        <v>0.08</v>
      </c>
      <c r="D2">
        <f>A2*EXP(-C2/2)*(1-EXP(-C2*B2))/(1-EXP(-C2/2))+100*EXP(-C2*B2)</f>
        <v>87.22764904357129</v>
      </c>
      <c r="E2">
        <f>EXP(C2)-1</f>
        <v>8.3287067674958637E-2</v>
      </c>
      <c r="F2">
        <f>SQRT(1+E2)-1</f>
        <v>4.0810774192388211E-2</v>
      </c>
      <c r="G2">
        <f>(2.5*EXP(-C2/2)/(1-EXP(-C2/2))*((1-EXP(-C2*B2))/(1-EXP(-C2/2))-10*EXP(-C2*B2))+1000*EXP(-C2*B2))/D2/2</f>
        <v>4.4409623442757686</v>
      </c>
      <c r="H2">
        <f>(2.5/4*SUM(J2:J10)+102.5*25*EXP(-C2*5))/D2</f>
        <v>21.233144368203934</v>
      </c>
      <c r="I2">
        <v>1</v>
      </c>
      <c r="J2">
        <f>I2*I2*EXP(-$C$2*I2/2)</f>
        <v>0.96078943915232318</v>
      </c>
    </row>
    <row r="3" spans="1:10" x14ac:dyDescent="0.25">
      <c r="I3">
        <v>2</v>
      </c>
      <c r="J3">
        <f t="shared" ref="J3:J10" si="0">I3*I3*EXP(-$C$2*I3/2)</f>
        <v>3.692465385546543</v>
      </c>
    </row>
    <row r="4" spans="1:10" x14ac:dyDescent="0.25">
      <c r="I4">
        <v>3</v>
      </c>
      <c r="J4">
        <f t="shared" si="0"/>
        <v>7.9822839304544173</v>
      </c>
    </row>
    <row r="5" spans="1:10" x14ac:dyDescent="0.25">
      <c r="I5">
        <v>4</v>
      </c>
      <c r="J5">
        <f t="shared" si="0"/>
        <v>13.634300623459382</v>
      </c>
    </row>
    <row r="6" spans="1:10" x14ac:dyDescent="0.25">
      <c r="I6">
        <v>5</v>
      </c>
      <c r="J6">
        <f t="shared" si="0"/>
        <v>20.468268826949547</v>
      </c>
    </row>
    <row r="7" spans="1:10" x14ac:dyDescent="0.25">
      <c r="I7">
        <v>6</v>
      </c>
      <c r="J7">
        <f t="shared" si="0"/>
        <v>28.318602998395924</v>
      </c>
    </row>
    <row r="8" spans="1:10" x14ac:dyDescent="0.25">
      <c r="I8">
        <v>7</v>
      </c>
      <c r="J8">
        <f t="shared" si="0"/>
        <v>37.033403331330547</v>
      </c>
    </row>
    <row r="9" spans="1:10" x14ac:dyDescent="0.25">
      <c r="I9">
        <v>8</v>
      </c>
      <c r="J9">
        <f t="shared" si="0"/>
        <v>46.47353837271622</v>
      </c>
    </row>
    <row r="10" spans="1:10" x14ac:dyDescent="0.25">
      <c r="I10">
        <v>9</v>
      </c>
      <c r="J10">
        <f t="shared" si="0"/>
        <v>56.511782411753515</v>
      </c>
    </row>
    <row r="13" spans="1:10" x14ac:dyDescent="0.25">
      <c r="A13" s="2" t="s">
        <v>8</v>
      </c>
      <c r="B13" s="2" t="s">
        <v>9</v>
      </c>
      <c r="C13" s="1" t="s">
        <v>10</v>
      </c>
      <c r="D13" s="1" t="s">
        <v>11</v>
      </c>
      <c r="E13" s="1" t="s">
        <v>12</v>
      </c>
      <c r="F13" s="1" t="s">
        <v>13</v>
      </c>
      <c r="G13" s="1" t="s">
        <v>14</v>
      </c>
      <c r="H13" s="1" t="s">
        <v>15</v>
      </c>
    </row>
    <row r="14" spans="1:10" x14ac:dyDescent="0.25">
      <c r="A14">
        <v>-0.04</v>
      </c>
      <c r="B14">
        <f>$C$2+A14</f>
        <v>0.04</v>
      </c>
      <c r="C14">
        <f>$A$2*EXP(-B14/2)*(1-EXP(-B14*$B$2))/(1-EXP(-B14/2))+100*EXP(-B14*$B$2)-$D$2</f>
        <v>17.078250854320231</v>
      </c>
      <c r="D14">
        <f>-$D$2*$G$2*A14</f>
        <v>15.494988191288094</v>
      </c>
      <c r="E14">
        <f>-$D$2*$G$2*A14+$H$2/2*$D$2*A14*A14</f>
        <v>16.976682003321034</v>
      </c>
      <c r="F14">
        <f>C14/$D$2*100</f>
        <v>19.578942045989837</v>
      </c>
      <c r="G14">
        <f>-$G$2*A14*100</f>
        <v>17.763849377103075</v>
      </c>
      <c r="H14">
        <f>(-$G$2*A14+$H$2/2*A14*A14)*100</f>
        <v>19.46250092655939</v>
      </c>
    </row>
    <row r="15" spans="1:10" x14ac:dyDescent="0.25">
      <c r="A15">
        <v>-0.03</v>
      </c>
      <c r="B15">
        <f t="shared" ref="B15:B29" si="1">$C$2+A15</f>
        <v>0.05</v>
      </c>
      <c r="C15">
        <f t="shared" ref="C15:C29" si="2">$A$2*EXP(-B15/2)*(1-EXP(-B15*$B$2))/(1-EXP(-B15/2))+100*EXP(-B15*$B$2)-$D$2</f>
        <v>12.497004002522118</v>
      </c>
      <c r="D15">
        <f t="shared" ref="D15:D29" si="3">-$D$2*$G$2*A15</f>
        <v>11.621241143466071</v>
      </c>
      <c r="E15">
        <f t="shared" ref="E15:E29" si="4">-$D$2*$G$2*A15+$H$2/2*$D$2*A15*A15</f>
        <v>12.4546939127346</v>
      </c>
      <c r="F15">
        <f t="shared" ref="F15:F29" si="5">C15/$D$2*100</f>
        <v>14.326883894669349</v>
      </c>
      <c r="G15">
        <f t="shared" ref="G15:G29" si="6">-$G$2*A15*100</f>
        <v>13.322887032827305</v>
      </c>
      <c r="H15">
        <f t="shared" ref="H15:H29" si="7">(-$G$2*A15+$H$2/2*A15*A15)*100</f>
        <v>14.278378529396482</v>
      </c>
    </row>
    <row r="16" spans="1:10" x14ac:dyDescent="0.25">
      <c r="A16">
        <v>-0.02</v>
      </c>
      <c r="B16">
        <f t="shared" si="1"/>
        <v>0.06</v>
      </c>
      <c r="C16">
        <f t="shared" si="2"/>
        <v>8.130297272132438</v>
      </c>
      <c r="D16">
        <f t="shared" si="3"/>
        <v>7.747494095644047</v>
      </c>
      <c r="E16">
        <f t="shared" si="4"/>
        <v>8.1179175486522812</v>
      </c>
      <c r="F16">
        <f t="shared" si="5"/>
        <v>9.320780006430363</v>
      </c>
      <c r="G16">
        <f t="shared" si="6"/>
        <v>8.8819246885515373</v>
      </c>
      <c r="H16">
        <f t="shared" si="7"/>
        <v>9.306587575915616</v>
      </c>
    </row>
    <row r="17" spans="1:8" x14ac:dyDescent="0.25">
      <c r="A17">
        <v>-0.01</v>
      </c>
      <c r="B17">
        <f t="shared" si="1"/>
        <v>7.0000000000000007E-2</v>
      </c>
      <c r="C17">
        <f t="shared" si="2"/>
        <v>3.9678811897334043</v>
      </c>
      <c r="D17">
        <f t="shared" si="3"/>
        <v>3.8737470478220235</v>
      </c>
      <c r="E17">
        <f t="shared" si="4"/>
        <v>3.9663529110740821</v>
      </c>
      <c r="F17">
        <f t="shared" si="5"/>
        <v>4.5488801237224656</v>
      </c>
      <c r="G17">
        <f t="shared" si="6"/>
        <v>4.4409623442757686</v>
      </c>
      <c r="H17">
        <f t="shared" si="7"/>
        <v>4.5471280661167883</v>
      </c>
    </row>
    <row r="18" spans="1:8" x14ac:dyDescent="0.25">
      <c r="A18">
        <v>-8.0000000000000002E-3</v>
      </c>
      <c r="B18">
        <f t="shared" si="1"/>
        <v>7.2000000000000008E-2</v>
      </c>
      <c r="C18">
        <f t="shared" si="2"/>
        <v>3.1590459281008094</v>
      </c>
      <c r="D18">
        <f t="shared" si="3"/>
        <v>3.098997638257619</v>
      </c>
      <c r="E18">
        <f t="shared" si="4"/>
        <v>3.1582653907389364</v>
      </c>
      <c r="F18">
        <f t="shared" si="5"/>
        <v>3.6216107653237644</v>
      </c>
      <c r="G18">
        <f t="shared" si="6"/>
        <v>3.5527698754206152</v>
      </c>
      <c r="H18">
        <f t="shared" si="7"/>
        <v>3.6207159373988675</v>
      </c>
    </row>
    <row r="19" spans="1:8" x14ac:dyDescent="0.25">
      <c r="A19">
        <v>-6.0000000000000001E-3</v>
      </c>
      <c r="B19">
        <f t="shared" si="1"/>
        <v>7.3999999999999996E-2</v>
      </c>
      <c r="C19">
        <f t="shared" si="2"/>
        <v>2.3579148129270493</v>
      </c>
      <c r="D19">
        <f t="shared" si="3"/>
        <v>2.324248228693214</v>
      </c>
      <c r="E19">
        <f t="shared" si="4"/>
        <v>2.3575863394639551</v>
      </c>
      <c r="F19">
        <f t="shared" si="5"/>
        <v>2.7031736367779917</v>
      </c>
      <c r="G19">
        <f t="shared" si="6"/>
        <v>2.6645774065654613</v>
      </c>
      <c r="H19">
        <f t="shared" si="7"/>
        <v>2.7027970664282281</v>
      </c>
    </row>
    <row r="20" spans="1:8" x14ac:dyDescent="0.25">
      <c r="A20">
        <v>-4.0000000000000001E-3</v>
      </c>
      <c r="B20">
        <f t="shared" si="1"/>
        <v>7.5999999999999998E-2</v>
      </c>
      <c r="C20">
        <f t="shared" si="2"/>
        <v>1.5644128419794754</v>
      </c>
      <c r="D20">
        <f t="shared" si="3"/>
        <v>1.5494988191288095</v>
      </c>
      <c r="E20">
        <f t="shared" si="4"/>
        <v>1.5643157572491388</v>
      </c>
      <c r="F20">
        <f t="shared" si="5"/>
        <v>1.7934827536140883</v>
      </c>
      <c r="G20">
        <f t="shared" si="6"/>
        <v>1.7763849377103076</v>
      </c>
      <c r="H20">
        <f t="shared" si="7"/>
        <v>1.7933714532048708</v>
      </c>
    </row>
    <row r="21" spans="1:8" x14ac:dyDescent="0.25">
      <c r="A21">
        <v>-2E-3</v>
      </c>
      <c r="B21">
        <f t="shared" si="1"/>
        <v>7.8E-2</v>
      </c>
      <c r="C21">
        <f t="shared" si="2"/>
        <v>0.77846574971260907</v>
      </c>
      <c r="D21">
        <f t="shared" si="3"/>
        <v>0.77474940956440475</v>
      </c>
      <c r="E21">
        <f t="shared" si="4"/>
        <v>0.77845364409448714</v>
      </c>
      <c r="F21">
        <f t="shared" si="5"/>
        <v>0.89245297591794059</v>
      </c>
      <c r="G21">
        <f t="shared" si="6"/>
        <v>0.88819246885515379</v>
      </c>
      <c r="H21">
        <f t="shared" si="7"/>
        <v>0.89243909772879459</v>
      </c>
    </row>
    <row r="22" spans="1:8" x14ac:dyDescent="0.25">
      <c r="A22">
        <v>2E-3</v>
      </c>
      <c r="B22">
        <f t="shared" si="1"/>
        <v>8.2000000000000003E-2</v>
      </c>
      <c r="C22">
        <f t="shared" si="2"/>
        <v>-0.77105722106171015</v>
      </c>
      <c r="D22">
        <f t="shared" si="3"/>
        <v>-0.77474940956440475</v>
      </c>
      <c r="E22">
        <f t="shared" si="4"/>
        <v>-0.77104517503432235</v>
      </c>
      <c r="F22">
        <f t="shared" si="5"/>
        <v>-0.88395964985432252</v>
      </c>
      <c r="G22">
        <f t="shared" si="6"/>
        <v>-0.88819246885515379</v>
      </c>
      <c r="H22">
        <f t="shared" si="7"/>
        <v>-0.88394583998151299</v>
      </c>
    </row>
    <row r="23" spans="1:8" x14ac:dyDescent="0.25">
      <c r="A23">
        <v>4.0000000000000001E-3</v>
      </c>
      <c r="B23">
        <f t="shared" si="1"/>
        <v>8.4000000000000005E-2</v>
      </c>
      <c r="C23">
        <f t="shared" si="2"/>
        <v>-1.5347780122779113</v>
      </c>
      <c r="D23">
        <f t="shared" si="3"/>
        <v>-1.5494988191288095</v>
      </c>
      <c r="E23">
        <f t="shared" si="4"/>
        <v>-1.5346818810084801</v>
      </c>
      <c r="F23">
        <f t="shared" si="5"/>
        <v>-1.7595086295530797</v>
      </c>
      <c r="G23">
        <f t="shared" si="6"/>
        <v>-1.7763849377103076</v>
      </c>
      <c r="H23">
        <f t="shared" si="7"/>
        <v>-1.7593984222157446</v>
      </c>
    </row>
    <row r="24" spans="1:8" x14ac:dyDescent="0.25">
      <c r="A24">
        <v>6.0000000000000001E-3</v>
      </c>
      <c r="B24">
        <f t="shared" si="1"/>
        <v>8.6000000000000007E-2</v>
      </c>
      <c r="C24">
        <f t="shared" si="2"/>
        <v>-2.2912337644104213</v>
      </c>
      <c r="D24">
        <f t="shared" si="3"/>
        <v>-2.324248228693214</v>
      </c>
      <c r="E24">
        <f t="shared" si="4"/>
        <v>-2.2909101179224729</v>
      </c>
      <c r="F24">
        <f t="shared" si="5"/>
        <v>-2.6267287832851274</v>
      </c>
      <c r="G24">
        <f t="shared" si="6"/>
        <v>-2.6645774065654613</v>
      </c>
      <c r="H24">
        <f t="shared" si="7"/>
        <v>-2.626357746702694</v>
      </c>
    </row>
    <row r="25" spans="1:8" x14ac:dyDescent="0.25">
      <c r="A25">
        <v>8.0000000000000002E-3</v>
      </c>
      <c r="B25">
        <f t="shared" si="1"/>
        <v>8.7999999999999995E-2</v>
      </c>
      <c r="C25">
        <f t="shared" si="2"/>
        <v>-3.0404951671622911</v>
      </c>
      <c r="D25">
        <f t="shared" si="3"/>
        <v>-3.098997638257619</v>
      </c>
      <c r="E25">
        <f t="shared" si="4"/>
        <v>-3.0397298857763015</v>
      </c>
      <c r="F25">
        <f t="shared" si="5"/>
        <v>-3.4857011515276835</v>
      </c>
      <c r="G25">
        <f t="shared" si="6"/>
        <v>-3.5527698754206152</v>
      </c>
      <c r="H25">
        <f t="shared" si="7"/>
        <v>-3.4848238134423628</v>
      </c>
    </row>
    <row r="26" spans="1:8" x14ac:dyDescent="0.25">
      <c r="A26">
        <v>0.01</v>
      </c>
      <c r="B26">
        <f t="shared" si="1"/>
        <v>0.09</v>
      </c>
      <c r="C26">
        <f t="shared" si="2"/>
        <v>-3.7826322160934325</v>
      </c>
      <c r="D26">
        <f t="shared" si="3"/>
        <v>-3.8737470478220235</v>
      </c>
      <c r="E26">
        <f t="shared" si="4"/>
        <v>-3.781141184569965</v>
      </c>
      <c r="F26">
        <f t="shared" si="5"/>
        <v>-4.3365059789745803</v>
      </c>
      <c r="G26">
        <f t="shared" si="6"/>
        <v>-4.4409623442757686</v>
      </c>
      <c r="H26">
        <f t="shared" si="7"/>
        <v>-4.3347966224347489</v>
      </c>
    </row>
    <row r="27" spans="1:8" x14ac:dyDescent="0.25">
      <c r="A27">
        <v>0.02</v>
      </c>
      <c r="B27">
        <f t="shared" si="1"/>
        <v>0.1</v>
      </c>
      <c r="C27">
        <f t="shared" si="2"/>
        <v>-7.3888542651039586</v>
      </c>
      <c r="D27">
        <f t="shared" si="3"/>
        <v>-7.747494095644047</v>
      </c>
      <c r="E27">
        <f t="shared" si="4"/>
        <v>-7.3770706426358119</v>
      </c>
      <c r="F27">
        <f t="shared" si="5"/>
        <v>-8.4707708463094473</v>
      </c>
      <c r="G27">
        <f t="shared" si="6"/>
        <v>-8.8819246885515373</v>
      </c>
      <c r="H27">
        <f t="shared" si="7"/>
        <v>-8.4572618011874585</v>
      </c>
    </row>
    <row r="28" spans="1:8" x14ac:dyDescent="0.25">
      <c r="A28">
        <v>0.03</v>
      </c>
      <c r="B28">
        <f t="shared" si="1"/>
        <v>0.11</v>
      </c>
      <c r="C28">
        <f t="shared" si="2"/>
        <v>-10.82707946321807</v>
      </c>
      <c r="D28">
        <f t="shared" si="3"/>
        <v>-11.621241143466071</v>
      </c>
      <c r="E28">
        <f t="shared" si="4"/>
        <v>-10.787788374197541</v>
      </c>
      <c r="F28">
        <f t="shared" si="5"/>
        <v>-12.412439842107643</v>
      </c>
      <c r="G28">
        <f t="shared" si="6"/>
        <v>-13.322887032827305</v>
      </c>
      <c r="H28">
        <f t="shared" si="7"/>
        <v>-12.367395536258128</v>
      </c>
    </row>
    <row r="29" spans="1:8" x14ac:dyDescent="0.25">
      <c r="A29">
        <v>0.04</v>
      </c>
      <c r="B29">
        <f t="shared" si="1"/>
        <v>0.12</v>
      </c>
      <c r="C29">
        <f t="shared" si="2"/>
        <v>-14.10531621011566</v>
      </c>
      <c r="D29">
        <f t="shared" si="3"/>
        <v>-15.494988191288094</v>
      </c>
      <c r="E29">
        <f t="shared" si="4"/>
        <v>-14.013294379255154</v>
      </c>
      <c r="F29">
        <f t="shared" si="5"/>
        <v>-16.170693999869101</v>
      </c>
      <c r="G29">
        <f t="shared" si="6"/>
        <v>-17.763849377103075</v>
      </c>
      <c r="H29">
        <f t="shared" si="7"/>
        <v>-16.06519782764676</v>
      </c>
    </row>
  </sheetData>
  <pageMargins left="0.7" right="0.7" top="0.75" bottom="0.75" header="0.3" footer="0.3"/>
  <pageSetup paperSize="9" scale="8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BACINELLO ANNA RITA</dc:creator>
  <cp:lastModifiedBy>BACINELLO ANNA RITA</cp:lastModifiedBy>
  <cp:lastPrinted>2012-10-01T13:19:42Z</cp:lastPrinted>
  <dcterms:created xsi:type="dcterms:W3CDTF">2012-09-25T12:56:37Z</dcterms:created>
  <dcterms:modified xsi:type="dcterms:W3CDTF">2016-11-23T11:13:03Z</dcterms:modified>
</cp:coreProperties>
</file>