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15" yWindow="35" windowWidth="15460" windowHeight="10725" tabRatio="567" activeTab="3"/>
  </bookViews>
  <sheets>
    <sheet name="Dati di pogetto" sheetId="11" r:id="rId1"/>
    <sheet name="El_cappe" sheetId="4" r:id="rId2"/>
    <sheet name="Perdite di carico" sheetId="6" r:id="rId3"/>
    <sheet name="circuito" sheetId="13" r:id="rId4"/>
    <sheet name="Grafico3" sheetId="16" r:id="rId5"/>
  </sheets>
  <definedNames>
    <definedName name="_xlnm.Print_Area" localSheetId="1">El_cappe!$A$3:$Q$101</definedName>
    <definedName name="_xlnm.Print_Titles" localSheetId="3">circuito!$1:$1</definedName>
    <definedName name="_xlnm.Print_Titles" localSheetId="2">'Perdite di carico'!$2:$2</definedName>
  </definedNames>
  <calcPr calcId="125725"/>
</workbook>
</file>

<file path=xl/calcChain.xml><?xml version="1.0" encoding="utf-8"?>
<calcChain xmlns="http://schemas.openxmlformats.org/spreadsheetml/2006/main">
  <c r="G2" i="13"/>
  <c r="E2"/>
  <c r="D2"/>
  <c r="C2"/>
  <c r="B2"/>
  <c r="A2"/>
  <c r="K1"/>
  <c r="J1"/>
  <c r="I1"/>
  <c r="H1"/>
  <c r="F1"/>
  <c r="E1"/>
  <c r="D1"/>
  <c r="C1"/>
  <c r="B1"/>
  <c r="A1"/>
  <c r="S69" i="4"/>
  <c r="S26"/>
  <c r="I4" i="6"/>
  <c r="I16"/>
  <c r="G101"/>
  <c r="G100"/>
  <c r="G99"/>
  <c r="G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Y46" s="1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Y16" s="1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F3"/>
  <c r="G3"/>
  <c r="G2"/>
  <c r="F2"/>
  <c r="J21" i="4"/>
  <c r="J22" i="6" s="1"/>
  <c r="J22" i="4"/>
  <c r="J23"/>
  <c r="J24"/>
  <c r="J25"/>
  <c r="J26" i="6" s="1"/>
  <c r="P26" s="1"/>
  <c r="J26" i="4"/>
  <c r="J27"/>
  <c r="J28"/>
  <c r="J29"/>
  <c r="J30" i="6" s="1"/>
  <c r="J30" i="4"/>
  <c r="J31"/>
  <c r="J32"/>
  <c r="J33"/>
  <c r="J34" i="6" s="1"/>
  <c r="J34" i="4"/>
  <c r="J35"/>
  <c r="J36"/>
  <c r="J37"/>
  <c r="J38" i="6" s="1"/>
  <c r="J38" i="4"/>
  <c r="J39"/>
  <c r="J40"/>
  <c r="J41"/>
  <c r="J42" i="6" s="1"/>
  <c r="J42" i="4"/>
  <c r="J43"/>
  <c r="J44"/>
  <c r="J45"/>
  <c r="J46"/>
  <c r="J47"/>
  <c r="J48"/>
  <c r="J49"/>
  <c r="J50"/>
  <c r="J51"/>
  <c r="J52"/>
  <c r="J53"/>
  <c r="J54"/>
  <c r="J55"/>
  <c r="J56"/>
  <c r="J57"/>
  <c r="J58" i="6" s="1"/>
  <c r="J58" i="4"/>
  <c r="J59"/>
  <c r="J60"/>
  <c r="J61"/>
  <c r="J62" i="6" s="1"/>
  <c r="J62" i="4"/>
  <c r="J63"/>
  <c r="J64"/>
  <c r="J65"/>
  <c r="J66" i="6" s="1"/>
  <c r="J66" i="4"/>
  <c r="J67"/>
  <c r="J68"/>
  <c r="J69"/>
  <c r="J70"/>
  <c r="J71"/>
  <c r="J72"/>
  <c r="J73"/>
  <c r="H2" i="13" s="1"/>
  <c r="J74" i="4"/>
  <c r="J75"/>
  <c r="J76"/>
  <c r="J77"/>
  <c r="J78" i="6" s="1"/>
  <c r="J78" i="4"/>
  <c r="J79"/>
  <c r="J80"/>
  <c r="J81"/>
  <c r="J82" i="6" s="1"/>
  <c r="J82" i="4"/>
  <c r="J83"/>
  <c r="J84"/>
  <c r="J85"/>
  <c r="J86"/>
  <c r="J87"/>
  <c r="J88"/>
  <c r="J89"/>
  <c r="J90"/>
  <c r="J91"/>
  <c r="J92"/>
  <c r="J93"/>
  <c r="J94" i="6" s="1"/>
  <c r="J94" i="4"/>
  <c r="J95"/>
  <c r="J96"/>
  <c r="J97"/>
  <c r="J98" i="6" s="1"/>
  <c r="J98" i="4"/>
  <c r="J99"/>
  <c r="J100"/>
  <c r="J11"/>
  <c r="J12" i="6" s="1"/>
  <c r="J12" i="4"/>
  <c r="J13"/>
  <c r="J14"/>
  <c r="J15"/>
  <c r="J16" i="6" s="1"/>
  <c r="J16" i="4"/>
  <c r="J17"/>
  <c r="J18"/>
  <c r="J19"/>
  <c r="J20" i="6" s="1"/>
  <c r="J20" i="4"/>
  <c r="J4"/>
  <c r="J5"/>
  <c r="J6"/>
  <c r="J7"/>
  <c r="J8"/>
  <c r="J9"/>
  <c r="J10"/>
  <c r="J11" i="6" s="1"/>
  <c r="J3" i="4"/>
  <c r="J4" i="6" s="1"/>
  <c r="S76" i="4"/>
  <c r="S37"/>
  <c r="S20"/>
  <c r="K21" i="6" s="1"/>
  <c r="E101"/>
  <c r="D101"/>
  <c r="C101"/>
  <c r="B101"/>
  <c r="E100"/>
  <c r="D100"/>
  <c r="C100"/>
  <c r="B100"/>
  <c r="E99"/>
  <c r="D99"/>
  <c r="C99"/>
  <c r="B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B4"/>
  <c r="C4"/>
  <c r="D4"/>
  <c r="E4"/>
  <c r="B3"/>
  <c r="C3"/>
  <c r="D3"/>
  <c r="E3"/>
  <c r="D2"/>
  <c r="E2"/>
  <c r="C2"/>
  <c r="B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K6"/>
  <c r="A40"/>
  <c r="I40"/>
  <c r="J40"/>
  <c r="K40"/>
  <c r="L40"/>
  <c r="M40"/>
  <c r="A41"/>
  <c r="I41"/>
  <c r="Y41" s="1"/>
  <c r="J41"/>
  <c r="V41" s="1"/>
  <c r="K41"/>
  <c r="L41"/>
  <c r="M41"/>
  <c r="A42"/>
  <c r="I42"/>
  <c r="K42"/>
  <c r="L42"/>
  <c r="M42"/>
  <c r="A43"/>
  <c r="I43"/>
  <c r="J43"/>
  <c r="K43"/>
  <c r="L43"/>
  <c r="M43"/>
  <c r="A44"/>
  <c r="I44"/>
  <c r="W44" s="1"/>
  <c r="J44"/>
  <c r="K44"/>
  <c r="L44"/>
  <c r="M44"/>
  <c r="A45"/>
  <c r="I45"/>
  <c r="Y45" s="1"/>
  <c r="J45"/>
  <c r="K45"/>
  <c r="L45"/>
  <c r="M45"/>
  <c r="A46"/>
  <c r="K46"/>
  <c r="T46" s="1"/>
  <c r="L46"/>
  <c r="M46"/>
  <c r="A47"/>
  <c r="I47"/>
  <c r="J47"/>
  <c r="K47"/>
  <c r="L47"/>
  <c r="M47"/>
  <c r="A48"/>
  <c r="I48"/>
  <c r="W48" s="1"/>
  <c r="J48"/>
  <c r="K48"/>
  <c r="L48"/>
  <c r="M48"/>
  <c r="A49"/>
  <c r="I49"/>
  <c r="J49"/>
  <c r="K49"/>
  <c r="L49"/>
  <c r="M49"/>
  <c r="A50"/>
  <c r="I50"/>
  <c r="J50"/>
  <c r="K50"/>
  <c r="L50"/>
  <c r="M50"/>
  <c r="A51"/>
  <c r="I51"/>
  <c r="J51"/>
  <c r="K51"/>
  <c r="L51"/>
  <c r="M51"/>
  <c r="A52"/>
  <c r="I52"/>
  <c r="J52"/>
  <c r="K52"/>
  <c r="L52"/>
  <c r="M52"/>
  <c r="A53"/>
  <c r="I53"/>
  <c r="J53"/>
  <c r="K53"/>
  <c r="L53"/>
  <c r="M53"/>
  <c r="A54"/>
  <c r="I54"/>
  <c r="J54"/>
  <c r="K54"/>
  <c r="L54"/>
  <c r="M54"/>
  <c r="A55"/>
  <c r="I55"/>
  <c r="J55"/>
  <c r="K55"/>
  <c r="L55"/>
  <c r="M55"/>
  <c r="A56"/>
  <c r="I56"/>
  <c r="W56" s="1"/>
  <c r="J56"/>
  <c r="K56"/>
  <c r="T56" s="1"/>
  <c r="L56"/>
  <c r="M56"/>
  <c r="A57"/>
  <c r="I57"/>
  <c r="J57"/>
  <c r="K57"/>
  <c r="L57"/>
  <c r="M57"/>
  <c r="A58"/>
  <c r="I58"/>
  <c r="K58"/>
  <c r="L58"/>
  <c r="M58"/>
  <c r="A59"/>
  <c r="I59"/>
  <c r="J59"/>
  <c r="U59" s="1"/>
  <c r="K59"/>
  <c r="L59"/>
  <c r="M59"/>
  <c r="A60"/>
  <c r="I60"/>
  <c r="J60"/>
  <c r="K60"/>
  <c r="L60"/>
  <c r="M60"/>
  <c r="A61"/>
  <c r="I61"/>
  <c r="J61"/>
  <c r="K61"/>
  <c r="L61"/>
  <c r="M61"/>
  <c r="A62"/>
  <c r="I62"/>
  <c r="K62"/>
  <c r="L62"/>
  <c r="M62"/>
  <c r="A63"/>
  <c r="I63"/>
  <c r="J63"/>
  <c r="K63"/>
  <c r="L63"/>
  <c r="M63"/>
  <c r="A64"/>
  <c r="I64"/>
  <c r="O64" s="1"/>
  <c r="J64"/>
  <c r="K64"/>
  <c r="L64"/>
  <c r="M64"/>
  <c r="A65"/>
  <c r="I65"/>
  <c r="J65"/>
  <c r="K65"/>
  <c r="L65"/>
  <c r="M65"/>
  <c r="A66"/>
  <c r="I66"/>
  <c r="K66"/>
  <c r="L66"/>
  <c r="M66"/>
  <c r="A67"/>
  <c r="I67"/>
  <c r="J67"/>
  <c r="K67"/>
  <c r="L67"/>
  <c r="M67"/>
  <c r="A68"/>
  <c r="I68"/>
  <c r="J68"/>
  <c r="K68"/>
  <c r="L68"/>
  <c r="M68"/>
  <c r="A69"/>
  <c r="I69"/>
  <c r="J69"/>
  <c r="K69"/>
  <c r="L69"/>
  <c r="M69"/>
  <c r="A70"/>
  <c r="I70"/>
  <c r="J70"/>
  <c r="K70"/>
  <c r="L70"/>
  <c r="M70"/>
  <c r="A71"/>
  <c r="I71"/>
  <c r="J71"/>
  <c r="W71" s="1"/>
  <c r="K71"/>
  <c r="L71"/>
  <c r="M71"/>
  <c r="A72"/>
  <c r="I72"/>
  <c r="J72"/>
  <c r="T72" s="1"/>
  <c r="K72"/>
  <c r="L72"/>
  <c r="M72"/>
  <c r="A73"/>
  <c r="I73"/>
  <c r="Y73" s="1"/>
  <c r="J73"/>
  <c r="K73"/>
  <c r="L73"/>
  <c r="M73"/>
  <c r="A74"/>
  <c r="I74"/>
  <c r="K74"/>
  <c r="L74"/>
  <c r="M74"/>
  <c r="A75"/>
  <c r="I75"/>
  <c r="V75" s="1"/>
  <c r="J75"/>
  <c r="K75"/>
  <c r="L75"/>
  <c r="M75"/>
  <c r="A76"/>
  <c r="I76"/>
  <c r="J76"/>
  <c r="K76"/>
  <c r="L76"/>
  <c r="M76"/>
  <c r="A77"/>
  <c r="I77"/>
  <c r="Y77" s="1"/>
  <c r="J77"/>
  <c r="K77"/>
  <c r="L77"/>
  <c r="M77"/>
  <c r="V77" s="1"/>
  <c r="A78"/>
  <c r="I78"/>
  <c r="K78"/>
  <c r="L78"/>
  <c r="M78"/>
  <c r="A79"/>
  <c r="I79"/>
  <c r="J79"/>
  <c r="W79" s="1"/>
  <c r="K79"/>
  <c r="L79"/>
  <c r="M79"/>
  <c r="A80"/>
  <c r="I80"/>
  <c r="J80"/>
  <c r="K80"/>
  <c r="L80"/>
  <c r="M80"/>
  <c r="A81"/>
  <c r="I81"/>
  <c r="J81"/>
  <c r="K81"/>
  <c r="L81"/>
  <c r="M81"/>
  <c r="A82"/>
  <c r="I82"/>
  <c r="K82"/>
  <c r="L82"/>
  <c r="M82"/>
  <c r="A83"/>
  <c r="I83"/>
  <c r="J83"/>
  <c r="K83"/>
  <c r="L83"/>
  <c r="M83"/>
  <c r="A84"/>
  <c r="I84"/>
  <c r="J84"/>
  <c r="K84"/>
  <c r="L84"/>
  <c r="M84"/>
  <c r="V84" s="1"/>
  <c r="A85"/>
  <c r="I85"/>
  <c r="J85"/>
  <c r="K85"/>
  <c r="L85"/>
  <c r="M85"/>
  <c r="A86"/>
  <c r="I86"/>
  <c r="W86" s="1"/>
  <c r="J86"/>
  <c r="K86"/>
  <c r="L86"/>
  <c r="M86"/>
  <c r="A87"/>
  <c r="I87"/>
  <c r="T87" s="1"/>
  <c r="J87"/>
  <c r="K87"/>
  <c r="L87"/>
  <c r="M87"/>
  <c r="A88"/>
  <c r="I88"/>
  <c r="J88"/>
  <c r="K88"/>
  <c r="L88"/>
  <c r="M88"/>
  <c r="A89"/>
  <c r="I89"/>
  <c r="Y89" s="1"/>
  <c r="J89"/>
  <c r="K89"/>
  <c r="L89"/>
  <c r="M89"/>
  <c r="A90"/>
  <c r="I90"/>
  <c r="J90"/>
  <c r="K90"/>
  <c r="L90"/>
  <c r="M90"/>
  <c r="A91"/>
  <c r="I91"/>
  <c r="J91"/>
  <c r="K91"/>
  <c r="L91"/>
  <c r="M91"/>
  <c r="A92"/>
  <c r="I92"/>
  <c r="J92"/>
  <c r="K92"/>
  <c r="L92"/>
  <c r="M92"/>
  <c r="A93"/>
  <c r="I93"/>
  <c r="J93"/>
  <c r="K93"/>
  <c r="L93"/>
  <c r="M93"/>
  <c r="A94"/>
  <c r="I94"/>
  <c r="K94"/>
  <c r="L94"/>
  <c r="M94"/>
  <c r="A95"/>
  <c r="I95"/>
  <c r="J95"/>
  <c r="K95"/>
  <c r="L95"/>
  <c r="M95"/>
  <c r="A96"/>
  <c r="I96"/>
  <c r="J96"/>
  <c r="K96"/>
  <c r="L96"/>
  <c r="M96"/>
  <c r="A97"/>
  <c r="I97"/>
  <c r="J97"/>
  <c r="K97"/>
  <c r="L97"/>
  <c r="M97"/>
  <c r="A98"/>
  <c r="I98"/>
  <c r="L98"/>
  <c r="M98"/>
  <c r="A99"/>
  <c r="I99"/>
  <c r="Y99" s="1"/>
  <c r="J99"/>
  <c r="L99"/>
  <c r="M99"/>
  <c r="A100"/>
  <c r="I100"/>
  <c r="Y100" s="1"/>
  <c r="J100"/>
  <c r="K100"/>
  <c r="L100"/>
  <c r="M100"/>
  <c r="A101"/>
  <c r="I101"/>
  <c r="Y101" s="1"/>
  <c r="J101"/>
  <c r="K101"/>
  <c r="L101"/>
  <c r="M101"/>
  <c r="A17"/>
  <c r="I17"/>
  <c r="J17"/>
  <c r="K17"/>
  <c r="L17"/>
  <c r="M17"/>
  <c r="A18"/>
  <c r="I18"/>
  <c r="J18"/>
  <c r="K18"/>
  <c r="L18"/>
  <c r="M18"/>
  <c r="A19"/>
  <c r="I19"/>
  <c r="W19" s="1"/>
  <c r="J19"/>
  <c r="K19"/>
  <c r="L19"/>
  <c r="M19"/>
  <c r="A20"/>
  <c r="I20"/>
  <c r="K20"/>
  <c r="L20"/>
  <c r="M20"/>
  <c r="A21"/>
  <c r="I21"/>
  <c r="J21"/>
  <c r="L21"/>
  <c r="M21"/>
  <c r="A22"/>
  <c r="I22"/>
  <c r="K22"/>
  <c r="L22"/>
  <c r="M22"/>
  <c r="A23"/>
  <c r="I23"/>
  <c r="J23"/>
  <c r="K23"/>
  <c r="L23"/>
  <c r="M23"/>
  <c r="A24"/>
  <c r="I24"/>
  <c r="J24"/>
  <c r="K24"/>
  <c r="L24"/>
  <c r="M24"/>
  <c r="A25"/>
  <c r="I25"/>
  <c r="J25"/>
  <c r="K25"/>
  <c r="L25"/>
  <c r="M25"/>
  <c r="A26"/>
  <c r="I26"/>
  <c r="K26"/>
  <c r="L26"/>
  <c r="M26"/>
  <c r="A27"/>
  <c r="I27"/>
  <c r="J27"/>
  <c r="K27"/>
  <c r="L27"/>
  <c r="M27"/>
  <c r="A28"/>
  <c r="I28"/>
  <c r="J28"/>
  <c r="K28"/>
  <c r="L28"/>
  <c r="M28"/>
  <c r="A29"/>
  <c r="I29"/>
  <c r="Y29" s="1"/>
  <c r="J29"/>
  <c r="K29"/>
  <c r="L29"/>
  <c r="M29"/>
  <c r="A30"/>
  <c r="I30"/>
  <c r="K30"/>
  <c r="L30"/>
  <c r="M30"/>
  <c r="A31"/>
  <c r="I31"/>
  <c r="J31"/>
  <c r="K31"/>
  <c r="L31"/>
  <c r="M31"/>
  <c r="A32"/>
  <c r="I32"/>
  <c r="J32"/>
  <c r="K32"/>
  <c r="L32"/>
  <c r="M32"/>
  <c r="A33"/>
  <c r="I33"/>
  <c r="J33"/>
  <c r="K33"/>
  <c r="L33"/>
  <c r="M33"/>
  <c r="A34"/>
  <c r="I34"/>
  <c r="K34"/>
  <c r="L34"/>
  <c r="M34"/>
  <c r="A35"/>
  <c r="I35"/>
  <c r="J35"/>
  <c r="K35"/>
  <c r="L35"/>
  <c r="M35"/>
  <c r="A36"/>
  <c r="I36"/>
  <c r="J36"/>
  <c r="K36"/>
  <c r="L36"/>
  <c r="M36"/>
  <c r="A37"/>
  <c r="I37"/>
  <c r="J37"/>
  <c r="K37"/>
  <c r="L37"/>
  <c r="M37"/>
  <c r="A38"/>
  <c r="I38"/>
  <c r="K38"/>
  <c r="L38"/>
  <c r="M38"/>
  <c r="A39"/>
  <c r="I39"/>
  <c r="J39"/>
  <c r="K39"/>
  <c r="L39"/>
  <c r="M39"/>
  <c r="A9"/>
  <c r="I9"/>
  <c r="J9"/>
  <c r="W9" s="1"/>
  <c r="K9"/>
  <c r="L9"/>
  <c r="M9"/>
  <c r="A10"/>
  <c r="I10"/>
  <c r="J10"/>
  <c r="K10"/>
  <c r="L10"/>
  <c r="M10"/>
  <c r="A11"/>
  <c r="I11"/>
  <c r="K11"/>
  <c r="L11"/>
  <c r="M11"/>
  <c r="A12"/>
  <c r="I12"/>
  <c r="K12"/>
  <c r="L12"/>
  <c r="M12"/>
  <c r="A13"/>
  <c r="I13"/>
  <c r="J13"/>
  <c r="K13"/>
  <c r="L13"/>
  <c r="M13"/>
  <c r="A14"/>
  <c r="I14"/>
  <c r="J14"/>
  <c r="K14"/>
  <c r="L14"/>
  <c r="M14"/>
  <c r="A15"/>
  <c r="I15"/>
  <c r="J15"/>
  <c r="K15"/>
  <c r="L15"/>
  <c r="M15"/>
  <c r="A16"/>
  <c r="K16"/>
  <c r="L16"/>
  <c r="M16"/>
  <c r="A7"/>
  <c r="I7"/>
  <c r="J7"/>
  <c r="K7"/>
  <c r="L7"/>
  <c r="M7"/>
  <c r="A8"/>
  <c r="I8"/>
  <c r="J8"/>
  <c r="K8"/>
  <c r="L8"/>
  <c r="M8"/>
  <c r="A6"/>
  <c r="I6"/>
  <c r="J6"/>
  <c r="L6"/>
  <c r="M6"/>
  <c r="A5"/>
  <c r="I5"/>
  <c r="J5"/>
  <c r="K5"/>
  <c r="L5"/>
  <c r="M5"/>
  <c r="S98" i="4"/>
  <c r="K99" i="6" s="1"/>
  <c r="S97" i="4"/>
  <c r="K98" i="6" s="1"/>
  <c r="S96" i="4"/>
  <c r="M4" i="6"/>
  <c r="M2"/>
  <c r="K3"/>
  <c r="K4"/>
  <c r="L4"/>
  <c r="L2"/>
  <c r="K2"/>
  <c r="J2"/>
  <c r="A4"/>
  <c r="A3"/>
  <c r="A2"/>
  <c r="I20" i="4"/>
  <c r="K20"/>
  <c r="H21" i="6" s="1"/>
  <c r="I26" i="4"/>
  <c r="K26"/>
  <c r="H27" i="6" s="1"/>
  <c r="I37" i="4"/>
  <c r="K37" s="1"/>
  <c r="H38" i="6" s="1"/>
  <c r="I69" i="4"/>
  <c r="K69"/>
  <c r="H70" i="6" s="1"/>
  <c r="I76" i="4"/>
  <c r="K76" s="1"/>
  <c r="H77" i="6" s="1"/>
  <c r="Q87" i="4"/>
  <c r="Q77"/>
  <c r="Q75"/>
  <c r="Q74"/>
  <c r="Q90"/>
  <c r="Q89"/>
  <c r="Q88"/>
  <c r="Q91"/>
  <c r="Q94"/>
  <c r="Q93"/>
  <c r="Q92"/>
  <c r="Q97"/>
  <c r="Q98"/>
  <c r="Q96"/>
  <c r="Q20"/>
  <c r="Q26"/>
  <c r="Q37"/>
  <c r="Q69"/>
  <c r="Q76"/>
  <c r="I8"/>
  <c r="K8" s="1"/>
  <c r="H9" i="6" s="1"/>
  <c r="Q8" i="4"/>
  <c r="I9"/>
  <c r="K9" s="1"/>
  <c r="H10" i="6" s="1"/>
  <c r="Q9" i="4"/>
  <c r="I10"/>
  <c r="K10" s="1"/>
  <c r="H11" i="6" s="1"/>
  <c r="Q10" i="4"/>
  <c r="I5"/>
  <c r="K5" s="1"/>
  <c r="H6" i="6" s="1"/>
  <c r="Q5" i="4"/>
  <c r="I12"/>
  <c r="K12" s="1"/>
  <c r="H13" i="6" s="1"/>
  <c r="P13" s="1"/>
  <c r="Q12" i="4"/>
  <c r="I11"/>
  <c r="K11" s="1"/>
  <c r="H12" i="6" s="1"/>
  <c r="Q11" i="4"/>
  <c r="I13"/>
  <c r="K13" s="1"/>
  <c r="H14" i="6" s="1"/>
  <c r="Q13" i="4"/>
  <c r="I14"/>
  <c r="K14" s="1"/>
  <c r="H15" i="6" s="1"/>
  <c r="Q14" i="4"/>
  <c r="I35"/>
  <c r="K35" s="1"/>
  <c r="H36" i="6" s="1"/>
  <c r="Q35" i="4"/>
  <c r="I3"/>
  <c r="K3" s="1"/>
  <c r="H4" i="6" s="1"/>
  <c r="Q3" i="4"/>
  <c r="I4"/>
  <c r="K4"/>
  <c r="H5" i="6" s="1"/>
  <c r="Q4" i="4"/>
  <c r="I16"/>
  <c r="K16"/>
  <c r="H17" i="6" s="1"/>
  <c r="Q16" i="4"/>
  <c r="I15"/>
  <c r="K15"/>
  <c r="H16" i="6" s="1"/>
  <c r="Q15" i="4"/>
  <c r="I17"/>
  <c r="K17"/>
  <c r="H18" i="6" s="1"/>
  <c r="Q17" i="4"/>
  <c r="I18"/>
  <c r="K18"/>
  <c r="H19" i="6" s="1"/>
  <c r="Q18" i="4"/>
  <c r="I19"/>
  <c r="K19"/>
  <c r="H20" i="6" s="1"/>
  <c r="Q19" i="4"/>
  <c r="I7"/>
  <c r="K7"/>
  <c r="H8" i="6" s="1"/>
  <c r="Q7" i="4"/>
  <c r="I6"/>
  <c r="K6"/>
  <c r="H7" i="6" s="1"/>
  <c r="Q6" i="4"/>
  <c r="I22"/>
  <c r="K22"/>
  <c r="H23" i="6" s="1"/>
  <c r="Q22" i="4"/>
  <c r="I21"/>
  <c r="K21"/>
  <c r="H22" i="6" s="1"/>
  <c r="Q21" i="4"/>
  <c r="I23"/>
  <c r="K23"/>
  <c r="H24" i="6" s="1"/>
  <c r="Q23" i="4"/>
  <c r="I24"/>
  <c r="K24"/>
  <c r="H25" i="6" s="1"/>
  <c r="Q24" i="4"/>
  <c r="I25"/>
  <c r="K25"/>
  <c r="H26" i="6" s="1"/>
  <c r="Q25" i="4"/>
  <c r="I95"/>
  <c r="K95"/>
  <c r="H96" i="6" s="1"/>
  <c r="Q95" i="4"/>
  <c r="I55"/>
  <c r="K55"/>
  <c r="H56" i="6" s="1"/>
  <c r="Q55" i="4"/>
  <c r="I54"/>
  <c r="K54"/>
  <c r="H55" i="6" s="1"/>
  <c r="Q54" i="4"/>
  <c r="I100"/>
  <c r="K100"/>
  <c r="H101" i="6" s="1"/>
  <c r="Q100" i="4"/>
  <c r="I36"/>
  <c r="K36"/>
  <c r="H37" i="6" s="1"/>
  <c r="Q36" i="4"/>
  <c r="I28"/>
  <c r="K28"/>
  <c r="H29" i="6" s="1"/>
  <c r="Q28" i="4"/>
  <c r="I27"/>
  <c r="K27"/>
  <c r="H28" i="6" s="1"/>
  <c r="Q27" i="4"/>
  <c r="I29"/>
  <c r="K29"/>
  <c r="H30" i="6" s="1"/>
  <c r="Q29" i="4"/>
  <c r="I31"/>
  <c r="K31"/>
  <c r="H32" i="6" s="1"/>
  <c r="N32" s="1"/>
  <c r="Q31" i="4"/>
  <c r="I30"/>
  <c r="K30"/>
  <c r="H31" i="6" s="1"/>
  <c r="Q30" i="4"/>
  <c r="I57"/>
  <c r="K57"/>
  <c r="H58" i="6" s="1"/>
  <c r="I56" i="4"/>
  <c r="K56" s="1"/>
  <c r="I59"/>
  <c r="K59"/>
  <c r="H60" i="6" s="1"/>
  <c r="I58" i="4"/>
  <c r="K58" s="1"/>
  <c r="H59" i="6" s="1"/>
  <c r="I60" i="4"/>
  <c r="K60" s="1"/>
  <c r="I61"/>
  <c r="K61"/>
  <c r="H62" i="6" s="1"/>
  <c r="I39" i="4"/>
  <c r="K39" s="1"/>
  <c r="I41"/>
  <c r="K41"/>
  <c r="H42" i="6" s="1"/>
  <c r="N42" s="1"/>
  <c r="Q41" i="4"/>
  <c r="I38"/>
  <c r="K38"/>
  <c r="H39" i="6" s="1"/>
  <c r="Q38" i="4"/>
  <c r="I40"/>
  <c r="K40"/>
  <c r="H41" i="6" s="1"/>
  <c r="Q41" s="1"/>
  <c r="Q40" i="4"/>
  <c r="I42"/>
  <c r="K42"/>
  <c r="H43" i="6" s="1"/>
  <c r="Q42" i="4"/>
  <c r="I33"/>
  <c r="K33"/>
  <c r="H34" i="6" s="1"/>
  <c r="O34" s="1"/>
  <c r="Q33" i="4"/>
  <c r="I34"/>
  <c r="K34"/>
  <c r="H35" i="6" s="1"/>
  <c r="Q34" i="4"/>
  <c r="I32"/>
  <c r="K32"/>
  <c r="H33" i="6" s="1"/>
  <c r="Q32" i="4"/>
  <c r="I62"/>
  <c r="K62"/>
  <c r="Q62" s="1"/>
  <c r="I63"/>
  <c r="K63"/>
  <c r="H64" i="6" s="1"/>
  <c r="Q63" i="4"/>
  <c r="I64"/>
  <c r="K64"/>
  <c r="H65" i="6" s="1"/>
  <c r="P65" s="1"/>
  <c r="I65" i="4"/>
  <c r="K65" s="1"/>
  <c r="I49"/>
  <c r="K49"/>
  <c r="Q49" s="1"/>
  <c r="I48"/>
  <c r="K48"/>
  <c r="H49" i="6" s="1"/>
  <c r="I50" i="4"/>
  <c r="K50"/>
  <c r="H51" i="6" s="1"/>
  <c r="Q50" i="4"/>
  <c r="I51"/>
  <c r="K51"/>
  <c r="H52" i="6" s="1"/>
  <c r="P52" s="1"/>
  <c r="Q51" i="4"/>
  <c r="I53"/>
  <c r="K53"/>
  <c r="Q53" s="1"/>
  <c r="I52"/>
  <c r="K52" s="1"/>
  <c r="Q52" s="1"/>
  <c r="I46"/>
  <c r="K46" s="1"/>
  <c r="H47" i="6" s="1"/>
  <c r="Q46" i="4"/>
  <c r="I43"/>
  <c r="K43" s="1"/>
  <c r="H44" i="6" s="1"/>
  <c r="Q43" i="4"/>
  <c r="I44"/>
  <c r="K44" s="1"/>
  <c r="H45" i="6" s="1"/>
  <c r="Q44" i="4"/>
  <c r="I47"/>
  <c r="K47" s="1"/>
  <c r="H48" i="6" s="1"/>
  <c r="Q47" i="4"/>
  <c r="I45"/>
  <c r="K45" s="1"/>
  <c r="H46" i="6" s="1"/>
  <c r="Q45" i="4"/>
  <c r="I66"/>
  <c r="K66" s="1"/>
  <c r="H67" i="6" s="1"/>
  <c r="Q66" i="4"/>
  <c r="I78"/>
  <c r="K78" s="1"/>
  <c r="I79"/>
  <c r="K79"/>
  <c r="Q79" s="1"/>
  <c r="I99"/>
  <c r="K99" s="1"/>
  <c r="H100" i="6" s="1"/>
  <c r="Q99" i="4"/>
  <c r="I80"/>
  <c r="K80" s="1"/>
  <c r="H81" i="6" s="1"/>
  <c r="I81" i="4"/>
  <c r="K81" s="1"/>
  <c r="Q81" s="1"/>
  <c r="I82"/>
  <c r="K82" s="1"/>
  <c r="H83" i="6" s="1"/>
  <c r="Q82" i="4"/>
  <c r="I83"/>
  <c r="K83" s="1"/>
  <c r="I84"/>
  <c r="K84" s="1"/>
  <c r="H85" i="6" s="1"/>
  <c r="Q84" i="4"/>
  <c r="I85"/>
  <c r="K85" s="1"/>
  <c r="I73"/>
  <c r="K73" s="1"/>
  <c r="H74" i="6" s="1"/>
  <c r="Q73" i="4"/>
  <c r="I71"/>
  <c r="K71" s="1"/>
  <c r="H72" i="6" s="1"/>
  <c r="Q71" i="4"/>
  <c r="I72"/>
  <c r="K72" s="1"/>
  <c r="H73" i="6" s="1"/>
  <c r="Q72" i="4"/>
  <c r="I68"/>
  <c r="K68" s="1"/>
  <c r="I70"/>
  <c r="K70"/>
  <c r="H71" i="6" s="1"/>
  <c r="Q71" s="1"/>
  <c r="I67" i="4"/>
  <c r="K67" s="1"/>
  <c r="I86"/>
  <c r="K86"/>
  <c r="H87" i="6" s="1"/>
  <c r="I87" i="4"/>
  <c r="K87"/>
  <c r="H88" i="6" s="1"/>
  <c r="I77" i="4"/>
  <c r="K77" s="1"/>
  <c r="H78" i="6" s="1"/>
  <c r="I75" i="4"/>
  <c r="K75"/>
  <c r="H76" i="6" s="1"/>
  <c r="I74" i="4"/>
  <c r="K74" s="1"/>
  <c r="H75" i="6" s="1"/>
  <c r="I90" i="4"/>
  <c r="K90"/>
  <c r="H91" i="6" s="1"/>
  <c r="I89" i="4"/>
  <c r="K89" s="1"/>
  <c r="H90" i="6" s="1"/>
  <c r="I88" i="4"/>
  <c r="K88"/>
  <c r="H89" i="6" s="1"/>
  <c r="O89" s="1"/>
  <c r="I91" i="4"/>
  <c r="K91" s="1"/>
  <c r="H92" i="6" s="1"/>
  <c r="I94" i="4"/>
  <c r="K94"/>
  <c r="H95" i="6" s="1"/>
  <c r="I93" i="4"/>
  <c r="K93" s="1"/>
  <c r="H94" i="6" s="1"/>
  <c r="I92" i="4"/>
  <c r="K92"/>
  <c r="H93" i="6" s="1"/>
  <c r="I97" i="4"/>
  <c r="K97" s="1"/>
  <c r="H98" i="6" s="1"/>
  <c r="I98" i="4"/>
  <c r="K98"/>
  <c r="H99" i="6" s="1"/>
  <c r="I96" i="4"/>
  <c r="K96" s="1"/>
  <c r="H97" i="6" s="1"/>
  <c r="Q61" i="4"/>
  <c r="Q57"/>
  <c r="Q64"/>
  <c r="Q70"/>
  <c r="V71" i="6"/>
  <c r="V46"/>
  <c r="W97"/>
  <c r="T61"/>
  <c r="W46"/>
  <c r="W84"/>
  <c r="N29"/>
  <c r="H82"/>
  <c r="O82" s="1"/>
  <c r="Q48" i="4"/>
  <c r="Q80"/>
  <c r="W77" i="6" l="1"/>
  <c r="X77" s="1"/>
  <c r="V44"/>
  <c r="Q95"/>
  <c r="N67"/>
  <c r="P44"/>
  <c r="W15"/>
  <c r="W55"/>
  <c r="W53"/>
  <c r="T51"/>
  <c r="X51" s="1"/>
  <c r="V49"/>
  <c r="T43"/>
  <c r="N72"/>
  <c r="Q100"/>
  <c r="N22"/>
  <c r="P17"/>
  <c r="O9"/>
  <c r="U15"/>
  <c r="X15" s="1"/>
  <c r="T50"/>
  <c r="V29"/>
  <c r="V45"/>
  <c r="Q92"/>
  <c r="V9"/>
  <c r="W37"/>
  <c r="T35"/>
  <c r="Q31"/>
  <c r="R31" s="1"/>
  <c r="W24"/>
  <c r="V18"/>
  <c r="W101"/>
  <c r="V96"/>
  <c r="X96" s="1"/>
  <c r="O96"/>
  <c r="U93"/>
  <c r="U91"/>
  <c r="V89"/>
  <c r="O87"/>
  <c r="W81"/>
  <c r="T80"/>
  <c r="V79"/>
  <c r="V53"/>
  <c r="W45"/>
  <c r="T45"/>
  <c r="P45"/>
  <c r="W51"/>
  <c r="W93"/>
  <c r="V91"/>
  <c r="P90"/>
  <c r="N6"/>
  <c r="U19"/>
  <c r="U90"/>
  <c r="U87"/>
  <c r="U84"/>
  <c r="U77"/>
  <c r="U75"/>
  <c r="V73"/>
  <c r="W73"/>
  <c r="U69"/>
  <c r="U60"/>
  <c r="V56"/>
  <c r="U55"/>
  <c r="U54"/>
  <c r="T52"/>
  <c r="U51"/>
  <c r="U50"/>
  <c r="U48"/>
  <c r="T44"/>
  <c r="N91"/>
  <c r="R91" s="1"/>
  <c r="P87"/>
  <c r="T91"/>
  <c r="V48"/>
  <c r="W89"/>
  <c r="N85"/>
  <c r="O48"/>
  <c r="Q35"/>
  <c r="O24"/>
  <c r="U5"/>
  <c r="V8"/>
  <c r="V15"/>
  <c r="V13"/>
  <c r="U10"/>
  <c r="V39"/>
  <c r="V37"/>
  <c r="U32"/>
  <c r="T19"/>
  <c r="U95"/>
  <c r="Y33"/>
  <c r="Y53"/>
  <c r="Y81"/>
  <c r="U96"/>
  <c r="U81"/>
  <c r="U79"/>
  <c r="U64"/>
  <c r="U57"/>
  <c r="U45"/>
  <c r="Y4"/>
  <c r="T15"/>
  <c r="O99"/>
  <c r="N23"/>
  <c r="U14"/>
  <c r="T12"/>
  <c r="U9"/>
  <c r="T33"/>
  <c r="W31"/>
  <c r="U24"/>
  <c r="U21"/>
  <c r="V19"/>
  <c r="U17"/>
  <c r="U100"/>
  <c r="U92"/>
  <c r="V85"/>
  <c r="T84"/>
  <c r="U80"/>
  <c r="T77"/>
  <c r="W76"/>
  <c r="U73"/>
  <c r="W68"/>
  <c r="W63"/>
  <c r="U56"/>
  <c r="T48"/>
  <c r="X48" s="1"/>
  <c r="U44"/>
  <c r="Y37"/>
  <c r="Y65"/>
  <c r="Y85"/>
  <c r="N52"/>
  <c r="Q28"/>
  <c r="N7"/>
  <c r="N15"/>
  <c r="R15" s="1"/>
  <c r="T5"/>
  <c r="U6"/>
  <c r="U7"/>
  <c r="T13"/>
  <c r="T10"/>
  <c r="T9"/>
  <c r="U36"/>
  <c r="T29"/>
  <c r="P27"/>
  <c r="U97"/>
  <c r="W91"/>
  <c r="X91" s="1"/>
  <c r="U89"/>
  <c r="U85"/>
  <c r="U83"/>
  <c r="U76"/>
  <c r="T73"/>
  <c r="U72"/>
  <c r="U71"/>
  <c r="U70"/>
  <c r="U68"/>
  <c r="X68" s="1"/>
  <c r="U61"/>
  <c r="U53"/>
  <c r="U49"/>
  <c r="P43"/>
  <c r="U40"/>
  <c r="W96"/>
  <c r="W75"/>
  <c r="V67"/>
  <c r="V60"/>
  <c r="Y8"/>
  <c r="U8"/>
  <c r="V11"/>
  <c r="T37"/>
  <c r="W35"/>
  <c r="U28"/>
  <c r="Q99"/>
  <c r="V92"/>
  <c r="Q88"/>
  <c r="U86"/>
  <c r="V82"/>
  <c r="X82" s="1"/>
  <c r="T79"/>
  <c r="U41"/>
  <c r="U20"/>
  <c r="U12"/>
  <c r="U98"/>
  <c r="U94"/>
  <c r="U82"/>
  <c r="U58"/>
  <c r="U34"/>
  <c r="P73"/>
  <c r="O73"/>
  <c r="Q73"/>
  <c r="P81"/>
  <c r="Q81"/>
  <c r="N81"/>
  <c r="N59"/>
  <c r="Q59"/>
  <c r="Q96"/>
  <c r="N96"/>
  <c r="O77"/>
  <c r="Q77"/>
  <c r="P77"/>
  <c r="Q91"/>
  <c r="O91"/>
  <c r="Q85" i="4"/>
  <c r="H86" i="6"/>
  <c r="O86" s="1"/>
  <c r="H79"/>
  <c r="Q78" i="4"/>
  <c r="Q46" i="6"/>
  <c r="P46"/>
  <c r="N51"/>
  <c r="Q51"/>
  <c r="O51"/>
  <c r="P51"/>
  <c r="O19"/>
  <c r="Q19"/>
  <c r="P19"/>
  <c r="N19"/>
  <c r="N4"/>
  <c r="T4"/>
  <c r="W4"/>
  <c r="O4"/>
  <c r="P4"/>
  <c r="U4"/>
  <c r="Q4"/>
  <c r="N94"/>
  <c r="Q58" i="4"/>
  <c r="N77" i="6"/>
  <c r="R77" s="1"/>
  <c r="Q65"/>
  <c r="N47"/>
  <c r="P93"/>
  <c r="Q93"/>
  <c r="R93" s="1"/>
  <c r="N93"/>
  <c r="O93"/>
  <c r="P15"/>
  <c r="Q15"/>
  <c r="P71"/>
  <c r="N71"/>
  <c r="H84"/>
  <c r="P84" s="1"/>
  <c r="Q83" i="4"/>
  <c r="P75" i="6"/>
  <c r="Q75"/>
  <c r="N88"/>
  <c r="O88"/>
  <c r="Q67" i="4"/>
  <c r="H68" i="6"/>
  <c r="P68" s="1"/>
  <c r="H66"/>
  <c r="Q66" s="1"/>
  <c r="Q65" i="4"/>
  <c r="P64" i="6"/>
  <c r="Q64"/>
  <c r="Q60" i="4"/>
  <c r="H61" i="6"/>
  <c r="Q61" s="1"/>
  <c r="Q56" i="4"/>
  <c r="H57" i="6"/>
  <c r="O57" s="1"/>
  <c r="O56"/>
  <c r="Q56"/>
  <c r="P56"/>
  <c r="Q24"/>
  <c r="P24"/>
  <c r="N8"/>
  <c r="R8" s="1"/>
  <c r="P8"/>
  <c r="Q8"/>
  <c r="O8"/>
  <c r="O70"/>
  <c r="P70"/>
  <c r="H53"/>
  <c r="O71"/>
  <c r="P89"/>
  <c r="R89" s="1"/>
  <c r="N25"/>
  <c r="O23"/>
  <c r="O20"/>
  <c r="H40"/>
  <c r="N40" s="1"/>
  <c r="Q39" i="4"/>
  <c r="N89" i="6"/>
  <c r="Q89"/>
  <c r="Q68" i="4"/>
  <c r="H69" i="6"/>
  <c r="W11"/>
  <c r="Q11"/>
  <c r="U11"/>
  <c r="U16"/>
  <c r="N16"/>
  <c r="U78"/>
  <c r="N78"/>
  <c r="U66"/>
  <c r="T66"/>
  <c r="W66"/>
  <c r="N62"/>
  <c r="U62"/>
  <c r="O62"/>
  <c r="Q62"/>
  <c r="U42"/>
  <c r="T42"/>
  <c r="P42"/>
  <c r="Q42"/>
  <c r="V42"/>
  <c r="W42"/>
  <c r="U38"/>
  <c r="W38"/>
  <c r="U30"/>
  <c r="O30"/>
  <c r="P30"/>
  <c r="Q30"/>
  <c r="U26"/>
  <c r="N26"/>
  <c r="O26"/>
  <c r="Q26"/>
  <c r="T26"/>
  <c r="U22"/>
  <c r="O22"/>
  <c r="V22"/>
  <c r="P22"/>
  <c r="Q22"/>
  <c r="O58"/>
  <c r="Q49"/>
  <c r="U47"/>
  <c r="U43"/>
  <c r="U31"/>
  <c r="U27"/>
  <c r="U23"/>
  <c r="U99"/>
  <c r="U67"/>
  <c r="U63"/>
  <c r="N86"/>
  <c r="N82"/>
  <c r="Q59" i="4"/>
  <c r="H54" i="6"/>
  <c r="P54" s="1"/>
  <c r="O12"/>
  <c r="O37"/>
  <c r="N61"/>
  <c r="N101"/>
  <c r="Q6"/>
  <c r="N99"/>
  <c r="P67"/>
  <c r="P85"/>
  <c r="N39"/>
  <c r="P96"/>
  <c r="P39"/>
  <c r="P29"/>
  <c r="P41"/>
  <c r="P101"/>
  <c r="P35"/>
  <c r="R35" s="1"/>
  <c r="Q90"/>
  <c r="O39"/>
  <c r="V68"/>
  <c r="V86"/>
  <c r="T99"/>
  <c r="W8"/>
  <c r="W70"/>
  <c r="W80"/>
  <c r="W23"/>
  <c r="V35"/>
  <c r="V5"/>
  <c r="T70"/>
  <c r="X70" s="1"/>
  <c r="T96"/>
  <c r="W25"/>
  <c r="V50"/>
  <c r="T67"/>
  <c r="T101"/>
  <c r="H80"/>
  <c r="Q80" s="1"/>
  <c r="V26"/>
  <c r="V24"/>
  <c r="W22"/>
  <c r="T86"/>
  <c r="W82"/>
  <c r="J74"/>
  <c r="W74" s="1"/>
  <c r="T71"/>
  <c r="T68"/>
  <c r="T63"/>
  <c r="W60"/>
  <c r="V51"/>
  <c r="O42"/>
  <c r="Y5"/>
  <c r="Y7"/>
  <c r="Y9"/>
  <c r="Y11"/>
  <c r="Y13"/>
  <c r="Y15"/>
  <c r="Y17"/>
  <c r="Y19"/>
  <c r="Y23"/>
  <c r="Y27"/>
  <c r="Y31"/>
  <c r="Y35"/>
  <c r="Y39"/>
  <c r="Y43"/>
  <c r="Y47"/>
  <c r="Y51"/>
  <c r="Y55"/>
  <c r="Y59"/>
  <c r="Y63"/>
  <c r="Y67"/>
  <c r="Y71"/>
  <c r="Y75"/>
  <c r="Y79"/>
  <c r="Y83"/>
  <c r="Y87"/>
  <c r="Y91"/>
  <c r="Y95"/>
  <c r="U52"/>
  <c r="U88"/>
  <c r="X56"/>
  <c r="T11"/>
  <c r="Q33"/>
  <c r="U35"/>
  <c r="N49"/>
  <c r="Q82"/>
  <c r="N54"/>
  <c r="H63"/>
  <c r="N63" s="1"/>
  <c r="H50"/>
  <c r="P50" s="1"/>
  <c r="Q86" i="4"/>
  <c r="O80" i="6"/>
  <c r="N41"/>
  <c r="N74"/>
  <c r="O60"/>
  <c r="N21"/>
  <c r="N37"/>
  <c r="R37" s="1"/>
  <c r="O5"/>
  <c r="Q52"/>
  <c r="Q39"/>
  <c r="O101"/>
  <c r="R101" s="1"/>
  <c r="Q37"/>
  <c r="N92"/>
  <c r="N33"/>
  <c r="Q60"/>
  <c r="Q29"/>
  <c r="T31"/>
  <c r="T39"/>
  <c r="W13"/>
  <c r="T41"/>
  <c r="V65"/>
  <c r="V33"/>
  <c r="O52"/>
  <c r="R52" s="1"/>
  <c r="P60"/>
  <c r="W29"/>
  <c r="W41"/>
  <c r="V63"/>
  <c r="O35"/>
  <c r="O33"/>
  <c r="O31"/>
  <c r="O29"/>
  <c r="V93"/>
  <c r="P91"/>
  <c r="T81"/>
  <c r="V66"/>
  <c r="V59"/>
  <c r="N56"/>
  <c r="Q55"/>
  <c r="O54"/>
  <c r="O41"/>
  <c r="U37"/>
  <c r="U33"/>
  <c r="U29"/>
  <c r="U25"/>
  <c r="U13"/>
  <c r="U101"/>
  <c r="U65"/>
  <c r="V4"/>
  <c r="P80"/>
  <c r="Q47"/>
  <c r="U39"/>
  <c r="V54"/>
  <c r="P82"/>
  <c r="Q85"/>
  <c r="P31"/>
  <c r="N31"/>
  <c r="N58"/>
  <c r="O92"/>
  <c r="Q70"/>
  <c r="P37"/>
  <c r="Q101"/>
  <c r="P88"/>
  <c r="P33"/>
  <c r="N35"/>
  <c r="P12"/>
  <c r="O10"/>
  <c r="P5"/>
  <c r="N70"/>
  <c r="W50"/>
  <c r="X50" s="1"/>
  <c r="T82"/>
  <c r="W92"/>
  <c r="V31"/>
  <c r="W33"/>
  <c r="T8"/>
  <c r="T22"/>
  <c r="X22" s="1"/>
  <c r="V101"/>
  <c r="W99"/>
  <c r="T88"/>
  <c r="O81"/>
  <c r="V70"/>
  <c r="T53"/>
  <c r="X53" s="1"/>
  <c r="V52"/>
  <c r="W52"/>
  <c r="Y6"/>
  <c r="Y10"/>
  <c r="Y14"/>
  <c r="Y18"/>
  <c r="Y22"/>
  <c r="Y24"/>
  <c r="Y26"/>
  <c r="Y28"/>
  <c r="Y30"/>
  <c r="Y32"/>
  <c r="Y34"/>
  <c r="Y36"/>
  <c r="Y38"/>
  <c r="Y40"/>
  <c r="Y42"/>
  <c r="Y44"/>
  <c r="Y48"/>
  <c r="Y50"/>
  <c r="Y52"/>
  <c r="Y54"/>
  <c r="Y56"/>
  <c r="Y58"/>
  <c r="Y60"/>
  <c r="Y62"/>
  <c r="Y64"/>
  <c r="Y66"/>
  <c r="Y68"/>
  <c r="Y70"/>
  <c r="Y72"/>
  <c r="Y74"/>
  <c r="Y78"/>
  <c r="Y80"/>
  <c r="Y82"/>
  <c r="Y84"/>
  <c r="Y86"/>
  <c r="Y88"/>
  <c r="Y90"/>
  <c r="Y92"/>
  <c r="Y96"/>
  <c r="Y93"/>
  <c r="U46"/>
  <c r="U18"/>
  <c r="R81"/>
  <c r="R19"/>
  <c r="X19"/>
  <c r="R22"/>
  <c r="R29"/>
  <c r="M5" i="13"/>
  <c r="O4"/>
  <c r="M2"/>
  <c r="M3"/>
  <c r="L48"/>
  <c r="N47"/>
  <c r="O46"/>
  <c r="M45"/>
  <c r="N44"/>
  <c r="L43"/>
  <c r="M42"/>
  <c r="O41"/>
  <c r="L40"/>
  <c r="N39"/>
  <c r="O38"/>
  <c r="M37"/>
  <c r="N36"/>
  <c r="L35"/>
  <c r="M34"/>
  <c r="O33"/>
  <c r="L32"/>
  <c r="N31"/>
  <c r="O30"/>
  <c r="M29"/>
  <c r="N28"/>
  <c r="L27"/>
  <c r="M26"/>
  <c r="O25"/>
  <c r="L24"/>
  <c r="N23"/>
  <c r="O22"/>
  <c r="M21"/>
  <c r="O20"/>
  <c r="M19"/>
  <c r="O18"/>
  <c r="L17"/>
  <c r="N16"/>
  <c r="L15"/>
  <c r="M14"/>
  <c r="O13"/>
  <c r="L12"/>
  <c r="N11"/>
  <c r="O10"/>
  <c r="M9"/>
  <c r="N8"/>
  <c r="L7"/>
  <c r="M6"/>
  <c r="N5"/>
  <c r="L4"/>
  <c r="L2"/>
  <c r="N3"/>
  <c r="M48"/>
  <c r="O47"/>
  <c r="L46"/>
  <c r="N45"/>
  <c r="O44"/>
  <c r="M43"/>
  <c r="N42"/>
  <c r="L41"/>
  <c r="M40"/>
  <c r="O39"/>
  <c r="L38"/>
  <c r="N37"/>
  <c r="O36"/>
  <c r="M35"/>
  <c r="N34"/>
  <c r="L33"/>
  <c r="M32"/>
  <c r="O31"/>
  <c r="L30"/>
  <c r="N29"/>
  <c r="O28"/>
  <c r="M27"/>
  <c r="N26"/>
  <c r="L25"/>
  <c r="M24"/>
  <c r="O23"/>
  <c r="L22"/>
  <c r="N21"/>
  <c r="L20"/>
  <c r="N19"/>
  <c r="L18"/>
  <c r="M17"/>
  <c r="O16"/>
  <c r="M15"/>
  <c r="N14"/>
  <c r="L13"/>
  <c r="M12"/>
  <c r="O11"/>
  <c r="L10"/>
  <c r="N9"/>
  <c r="O8"/>
  <c r="M7"/>
  <c r="N6"/>
  <c r="O5"/>
  <c r="M4"/>
  <c r="O2"/>
  <c r="O3"/>
  <c r="N48"/>
  <c r="L47"/>
  <c r="M46"/>
  <c r="O45"/>
  <c r="L44"/>
  <c r="N43"/>
  <c r="O42"/>
  <c r="M41"/>
  <c r="N40"/>
  <c r="L39"/>
  <c r="M38"/>
  <c r="O37"/>
  <c r="L36"/>
  <c r="N35"/>
  <c r="O34"/>
  <c r="M33"/>
  <c r="N32"/>
  <c r="L31"/>
  <c r="M30"/>
  <c r="O29"/>
  <c r="L28"/>
  <c r="N27"/>
  <c r="O26"/>
  <c r="M25"/>
  <c r="N24"/>
  <c r="L23"/>
  <c r="M22"/>
  <c r="O21"/>
  <c r="M20"/>
  <c r="O19"/>
  <c r="M18"/>
  <c r="N17"/>
  <c r="L16"/>
  <c r="N15"/>
  <c r="O14"/>
  <c r="M13"/>
  <c r="N12"/>
  <c r="L11"/>
  <c r="M10"/>
  <c r="O9"/>
  <c r="L8"/>
  <c r="N7"/>
  <c r="O6"/>
  <c r="L5"/>
  <c r="N4"/>
  <c r="N2"/>
  <c r="L3"/>
  <c r="O48"/>
  <c r="M47"/>
  <c r="N46"/>
  <c r="L45"/>
  <c r="M44"/>
  <c r="O43"/>
  <c r="L42"/>
  <c r="N41"/>
  <c r="O40"/>
  <c r="M39"/>
  <c r="N38"/>
  <c r="L37"/>
  <c r="M36"/>
  <c r="O35"/>
  <c r="L34"/>
  <c r="N33"/>
  <c r="O32"/>
  <c r="M31"/>
  <c r="N30"/>
  <c r="L29"/>
  <c r="M28"/>
  <c r="O27"/>
  <c r="L26"/>
  <c r="N25"/>
  <c r="O24"/>
  <c r="M23"/>
  <c r="N22"/>
  <c r="L21"/>
  <c r="N20"/>
  <c r="L19"/>
  <c r="N18"/>
  <c r="O17"/>
  <c r="M16"/>
  <c r="O15"/>
  <c r="L14"/>
  <c r="N13"/>
  <c r="O12"/>
  <c r="M11"/>
  <c r="N10"/>
  <c r="L9"/>
  <c r="M8"/>
  <c r="O7"/>
  <c r="L6"/>
  <c r="O63" i="6"/>
  <c r="P63"/>
  <c r="Q63"/>
  <c r="X37"/>
  <c r="O46"/>
  <c r="N46"/>
  <c r="Q48"/>
  <c r="N48"/>
  <c r="P48"/>
  <c r="O45"/>
  <c r="X45" s="1"/>
  <c r="N45"/>
  <c r="Q45"/>
  <c r="N44"/>
  <c r="O44"/>
  <c r="O13"/>
  <c r="Q13"/>
  <c r="N11"/>
  <c r="O11"/>
  <c r="X11" s="1"/>
  <c r="N10"/>
  <c r="Q10"/>
  <c r="W16"/>
  <c r="T16"/>
  <c r="P16"/>
  <c r="O16"/>
  <c r="Q16"/>
  <c r="T14"/>
  <c r="P14"/>
  <c r="Q14"/>
  <c r="N14"/>
  <c r="W14"/>
  <c r="V14"/>
  <c r="O14"/>
  <c r="V38"/>
  <c r="T38"/>
  <c r="O38"/>
  <c r="N38"/>
  <c r="W36"/>
  <c r="N36"/>
  <c r="V36"/>
  <c r="T36"/>
  <c r="Q36"/>
  <c r="X35"/>
  <c r="V34"/>
  <c r="T34"/>
  <c r="W34"/>
  <c r="Q34"/>
  <c r="P34"/>
  <c r="N34"/>
  <c r="W32"/>
  <c r="P32"/>
  <c r="V32"/>
  <c r="T32"/>
  <c r="O32"/>
  <c r="Q32"/>
  <c r="V30"/>
  <c r="T30"/>
  <c r="N30"/>
  <c r="R30" s="1"/>
  <c r="V28"/>
  <c r="W28"/>
  <c r="T28"/>
  <c r="N28"/>
  <c r="P28"/>
  <c r="O28"/>
  <c r="V100"/>
  <c r="P100"/>
  <c r="O100"/>
  <c r="W100"/>
  <c r="T97"/>
  <c r="V97"/>
  <c r="N97"/>
  <c r="O97"/>
  <c r="Q97"/>
  <c r="V76"/>
  <c r="P76"/>
  <c r="N76"/>
  <c r="T76"/>
  <c r="Q76"/>
  <c r="N75"/>
  <c r="T75"/>
  <c r="X75" s="1"/>
  <c r="W65"/>
  <c r="T65"/>
  <c r="N65"/>
  <c r="O65"/>
  <c r="T40"/>
  <c r="O40"/>
  <c r="Q86"/>
  <c r="P86"/>
  <c r="W6"/>
  <c r="P6"/>
  <c r="V6"/>
  <c r="T6"/>
  <c r="O6"/>
  <c r="W27"/>
  <c r="Q27"/>
  <c r="N27"/>
  <c r="O27"/>
  <c r="T27"/>
  <c r="V25"/>
  <c r="T25"/>
  <c r="O25"/>
  <c r="Y25"/>
  <c r="P25"/>
  <c r="Q25"/>
  <c r="T24"/>
  <c r="N24"/>
  <c r="R24" s="1"/>
  <c r="V23"/>
  <c r="P23"/>
  <c r="T23"/>
  <c r="Q23"/>
  <c r="T21"/>
  <c r="W21"/>
  <c r="P21"/>
  <c r="O21"/>
  <c r="Y21"/>
  <c r="V21"/>
  <c r="Q21"/>
  <c r="V99"/>
  <c r="X99" s="1"/>
  <c r="P99"/>
  <c r="W95"/>
  <c r="T95"/>
  <c r="V95"/>
  <c r="P95"/>
  <c r="O95"/>
  <c r="N95"/>
  <c r="W90"/>
  <c r="V90"/>
  <c r="N90"/>
  <c r="O90"/>
  <c r="T90"/>
  <c r="W83"/>
  <c r="P83"/>
  <c r="V83"/>
  <c r="O83"/>
  <c r="N83"/>
  <c r="T83"/>
  <c r="Q83"/>
  <c r="V74"/>
  <c r="V69"/>
  <c r="Y69"/>
  <c r="W69"/>
  <c r="N69"/>
  <c r="P69"/>
  <c r="T69"/>
  <c r="O67"/>
  <c r="W67"/>
  <c r="W64"/>
  <c r="V64"/>
  <c r="N64"/>
  <c r="R64" s="1"/>
  <c r="T64"/>
  <c r="T58"/>
  <c r="Q58"/>
  <c r="V58"/>
  <c r="P58"/>
  <c r="W58"/>
  <c r="R96"/>
  <c r="X4"/>
  <c r="X9"/>
  <c r="R33"/>
  <c r="X84"/>
  <c r="X42"/>
  <c r="R41"/>
  <c r="Y20"/>
  <c r="Y76"/>
  <c r="Y94"/>
  <c r="R82"/>
  <c r="O36"/>
  <c r="O15"/>
  <c r="O76"/>
  <c r="P97"/>
  <c r="N68"/>
  <c r="P18"/>
  <c r="P38"/>
  <c r="N13"/>
  <c r="Q44"/>
  <c r="P40"/>
  <c r="O68"/>
  <c r="W30"/>
  <c r="V16"/>
  <c r="X101"/>
  <c r="X8"/>
  <c r="W7"/>
  <c r="X13"/>
  <c r="T93"/>
  <c r="X93" s="1"/>
  <c r="W78"/>
  <c r="V62"/>
  <c r="O84"/>
  <c r="N84"/>
  <c r="Q84"/>
  <c r="V7"/>
  <c r="T7"/>
  <c r="P7"/>
  <c r="Q7"/>
  <c r="O7"/>
  <c r="V12"/>
  <c r="W12"/>
  <c r="N12"/>
  <c r="Q12"/>
  <c r="V20"/>
  <c r="T20"/>
  <c r="W20"/>
  <c r="Q20"/>
  <c r="N20"/>
  <c r="T18"/>
  <c r="W18"/>
  <c r="N18"/>
  <c r="O18"/>
  <c r="Q18"/>
  <c r="Y98"/>
  <c r="W98"/>
  <c r="P98"/>
  <c r="V98"/>
  <c r="N98"/>
  <c r="O98"/>
  <c r="Q98"/>
  <c r="W94"/>
  <c r="O94"/>
  <c r="T94"/>
  <c r="P94"/>
  <c r="Q94"/>
  <c r="V94"/>
  <c r="V78"/>
  <c r="Q78"/>
  <c r="O78"/>
  <c r="T78"/>
  <c r="P78"/>
  <c r="T62"/>
  <c r="P62"/>
  <c r="W62"/>
  <c r="W57"/>
  <c r="V57"/>
  <c r="Q57"/>
  <c r="Y57"/>
  <c r="T57"/>
  <c r="P57"/>
  <c r="N57"/>
  <c r="T55"/>
  <c r="O55"/>
  <c r="N55"/>
  <c r="P55"/>
  <c r="W49"/>
  <c r="T49"/>
  <c r="O49"/>
  <c r="P49"/>
  <c r="Y49"/>
  <c r="T47"/>
  <c r="P47"/>
  <c r="V47"/>
  <c r="O47"/>
  <c r="W47"/>
  <c r="V17"/>
  <c r="T17"/>
  <c r="N17"/>
  <c r="O17"/>
  <c r="W17"/>
  <c r="Q17"/>
  <c r="P92"/>
  <c r="W87"/>
  <c r="Q87"/>
  <c r="N87"/>
  <c r="V87"/>
  <c r="T85"/>
  <c r="W85"/>
  <c r="O85"/>
  <c r="W72"/>
  <c r="P72"/>
  <c r="Q72"/>
  <c r="V72"/>
  <c r="O72"/>
  <c r="W61"/>
  <c r="Y61"/>
  <c r="V61"/>
  <c r="T60"/>
  <c r="X60" s="1"/>
  <c r="N60"/>
  <c r="W59"/>
  <c r="O59"/>
  <c r="P59"/>
  <c r="T59"/>
  <c r="T54"/>
  <c r="W54"/>
  <c r="Q54"/>
  <c r="R54" s="1"/>
  <c r="V43"/>
  <c r="O43"/>
  <c r="Q43"/>
  <c r="N43"/>
  <c r="W43"/>
  <c r="R16"/>
  <c r="R23"/>
  <c r="X46"/>
  <c r="V80"/>
  <c r="X66"/>
  <c r="Y12"/>
  <c r="R71"/>
  <c r="P20"/>
  <c r="Q67"/>
  <c r="N9"/>
  <c r="Q68"/>
  <c r="P11"/>
  <c r="P36"/>
  <c r="Q9"/>
  <c r="P10"/>
  <c r="N100"/>
  <c r="P9"/>
  <c r="X41"/>
  <c r="R88"/>
  <c r="Q38"/>
  <c r="V40"/>
  <c r="T98"/>
  <c r="X29"/>
  <c r="V27"/>
  <c r="V55"/>
  <c r="T89"/>
  <c r="X89" s="1"/>
  <c r="X44"/>
  <c r="W40"/>
  <c r="Y97"/>
  <c r="O75"/>
  <c r="N73"/>
  <c r="W10"/>
  <c r="W88"/>
  <c r="W39"/>
  <c r="V81"/>
  <c r="X81" s="1"/>
  <c r="V10"/>
  <c r="X10" s="1"/>
  <c r="T100"/>
  <c r="X100" s="1"/>
  <c r="T92"/>
  <c r="X92" s="1"/>
  <c r="V88"/>
  <c r="Q5"/>
  <c r="N5"/>
  <c r="W26"/>
  <c r="X26" s="1"/>
  <c r="W5"/>
  <c r="X5" s="1"/>
  <c r="X39" l="1"/>
  <c r="R60"/>
  <c r="R62"/>
  <c r="X67"/>
  <c r="T74"/>
  <c r="R99"/>
  <c r="N66"/>
  <c r="R73"/>
  <c r="Q40"/>
  <c r="O61"/>
  <c r="R92"/>
  <c r="X63"/>
  <c r="R56"/>
  <c r="P61"/>
  <c r="X80"/>
  <c r="X24"/>
  <c r="Q74"/>
  <c r="N50"/>
  <c r="R39"/>
  <c r="X73"/>
  <c r="R49"/>
  <c r="R6"/>
  <c r="R46"/>
  <c r="R63"/>
  <c r="R70"/>
  <c r="R86"/>
  <c r="X86"/>
  <c r="R48"/>
  <c r="R13"/>
  <c r="X33"/>
  <c r="O50"/>
  <c r="R28"/>
  <c r="X52"/>
  <c r="O69"/>
  <c r="R69" s="1"/>
  <c r="Q69"/>
  <c r="R95"/>
  <c r="X23"/>
  <c r="P53"/>
  <c r="N53"/>
  <c r="O53"/>
  <c r="Q53"/>
  <c r="P79"/>
  <c r="N79"/>
  <c r="Q79"/>
  <c r="O79"/>
  <c r="X79" s="1"/>
  <c r="X27"/>
  <c r="X31"/>
  <c r="Q50"/>
  <c r="R4"/>
  <c r="O66"/>
  <c r="R66" s="1"/>
  <c r="P66"/>
  <c r="N80"/>
  <c r="R80" s="1"/>
  <c r="X71"/>
  <c r="R51"/>
  <c r="U74"/>
  <c r="O74"/>
  <c r="P74"/>
  <c r="R59"/>
  <c r="R26"/>
  <c r="R42"/>
  <c r="X95"/>
  <c r="R27"/>
  <c r="X88"/>
  <c r="X43"/>
  <c r="X61"/>
  <c r="R17"/>
  <c r="R94"/>
  <c r="R98"/>
  <c r="R7"/>
  <c r="R84"/>
  <c r="R58"/>
  <c r="X21"/>
  <c r="X12"/>
  <c r="X6"/>
  <c r="R21"/>
  <c r="P10" i="13"/>
  <c r="P22"/>
  <c r="P28"/>
  <c r="P36"/>
  <c r="P44"/>
  <c r="P19"/>
  <c r="P9"/>
  <c r="P21"/>
  <c r="P29"/>
  <c r="P37"/>
  <c r="P45"/>
  <c r="P3"/>
  <c r="P5"/>
  <c r="P17"/>
  <c r="P23"/>
  <c r="P39"/>
  <c r="P13"/>
  <c r="P20"/>
  <c r="P33"/>
  <c r="P4"/>
  <c r="P8"/>
  <c r="P26"/>
  <c r="P42"/>
  <c r="P16"/>
  <c r="P38"/>
  <c r="P6"/>
  <c r="P32"/>
  <c r="P48"/>
  <c r="P7"/>
  <c r="P35"/>
  <c r="P12"/>
  <c r="P31"/>
  <c r="P47"/>
  <c r="P18"/>
  <c r="P25"/>
  <c r="P41"/>
  <c r="P34"/>
  <c r="P11"/>
  <c r="P24"/>
  <c r="P30"/>
  <c r="P46"/>
  <c r="P14"/>
  <c r="P40"/>
  <c r="P15"/>
  <c r="P27"/>
  <c r="P43"/>
  <c r="P2"/>
  <c r="X49" i="6"/>
  <c r="R78"/>
  <c r="X65"/>
  <c r="X14"/>
  <c r="X16"/>
  <c r="X98"/>
  <c r="R100"/>
  <c r="R43"/>
  <c r="X59"/>
  <c r="R87"/>
  <c r="X47"/>
  <c r="R55"/>
  <c r="X78"/>
  <c r="X94"/>
  <c r="R18"/>
  <c r="R20"/>
  <c r="X64"/>
  <c r="X90"/>
  <c r="R65"/>
  <c r="R75"/>
  <c r="R97"/>
  <c r="X34"/>
  <c r="R36"/>
  <c r="X38"/>
  <c r="R10"/>
  <c r="R45"/>
  <c r="R40"/>
  <c r="R61"/>
  <c r="X72"/>
  <c r="R72"/>
  <c r="R25"/>
  <c r="R32"/>
  <c r="X32"/>
  <c r="R9"/>
  <c r="X54"/>
  <c r="R57"/>
  <c r="X20"/>
  <c r="R68"/>
  <c r="R47"/>
  <c r="X58"/>
  <c r="X69"/>
  <c r="R83"/>
  <c r="X25"/>
  <c r="R76"/>
  <c r="X30"/>
  <c r="R34"/>
  <c r="X7"/>
  <c r="R5"/>
  <c r="X85"/>
  <c r="X87"/>
  <c r="X17"/>
  <c r="X55"/>
  <c r="X57"/>
  <c r="X62"/>
  <c r="X18"/>
  <c r="R12"/>
  <c r="X74"/>
  <c r="X83"/>
  <c r="R90"/>
  <c r="X40"/>
  <c r="X76"/>
  <c r="X97"/>
  <c r="X28"/>
  <c r="X36"/>
  <c r="R38"/>
  <c r="R14"/>
  <c r="R11"/>
  <c r="R44"/>
  <c r="R67"/>
  <c r="R85"/>
  <c r="R50" l="1"/>
  <c r="R74"/>
  <c r="R53"/>
  <c r="R79"/>
</calcChain>
</file>

<file path=xl/sharedStrings.xml><?xml version="1.0" encoding="utf-8"?>
<sst xmlns="http://schemas.openxmlformats.org/spreadsheetml/2006/main" count="90" uniqueCount="54">
  <si>
    <t>[m]</t>
  </si>
  <si>
    <t>[m/s]</t>
  </si>
  <si>
    <t>[-]</t>
  </si>
  <si>
    <r>
      <t>[mmH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O]</t>
    </r>
  </si>
  <si>
    <t>Stanza</t>
  </si>
  <si>
    <t>Cappa</t>
  </si>
  <si>
    <r>
      <t>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/h]</t>
    </r>
  </si>
  <si>
    <t>Piano</t>
  </si>
  <si>
    <t>Zona</t>
  </si>
  <si>
    <t>Vent.</t>
  </si>
  <si>
    <t xml:space="preserve">Velocità </t>
  </si>
  <si>
    <t>V m. t.</t>
  </si>
  <si>
    <t>Note</t>
  </si>
  <si>
    <t>N°</t>
  </si>
  <si>
    <t>A servizio anche della saatnza 248</t>
  </si>
  <si>
    <t>Ventilatore parzializzato</t>
  </si>
  <si>
    <t>Anche a servizio della cappa 40</t>
  </si>
  <si>
    <t>A servizio anche della cappa 56</t>
  </si>
  <si>
    <t>A servizio anche della cappa 52</t>
  </si>
  <si>
    <t>Verificare diametro</t>
  </si>
  <si>
    <t>Anche a servizio della cappa 80</t>
  </si>
  <si>
    <r>
      <t>[m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</si>
  <si>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t>Altezza cinetica</t>
  </si>
  <si>
    <t>315-&gt;200</t>
  </si>
  <si>
    <t>predisposizione armadi</t>
  </si>
  <si>
    <t>predisposizione cappe</t>
  </si>
  <si>
    <t>rinominata</t>
  </si>
  <si>
    <t>C. 45</t>
  </si>
  <si>
    <t>C. 90</t>
  </si>
  <si>
    <t>Portata rilevata</t>
  </si>
  <si>
    <t>Sezione camino</t>
  </si>
  <si>
    <t>L cappa</t>
  </si>
  <si>
    <t>H cappa</t>
  </si>
  <si>
    <t>V front  ril.</t>
  </si>
  <si>
    <t>Diametro camino</t>
  </si>
  <si>
    <t xml:space="preserve">Perdite continue </t>
  </si>
  <si>
    <t>Perdite  curve a 45</t>
  </si>
  <si>
    <t>Perdite  curve a 90</t>
  </si>
  <si>
    <t>Fattore di perdita di carico delle cappe</t>
  </si>
  <si>
    <t>Rapporto L/D per una gomito di 45°</t>
  </si>
  <si>
    <t>Rapporto L/D per una gomito di 90°</t>
  </si>
  <si>
    <t>Perdita cappa</t>
  </si>
  <si>
    <t>stato vent.</t>
  </si>
  <si>
    <t>Portata di progetto</t>
  </si>
  <si>
    <r>
      <rPr>
        <sz val="10"/>
        <rFont val="Symbol"/>
        <family val="1"/>
        <charset val="2"/>
      </rPr>
      <t>D</t>
    </r>
    <r>
      <rPr>
        <sz val="10"/>
        <rFont val="Times New Roman"/>
        <family val="1"/>
      </rPr>
      <t>H tot. Calc. Attuale</t>
    </r>
  </si>
  <si>
    <t>Stato di fatto</t>
  </si>
  <si>
    <t>Stato di progetto</t>
  </si>
  <si>
    <t>Perdite  curve a 180</t>
  </si>
  <si>
    <r>
      <rPr>
        <sz val="10"/>
        <rFont val="Symbol"/>
        <family val="1"/>
        <charset val="2"/>
      </rPr>
      <t>D</t>
    </r>
    <r>
      <rPr>
        <sz val="10"/>
        <rFont val="Times New Roman"/>
        <family val="1"/>
      </rPr>
      <t xml:space="preserve">H tot. Calc. </t>
    </r>
  </si>
  <si>
    <t>Cond. Lungh. Ril.</t>
  </si>
  <si>
    <t>Diam. condotto</t>
  </si>
  <si>
    <t>Diam. interno camino</t>
  </si>
  <si>
    <t>Stato vent.</t>
  </si>
  <si>
    <t>Tipo ventil.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</si>
</sst>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?_-;_-@_-"/>
  </numFmts>
  <fonts count="14">
    <font>
      <sz val="10"/>
      <name val="Times New Roman"/>
    </font>
    <font>
      <sz val="10"/>
      <name val="Times New Roman"/>
    </font>
    <font>
      <vertAlign val="superscript"/>
      <sz val="10"/>
      <name val="Times New Roman"/>
      <family val="1"/>
    </font>
    <font>
      <sz val="8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sz val="10"/>
      <name val="Symbol"/>
      <family val="1"/>
      <charset val="2"/>
    </font>
    <font>
      <sz val="5"/>
      <name val="Times New Roman"/>
    </font>
    <font>
      <b/>
      <sz val="10"/>
      <name val="Times New Roman"/>
    </font>
    <font>
      <sz val="10"/>
      <name val="Arial"/>
    </font>
    <font>
      <sz val="10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64">
    <xf numFmtId="0" fontId="0" fillId="0" borderId="0" xfId="0"/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5" fillId="0" borderId="0" xfId="0" applyFont="1" applyBorder="1"/>
    <xf numFmtId="165" fontId="0" fillId="0" borderId="0" xfId="0" applyNumberFormat="1" applyBorder="1"/>
    <xf numFmtId="167" fontId="0" fillId="0" borderId="0" xfId="1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/>
    <xf numFmtId="167" fontId="1" fillId="0" borderId="0" xfId="1" applyNumberFormat="1" applyBorder="1"/>
    <xf numFmtId="43" fontId="1" fillId="0" borderId="0" xfId="1" applyNumberFormat="1" applyBorder="1"/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 horizontal="right"/>
    </xf>
    <xf numFmtId="0" fontId="12" fillId="0" borderId="0" xfId="2" applyFont="1" applyFill="1" applyBorder="1" applyAlignment="1">
      <alignment horizontal="center"/>
    </xf>
    <xf numFmtId="0" fontId="0" fillId="0" borderId="0" xfId="0" applyFill="1" applyBorder="1"/>
    <xf numFmtId="165" fontId="5" fillId="0" borderId="0" xfId="0" applyNumberFormat="1" applyFont="1" applyBorder="1"/>
    <xf numFmtId="0" fontId="9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4" fontId="1" fillId="0" borderId="0" xfId="0" applyNumberFormat="1" applyFont="1" applyFill="1" applyBorder="1"/>
    <xf numFmtId="167" fontId="1" fillId="0" borderId="0" xfId="1" applyNumberFormat="1" applyFont="1" applyFill="1" applyBorder="1"/>
    <xf numFmtId="43" fontId="1" fillId="0" borderId="0" xfId="1" applyNumberFormat="1" applyFont="1" applyFill="1" applyBorder="1"/>
    <xf numFmtId="0" fontId="10" fillId="0" borderId="0" xfId="0" applyFont="1" applyBorder="1"/>
    <xf numFmtId="167" fontId="0" fillId="0" borderId="0" xfId="0" applyNumberFormat="1" applyBorder="1"/>
    <xf numFmtId="43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67" fontId="1" fillId="0" borderId="0" xfId="1" applyNumberFormat="1" applyAlignment="1">
      <alignment wrapText="1"/>
    </xf>
    <xf numFmtId="165" fontId="0" fillId="0" borderId="0" xfId="0" applyNumberForma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horizontal="right" vertical="top" wrapText="1"/>
    </xf>
    <xf numFmtId="167" fontId="5" fillId="0" borderId="0" xfId="1" applyNumberFormat="1" applyFont="1" applyBorder="1" applyAlignment="1">
      <alignment horizontal="right" vertical="top" wrapText="1"/>
    </xf>
    <xf numFmtId="43" fontId="1" fillId="0" borderId="0" xfId="1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" fontId="5" fillId="0" borderId="0" xfId="0" applyNumberFormat="1" applyFont="1" applyBorder="1"/>
    <xf numFmtId="164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 wrapText="1"/>
    </xf>
    <xf numFmtId="43" fontId="5" fillId="0" borderId="0" xfId="1" applyNumberFormat="1" applyFont="1" applyBorder="1" applyAlignment="1">
      <alignment horizontal="right" vertical="top" wrapText="1"/>
    </xf>
    <xf numFmtId="168" fontId="0" fillId="0" borderId="0" xfId="0" applyNumberFormat="1" applyAlignment="1">
      <alignment wrapText="1"/>
    </xf>
    <xf numFmtId="164" fontId="5" fillId="0" borderId="0" xfId="0" applyNumberFormat="1" applyFont="1" applyAlignment="1">
      <alignment horizontal="right" wrapText="1"/>
    </xf>
    <xf numFmtId="1" fontId="5" fillId="0" borderId="0" xfId="0" applyNumberFormat="1" applyFont="1" applyFill="1" applyBorder="1"/>
    <xf numFmtId="0" fontId="4" fillId="0" borderId="0" xfId="0" applyFont="1" applyAlignment="1">
      <alignment wrapText="1"/>
    </xf>
    <xf numFmtId="43" fontId="5" fillId="0" borderId="0" xfId="1" applyNumberFormat="1" applyFont="1" applyAlignment="1">
      <alignment wrapText="1"/>
    </xf>
    <xf numFmtId="0" fontId="5" fillId="0" borderId="0" xfId="0" applyFont="1"/>
    <xf numFmtId="166" fontId="0" fillId="0" borderId="0" xfId="0" applyNumberFormat="1" applyAlignment="1">
      <alignment wrapText="1"/>
    </xf>
    <xf numFmtId="0" fontId="0" fillId="0" borderId="0" xfId="0" applyAlignment="1">
      <alignment horizontal="right" vertical="top" wrapText="1"/>
    </xf>
    <xf numFmtId="164" fontId="0" fillId="0" borderId="0" xfId="0" applyNumberFormat="1"/>
    <xf numFmtId="164" fontId="5" fillId="0" borderId="0" xfId="0" applyNumberFormat="1" applyFont="1" applyAlignment="1">
      <alignment wrapText="1"/>
    </xf>
    <xf numFmtId="0" fontId="0" fillId="0" borderId="0" xfId="0" applyBorder="1" applyAlignment="1">
      <alignment horizontal="right" vertical="top" textRotation="90" wrapText="1"/>
    </xf>
    <xf numFmtId="0" fontId="5" fillId="0" borderId="0" xfId="0" applyFont="1" applyBorder="1" applyAlignment="1">
      <alignment horizontal="right" vertical="top" textRotation="90" wrapText="1"/>
    </xf>
    <xf numFmtId="0" fontId="5" fillId="0" borderId="1" xfId="0" applyFont="1" applyBorder="1" applyAlignment="1">
      <alignment horizontal="right" vertical="top" textRotation="90" wrapText="1"/>
    </xf>
    <xf numFmtId="0" fontId="13" fillId="0" borderId="0" xfId="0" applyFont="1"/>
    <xf numFmtId="0" fontId="13" fillId="0" borderId="0" xfId="0" applyFont="1" applyAlignment="1">
      <alignment wrapText="1"/>
    </xf>
    <xf numFmtId="167" fontId="13" fillId="0" borderId="0" xfId="1" applyNumberFormat="1" applyFont="1" applyAlignment="1">
      <alignment wrapText="1"/>
    </xf>
    <xf numFmtId="43" fontId="13" fillId="0" borderId="0" xfId="1" applyNumberFormat="1" applyFont="1" applyAlignment="1">
      <alignment wrapText="1"/>
    </xf>
    <xf numFmtId="166" fontId="13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3" fillId="0" borderId="0" xfId="0" applyNumberFormat="1" applyFont="1" applyAlignment="1">
      <alignment wrapText="1"/>
    </xf>
    <xf numFmtId="0" fontId="5" fillId="0" borderId="1" xfId="0" applyFont="1" applyBorder="1" applyAlignment="1">
      <alignment horizontal="right" vertical="center" textRotation="90" wrapText="1"/>
    </xf>
    <xf numFmtId="167" fontId="4" fillId="0" borderId="4" xfId="1" applyNumberFormat="1" applyFont="1" applyBorder="1" applyAlignment="1">
      <alignment horizontal="center" wrapText="1"/>
    </xf>
    <xf numFmtId="167" fontId="4" fillId="0" borderId="2" xfId="1" applyNumberFormat="1" applyFont="1" applyBorder="1" applyAlignment="1">
      <alignment horizontal="center" wrapText="1"/>
    </xf>
    <xf numFmtId="167" fontId="4" fillId="0" borderId="3" xfId="1" applyNumberFormat="1" applyFont="1" applyBorder="1" applyAlignment="1">
      <alignment horizont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039428755715595"/>
          <c:y val="9.0533845279006778E-2"/>
          <c:w val="0.87408652140509457"/>
          <c:h val="0.78655885778295376"/>
        </c:manualLayout>
      </c:layout>
      <c:lineChart>
        <c:grouping val="standard"/>
        <c:ser>
          <c:idx val="1"/>
          <c:order val="0"/>
          <c:tx>
            <c:strRef>
              <c:f>circuito!$P$1</c:f>
              <c:strCache>
                <c:ptCount val="1"/>
                <c:pt idx="0">
                  <c:v>DH tot. Calc. 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850</c:v>
                </c:pt>
                <c:pt idx="4">
                  <c:v>900</c:v>
                </c:pt>
                <c:pt idx="5">
                  <c:v>950</c:v>
                </c:pt>
                <c:pt idx="6">
                  <c:v>1000</c:v>
                </c:pt>
                <c:pt idx="7">
                  <c:v>1050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1600</c:v>
                </c:pt>
                <c:pt idx="19">
                  <c:v>1650</c:v>
                </c:pt>
                <c:pt idx="20">
                  <c:v>1700</c:v>
                </c:pt>
                <c:pt idx="21">
                  <c:v>1750</c:v>
                </c:pt>
                <c:pt idx="22">
                  <c:v>1800</c:v>
                </c:pt>
                <c:pt idx="23">
                  <c:v>1850</c:v>
                </c:pt>
                <c:pt idx="24">
                  <c:v>1900</c:v>
                </c:pt>
                <c:pt idx="25">
                  <c:v>1950</c:v>
                </c:pt>
                <c:pt idx="26">
                  <c:v>2000</c:v>
                </c:pt>
                <c:pt idx="27">
                  <c:v>2050</c:v>
                </c:pt>
                <c:pt idx="28">
                  <c:v>2100</c:v>
                </c:pt>
                <c:pt idx="29">
                  <c:v>2150</c:v>
                </c:pt>
                <c:pt idx="30">
                  <c:v>2200</c:v>
                </c:pt>
                <c:pt idx="31">
                  <c:v>2250</c:v>
                </c:pt>
                <c:pt idx="32">
                  <c:v>2300</c:v>
                </c:pt>
                <c:pt idx="33">
                  <c:v>2350</c:v>
                </c:pt>
                <c:pt idx="34">
                  <c:v>2400</c:v>
                </c:pt>
                <c:pt idx="35">
                  <c:v>2450</c:v>
                </c:pt>
                <c:pt idx="36">
                  <c:v>2500</c:v>
                </c:pt>
                <c:pt idx="37">
                  <c:v>2550</c:v>
                </c:pt>
                <c:pt idx="38">
                  <c:v>2600</c:v>
                </c:pt>
                <c:pt idx="39">
                  <c:v>2650</c:v>
                </c:pt>
                <c:pt idx="40">
                  <c:v>2700</c:v>
                </c:pt>
                <c:pt idx="41">
                  <c:v>2750</c:v>
                </c:pt>
                <c:pt idx="42">
                  <c:v>2800</c:v>
                </c:pt>
                <c:pt idx="43">
                  <c:v>2850</c:v>
                </c:pt>
                <c:pt idx="44">
                  <c:v>2900</c:v>
                </c:pt>
                <c:pt idx="45">
                  <c:v>2950</c:v>
                </c:pt>
                <c:pt idx="46">
                  <c:v>3000</c:v>
                </c:pt>
                <c:pt idx="47">
                  <c:v>3050</c:v>
                </c:pt>
                <c:pt idx="48">
                  <c:v>3100</c:v>
                </c:pt>
                <c:pt idx="49">
                  <c:v>3150</c:v>
                </c:pt>
                <c:pt idx="50">
                  <c:v>3200</c:v>
                </c:pt>
                <c:pt idx="51">
                  <c:v>3250</c:v>
                </c:pt>
                <c:pt idx="52">
                  <c:v>3300</c:v>
                </c:pt>
                <c:pt idx="53">
                  <c:v>3350</c:v>
                </c:pt>
                <c:pt idx="54">
                  <c:v>3400</c:v>
                </c:pt>
                <c:pt idx="55">
                  <c:v>3450</c:v>
                </c:pt>
                <c:pt idx="56">
                  <c:v>3500</c:v>
                </c:pt>
                <c:pt idx="57">
                  <c:v>3550</c:v>
                </c:pt>
                <c:pt idx="58">
                  <c:v>3600</c:v>
                </c:pt>
                <c:pt idx="59">
                  <c:v>3650</c:v>
                </c:pt>
                <c:pt idx="60">
                  <c:v>3700</c:v>
                </c:pt>
              </c:numCache>
            </c:numRef>
          </c:cat>
          <c:val>
            <c:numRef>
              <c:f>circuito!$P$2:$P$60</c:f>
              <c:numCache>
                <c:formatCode>_-* #,##0.0_-;\-* #,##0.0_-;_-* "-"??_-;_-@_-</c:formatCode>
                <c:ptCount val="59"/>
                <c:pt idx="0">
                  <c:v>32.390928364386326</c:v>
                </c:pt>
                <c:pt idx="1">
                  <c:v>37.023543452015183</c:v>
                </c:pt>
                <c:pt idx="2">
                  <c:v>41.95522018473973</c:v>
                </c:pt>
                <c:pt idx="3">
                  <c:v>47.184781643707325</c:v>
                </c:pt>
                <c:pt idx="4">
                  <c:v>52.711127630227288</c:v>
                </c:pt>
                <c:pt idx="5">
                  <c:v>58.533225560585485</c:v>
                </c:pt>
                <c:pt idx="6">
                  <c:v>64.650102876487878</c:v>
                </c:pt>
                <c:pt idx="7">
                  <c:v>71.060840653784908</c:v>
                </c:pt>
                <c:pt idx="8">
                  <c:v>77.764568170880693</c:v>
                </c:pt>
                <c:pt idx="9">
                  <c:v>84.760458254670098</c:v>
                </c:pt>
                <c:pt idx="10">
                  <c:v>92.047723263006688</c:v>
                </c:pt>
                <c:pt idx="11">
                  <c:v>99.625611593204113</c:v>
                </c:pt>
                <c:pt idx="12">
                  <c:v>107.49340462899447</c:v>
                </c:pt>
                <c:pt idx="13">
                  <c:v>115.65041405581876</c:v>
                </c:pt>
                <c:pt idx="14">
                  <c:v>124.09597948776702</c:v>
                </c:pt>
                <c:pt idx="15">
                  <c:v>132.82946635996066</c:v>
                </c:pt>
                <c:pt idx="16">
                  <c:v>141.85026404839851</c:v>
                </c:pt>
                <c:pt idx="17">
                  <c:v>151.15778418583503</c:v>
                </c:pt>
                <c:pt idx="18">
                  <c:v>160.7514591474839</c:v>
                </c:pt>
                <c:pt idx="19">
                  <c:v>170.6307406845724</c:v>
                </c:pt>
                <c:pt idx="20">
                  <c:v>180.79509868720069</c:v>
                </c:pt>
                <c:pt idx="21">
                  <c:v>191.2440200607729</c:v>
                </c:pt>
                <c:pt idx="22">
                  <c:v>201.97700770258302</c:v>
                </c:pt>
                <c:pt idx="23">
                  <c:v>212.99357956705464</c:v>
                </c:pt>
                <c:pt idx="24">
                  <c:v>224.29326780973659</c:v>
                </c:pt>
                <c:pt idx="25">
                  <c:v>235.87561800149402</c:v>
                </c:pt>
                <c:pt idx="26">
                  <c:v>247.74018840546464</c:v>
                </c:pt>
                <c:pt idx="27">
                  <c:v>259.88654931030464</c:v>
                </c:pt>
                <c:pt idx="28">
                  <c:v>272.31428241405729</c:v>
                </c:pt>
                <c:pt idx="29">
                  <c:v>285.02298025367742</c:v>
                </c:pt>
                <c:pt idx="30">
                  <c:v>298.0122456758312</c:v>
                </c:pt>
                <c:pt idx="31">
                  <c:v>311.28169134510154</c:v>
                </c:pt>
                <c:pt idx="32">
                  <c:v>324.83093928618314</c:v>
                </c:pt>
                <c:pt idx="33">
                  <c:v>338.6596204570094</c:v>
                </c:pt>
                <c:pt idx="34">
                  <c:v>352.76737435011228</c:v>
                </c:pt>
                <c:pt idx="35">
                  <c:v>367.1538486197885</c:v>
                </c:pt>
                <c:pt idx="36">
                  <c:v>381.81869873289929</c:v>
                </c:pt>
                <c:pt idx="37">
                  <c:v>396.76158764136858</c:v>
                </c:pt>
                <c:pt idx="38">
                  <c:v>411.98218547461676</c:v>
                </c:pt>
                <c:pt idx="39">
                  <c:v>427.48016925036239</c:v>
                </c:pt>
                <c:pt idx="40">
                  <c:v>443.25522260236022</c:v>
                </c:pt>
                <c:pt idx="41">
                  <c:v>459.30703552378748</c:v>
                </c:pt>
                <c:pt idx="42">
                  <c:v>475.63530412511119</c:v>
                </c:pt>
                <c:pt idx="43">
                  <c:v>492.23973040536509</c:v>
                </c:pt>
                <c:pt idx="44">
                  <c:v>509.12002203588031</c:v>
                </c:pt>
                <c:pt idx="45">
                  <c:v>526.2758921555768</c:v>
                </c:pt>
                <c:pt idx="46">
                  <c:v>543.70705917701832</c:v>
                </c:pt>
              </c:numCache>
            </c:numRef>
          </c:val>
        </c:ser>
        <c:ser>
          <c:idx val="0"/>
          <c:order val="1"/>
          <c:tx>
            <c:strRef>
              <c:f>circuito!$Q$1</c:f>
              <c:strCache>
                <c:ptCount val="1"/>
                <c:pt idx="0">
                  <c:v>800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850</c:v>
                </c:pt>
                <c:pt idx="4">
                  <c:v>900</c:v>
                </c:pt>
                <c:pt idx="5">
                  <c:v>950</c:v>
                </c:pt>
                <c:pt idx="6">
                  <c:v>1000</c:v>
                </c:pt>
                <c:pt idx="7">
                  <c:v>1050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1600</c:v>
                </c:pt>
                <c:pt idx="19">
                  <c:v>1650</c:v>
                </c:pt>
                <c:pt idx="20">
                  <c:v>1700</c:v>
                </c:pt>
                <c:pt idx="21">
                  <c:v>1750</c:v>
                </c:pt>
                <c:pt idx="22">
                  <c:v>1800</c:v>
                </c:pt>
                <c:pt idx="23">
                  <c:v>1850</c:v>
                </c:pt>
                <c:pt idx="24">
                  <c:v>1900</c:v>
                </c:pt>
                <c:pt idx="25">
                  <c:v>1950</c:v>
                </c:pt>
                <c:pt idx="26">
                  <c:v>2000</c:v>
                </c:pt>
                <c:pt idx="27">
                  <c:v>2050</c:v>
                </c:pt>
                <c:pt idx="28">
                  <c:v>2100</c:v>
                </c:pt>
                <c:pt idx="29">
                  <c:v>2150</c:v>
                </c:pt>
                <c:pt idx="30">
                  <c:v>2200</c:v>
                </c:pt>
                <c:pt idx="31">
                  <c:v>2250</c:v>
                </c:pt>
                <c:pt idx="32">
                  <c:v>2300</c:v>
                </c:pt>
                <c:pt idx="33">
                  <c:v>2350</c:v>
                </c:pt>
                <c:pt idx="34">
                  <c:v>2400</c:v>
                </c:pt>
                <c:pt idx="35">
                  <c:v>2450</c:v>
                </c:pt>
                <c:pt idx="36">
                  <c:v>2500</c:v>
                </c:pt>
                <c:pt idx="37">
                  <c:v>2550</c:v>
                </c:pt>
                <c:pt idx="38">
                  <c:v>2600</c:v>
                </c:pt>
                <c:pt idx="39">
                  <c:v>2650</c:v>
                </c:pt>
                <c:pt idx="40">
                  <c:v>2700</c:v>
                </c:pt>
                <c:pt idx="41">
                  <c:v>2750</c:v>
                </c:pt>
                <c:pt idx="42">
                  <c:v>2800</c:v>
                </c:pt>
                <c:pt idx="43">
                  <c:v>2850</c:v>
                </c:pt>
                <c:pt idx="44">
                  <c:v>2900</c:v>
                </c:pt>
                <c:pt idx="45">
                  <c:v>2950</c:v>
                </c:pt>
                <c:pt idx="46">
                  <c:v>3000</c:v>
                </c:pt>
                <c:pt idx="47">
                  <c:v>3050</c:v>
                </c:pt>
                <c:pt idx="48">
                  <c:v>3100</c:v>
                </c:pt>
                <c:pt idx="49">
                  <c:v>3150</c:v>
                </c:pt>
                <c:pt idx="50">
                  <c:v>3200</c:v>
                </c:pt>
                <c:pt idx="51">
                  <c:v>3250</c:v>
                </c:pt>
                <c:pt idx="52">
                  <c:v>3300</c:v>
                </c:pt>
                <c:pt idx="53">
                  <c:v>3350</c:v>
                </c:pt>
                <c:pt idx="54">
                  <c:v>3400</c:v>
                </c:pt>
                <c:pt idx="55">
                  <c:v>3450</c:v>
                </c:pt>
                <c:pt idx="56">
                  <c:v>3500</c:v>
                </c:pt>
                <c:pt idx="57">
                  <c:v>3550</c:v>
                </c:pt>
                <c:pt idx="58">
                  <c:v>3600</c:v>
                </c:pt>
                <c:pt idx="59">
                  <c:v>3650</c:v>
                </c:pt>
                <c:pt idx="60">
                  <c:v>3700</c:v>
                </c:pt>
              </c:numCache>
            </c:numRef>
          </c:cat>
          <c:val>
            <c:numRef>
              <c:f>circuito!$Q$2:$Q$60</c:f>
              <c:numCache>
                <c:formatCode>0.00</c:formatCode>
                <c:ptCount val="59"/>
                <c:pt idx="1">
                  <c:v>17.5</c:v>
                </c:pt>
                <c:pt idx="2">
                  <c:v>18</c:v>
                </c:pt>
                <c:pt idx="3">
                  <c:v>18.5</c:v>
                </c:pt>
                <c:pt idx="4">
                  <c:v>19</c:v>
                </c:pt>
                <c:pt idx="5">
                  <c:v>19.25</c:v>
                </c:pt>
                <c:pt idx="6">
                  <c:v>19.5</c:v>
                </c:pt>
                <c:pt idx="7">
                  <c:v>19.62</c:v>
                </c:pt>
                <c:pt idx="8">
                  <c:v>19.75</c:v>
                </c:pt>
                <c:pt idx="9">
                  <c:v>19.88</c:v>
                </c:pt>
                <c:pt idx="10">
                  <c:v>20</c:v>
                </c:pt>
                <c:pt idx="11">
                  <c:v>20.13</c:v>
                </c:pt>
                <c:pt idx="12">
                  <c:v>20.25</c:v>
                </c:pt>
                <c:pt idx="13">
                  <c:v>20.5</c:v>
                </c:pt>
                <c:pt idx="14">
                  <c:v>20.25</c:v>
                </c:pt>
                <c:pt idx="15">
                  <c:v>20.12</c:v>
                </c:pt>
                <c:pt idx="16">
                  <c:v>20</c:v>
                </c:pt>
                <c:pt idx="17">
                  <c:v>19.75</c:v>
                </c:pt>
                <c:pt idx="18">
                  <c:v>19.5</c:v>
                </c:pt>
                <c:pt idx="19">
                  <c:v>19.25</c:v>
                </c:pt>
                <c:pt idx="20">
                  <c:v>19</c:v>
                </c:pt>
                <c:pt idx="21">
                  <c:v>18.75</c:v>
                </c:pt>
                <c:pt idx="22">
                  <c:v>18.5</c:v>
                </c:pt>
                <c:pt idx="23">
                  <c:v>18</c:v>
                </c:pt>
                <c:pt idx="24">
                  <c:v>17.5</c:v>
                </c:pt>
                <c:pt idx="25">
                  <c:v>17</c:v>
                </c:pt>
                <c:pt idx="26">
                  <c:v>16.5</c:v>
                </c:pt>
                <c:pt idx="27">
                  <c:v>15.75</c:v>
                </c:pt>
                <c:pt idx="28">
                  <c:v>15</c:v>
                </c:pt>
                <c:pt idx="29">
                  <c:v>14.5</c:v>
                </c:pt>
                <c:pt idx="30">
                  <c:v>14</c:v>
                </c:pt>
                <c:pt idx="31">
                  <c:v>13.25</c:v>
                </c:pt>
                <c:pt idx="32">
                  <c:v>12.5</c:v>
                </c:pt>
              </c:numCache>
            </c:numRef>
          </c:val>
        </c:ser>
        <c:ser>
          <c:idx val="2"/>
          <c:order val="2"/>
          <c:tx>
            <c:strRef>
              <c:f>circuito!$R$1</c:f>
              <c:strCache>
                <c:ptCount val="1"/>
                <c:pt idx="0">
                  <c:v>930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850</c:v>
                </c:pt>
                <c:pt idx="4">
                  <c:v>900</c:v>
                </c:pt>
                <c:pt idx="5">
                  <c:v>950</c:v>
                </c:pt>
                <c:pt idx="6">
                  <c:v>1000</c:v>
                </c:pt>
                <c:pt idx="7">
                  <c:v>1050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1600</c:v>
                </c:pt>
                <c:pt idx="19">
                  <c:v>1650</c:v>
                </c:pt>
                <c:pt idx="20">
                  <c:v>1700</c:v>
                </c:pt>
                <c:pt idx="21">
                  <c:v>1750</c:v>
                </c:pt>
                <c:pt idx="22">
                  <c:v>1800</c:v>
                </c:pt>
                <c:pt idx="23">
                  <c:v>1850</c:v>
                </c:pt>
                <c:pt idx="24">
                  <c:v>1900</c:v>
                </c:pt>
                <c:pt idx="25">
                  <c:v>1950</c:v>
                </c:pt>
                <c:pt idx="26">
                  <c:v>2000</c:v>
                </c:pt>
                <c:pt idx="27">
                  <c:v>2050</c:v>
                </c:pt>
                <c:pt idx="28">
                  <c:v>2100</c:v>
                </c:pt>
                <c:pt idx="29">
                  <c:v>2150</c:v>
                </c:pt>
                <c:pt idx="30">
                  <c:v>2200</c:v>
                </c:pt>
                <c:pt idx="31">
                  <c:v>2250</c:v>
                </c:pt>
                <c:pt idx="32">
                  <c:v>2300</c:v>
                </c:pt>
                <c:pt idx="33">
                  <c:v>2350</c:v>
                </c:pt>
                <c:pt idx="34">
                  <c:v>2400</c:v>
                </c:pt>
                <c:pt idx="35">
                  <c:v>2450</c:v>
                </c:pt>
                <c:pt idx="36">
                  <c:v>2500</c:v>
                </c:pt>
                <c:pt idx="37">
                  <c:v>2550</c:v>
                </c:pt>
                <c:pt idx="38">
                  <c:v>2600</c:v>
                </c:pt>
                <c:pt idx="39">
                  <c:v>2650</c:v>
                </c:pt>
                <c:pt idx="40">
                  <c:v>2700</c:v>
                </c:pt>
                <c:pt idx="41">
                  <c:v>2750</c:v>
                </c:pt>
                <c:pt idx="42">
                  <c:v>2800</c:v>
                </c:pt>
                <c:pt idx="43">
                  <c:v>2850</c:v>
                </c:pt>
                <c:pt idx="44">
                  <c:v>2900</c:v>
                </c:pt>
                <c:pt idx="45">
                  <c:v>2950</c:v>
                </c:pt>
                <c:pt idx="46">
                  <c:v>3000</c:v>
                </c:pt>
                <c:pt idx="47">
                  <c:v>3050</c:v>
                </c:pt>
                <c:pt idx="48">
                  <c:v>3100</c:v>
                </c:pt>
                <c:pt idx="49">
                  <c:v>3150</c:v>
                </c:pt>
                <c:pt idx="50">
                  <c:v>3200</c:v>
                </c:pt>
                <c:pt idx="51">
                  <c:v>3250</c:v>
                </c:pt>
                <c:pt idx="52">
                  <c:v>3300</c:v>
                </c:pt>
                <c:pt idx="53">
                  <c:v>3350</c:v>
                </c:pt>
                <c:pt idx="54">
                  <c:v>3400</c:v>
                </c:pt>
                <c:pt idx="55">
                  <c:v>3450</c:v>
                </c:pt>
                <c:pt idx="56">
                  <c:v>3500</c:v>
                </c:pt>
                <c:pt idx="57">
                  <c:v>3550</c:v>
                </c:pt>
                <c:pt idx="58">
                  <c:v>3600</c:v>
                </c:pt>
                <c:pt idx="59">
                  <c:v>3650</c:v>
                </c:pt>
                <c:pt idx="60">
                  <c:v>3700</c:v>
                </c:pt>
              </c:numCache>
            </c:numRef>
          </c:cat>
          <c:val>
            <c:numRef>
              <c:f>circuito!$R$2:$R$60</c:f>
              <c:numCache>
                <c:formatCode>0.00</c:formatCode>
                <c:ptCount val="59"/>
                <c:pt idx="3">
                  <c:v>24</c:v>
                </c:pt>
                <c:pt idx="4">
                  <c:v>24.5</c:v>
                </c:pt>
                <c:pt idx="5">
                  <c:v>24.75</c:v>
                </c:pt>
                <c:pt idx="6">
                  <c:v>25</c:v>
                </c:pt>
                <c:pt idx="7">
                  <c:v>25.5</c:v>
                </c:pt>
                <c:pt idx="8">
                  <c:v>26</c:v>
                </c:pt>
                <c:pt idx="9">
                  <c:v>26.25</c:v>
                </c:pt>
                <c:pt idx="10">
                  <c:v>26.5</c:v>
                </c:pt>
                <c:pt idx="11">
                  <c:v>25.62</c:v>
                </c:pt>
                <c:pt idx="12">
                  <c:v>26.75</c:v>
                </c:pt>
                <c:pt idx="13">
                  <c:v>26.88</c:v>
                </c:pt>
                <c:pt idx="14">
                  <c:v>27</c:v>
                </c:pt>
                <c:pt idx="15">
                  <c:v>27.15</c:v>
                </c:pt>
                <c:pt idx="16">
                  <c:v>27.25</c:v>
                </c:pt>
                <c:pt idx="17">
                  <c:v>27.12</c:v>
                </c:pt>
                <c:pt idx="18">
                  <c:v>27</c:v>
                </c:pt>
                <c:pt idx="19">
                  <c:v>26.88</c:v>
                </c:pt>
                <c:pt idx="20">
                  <c:v>26.75</c:v>
                </c:pt>
                <c:pt idx="21">
                  <c:v>26.5</c:v>
                </c:pt>
                <c:pt idx="22">
                  <c:v>26.25</c:v>
                </c:pt>
                <c:pt idx="23">
                  <c:v>26.12</c:v>
                </c:pt>
                <c:pt idx="24">
                  <c:v>26</c:v>
                </c:pt>
                <c:pt idx="25">
                  <c:v>25.88</c:v>
                </c:pt>
                <c:pt idx="26">
                  <c:v>25.75</c:v>
                </c:pt>
                <c:pt idx="27">
                  <c:v>25.38</c:v>
                </c:pt>
                <c:pt idx="28">
                  <c:v>25</c:v>
                </c:pt>
                <c:pt idx="29">
                  <c:v>24.5</c:v>
                </c:pt>
                <c:pt idx="30">
                  <c:v>24</c:v>
                </c:pt>
                <c:pt idx="31">
                  <c:v>23.5</c:v>
                </c:pt>
                <c:pt idx="32">
                  <c:v>23</c:v>
                </c:pt>
                <c:pt idx="33">
                  <c:v>22.5</c:v>
                </c:pt>
                <c:pt idx="34">
                  <c:v>22</c:v>
                </c:pt>
                <c:pt idx="35">
                  <c:v>21.5</c:v>
                </c:pt>
                <c:pt idx="36">
                  <c:v>21</c:v>
                </c:pt>
                <c:pt idx="37">
                  <c:v>20</c:v>
                </c:pt>
                <c:pt idx="38">
                  <c:v>19</c:v>
                </c:pt>
                <c:pt idx="39">
                  <c:v>18</c:v>
                </c:pt>
                <c:pt idx="40">
                  <c:v>17</c:v>
                </c:pt>
                <c:pt idx="41">
                  <c:v>16</c:v>
                </c:pt>
                <c:pt idx="42">
                  <c:v>15</c:v>
                </c:pt>
              </c:numCache>
            </c:numRef>
          </c:val>
        </c:ser>
        <c:ser>
          <c:idx val="3"/>
          <c:order val="3"/>
          <c:tx>
            <c:strRef>
              <c:f>circuito!$S$1</c:f>
              <c:strCache>
                <c:ptCount val="1"/>
                <c:pt idx="0">
                  <c:v>1000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850</c:v>
                </c:pt>
                <c:pt idx="4">
                  <c:v>900</c:v>
                </c:pt>
                <c:pt idx="5">
                  <c:v>950</c:v>
                </c:pt>
                <c:pt idx="6">
                  <c:v>1000</c:v>
                </c:pt>
                <c:pt idx="7">
                  <c:v>1050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1600</c:v>
                </c:pt>
                <c:pt idx="19">
                  <c:v>1650</c:v>
                </c:pt>
                <c:pt idx="20">
                  <c:v>1700</c:v>
                </c:pt>
                <c:pt idx="21">
                  <c:v>1750</c:v>
                </c:pt>
                <c:pt idx="22">
                  <c:v>1800</c:v>
                </c:pt>
                <c:pt idx="23">
                  <c:v>1850</c:v>
                </c:pt>
                <c:pt idx="24">
                  <c:v>1900</c:v>
                </c:pt>
                <c:pt idx="25">
                  <c:v>1950</c:v>
                </c:pt>
                <c:pt idx="26">
                  <c:v>2000</c:v>
                </c:pt>
                <c:pt idx="27">
                  <c:v>2050</c:v>
                </c:pt>
                <c:pt idx="28">
                  <c:v>2100</c:v>
                </c:pt>
                <c:pt idx="29">
                  <c:v>2150</c:v>
                </c:pt>
                <c:pt idx="30">
                  <c:v>2200</c:v>
                </c:pt>
                <c:pt idx="31">
                  <c:v>2250</c:v>
                </c:pt>
                <c:pt idx="32">
                  <c:v>2300</c:v>
                </c:pt>
                <c:pt idx="33">
                  <c:v>2350</c:v>
                </c:pt>
                <c:pt idx="34">
                  <c:v>2400</c:v>
                </c:pt>
                <c:pt idx="35">
                  <c:v>2450</c:v>
                </c:pt>
                <c:pt idx="36">
                  <c:v>2500</c:v>
                </c:pt>
                <c:pt idx="37">
                  <c:v>2550</c:v>
                </c:pt>
                <c:pt idx="38">
                  <c:v>2600</c:v>
                </c:pt>
                <c:pt idx="39">
                  <c:v>2650</c:v>
                </c:pt>
                <c:pt idx="40">
                  <c:v>2700</c:v>
                </c:pt>
                <c:pt idx="41">
                  <c:v>2750</c:v>
                </c:pt>
                <c:pt idx="42">
                  <c:v>2800</c:v>
                </c:pt>
                <c:pt idx="43">
                  <c:v>2850</c:v>
                </c:pt>
                <c:pt idx="44">
                  <c:v>2900</c:v>
                </c:pt>
                <c:pt idx="45">
                  <c:v>2950</c:v>
                </c:pt>
                <c:pt idx="46">
                  <c:v>3000</c:v>
                </c:pt>
                <c:pt idx="47">
                  <c:v>3050</c:v>
                </c:pt>
                <c:pt idx="48">
                  <c:v>3100</c:v>
                </c:pt>
                <c:pt idx="49">
                  <c:v>3150</c:v>
                </c:pt>
                <c:pt idx="50">
                  <c:v>3200</c:v>
                </c:pt>
                <c:pt idx="51">
                  <c:v>3250</c:v>
                </c:pt>
                <c:pt idx="52">
                  <c:v>3300</c:v>
                </c:pt>
                <c:pt idx="53">
                  <c:v>3350</c:v>
                </c:pt>
                <c:pt idx="54">
                  <c:v>3400</c:v>
                </c:pt>
                <c:pt idx="55">
                  <c:v>3450</c:v>
                </c:pt>
                <c:pt idx="56">
                  <c:v>3500</c:v>
                </c:pt>
                <c:pt idx="57">
                  <c:v>3550</c:v>
                </c:pt>
                <c:pt idx="58">
                  <c:v>3600</c:v>
                </c:pt>
                <c:pt idx="59">
                  <c:v>3650</c:v>
                </c:pt>
                <c:pt idx="60">
                  <c:v>3700</c:v>
                </c:pt>
              </c:numCache>
            </c:numRef>
          </c:cat>
          <c:val>
            <c:numRef>
              <c:f>circuito!$S$2:$S$60</c:f>
              <c:numCache>
                <c:formatCode>0.00</c:formatCode>
                <c:ptCount val="59"/>
                <c:pt idx="4">
                  <c:v>27.5</c:v>
                </c:pt>
                <c:pt idx="5">
                  <c:v>28</c:v>
                </c:pt>
                <c:pt idx="6">
                  <c:v>28.5</c:v>
                </c:pt>
                <c:pt idx="7">
                  <c:v>28.75</c:v>
                </c:pt>
                <c:pt idx="8">
                  <c:v>29</c:v>
                </c:pt>
                <c:pt idx="9">
                  <c:v>29.25</c:v>
                </c:pt>
                <c:pt idx="10">
                  <c:v>29.5</c:v>
                </c:pt>
                <c:pt idx="11">
                  <c:v>29.75</c:v>
                </c:pt>
                <c:pt idx="12">
                  <c:v>30</c:v>
                </c:pt>
                <c:pt idx="13">
                  <c:v>30.25</c:v>
                </c:pt>
                <c:pt idx="14">
                  <c:v>30.5</c:v>
                </c:pt>
                <c:pt idx="15">
                  <c:v>30.75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30.75</c:v>
                </c:pt>
                <c:pt idx="24">
                  <c:v>30.5</c:v>
                </c:pt>
                <c:pt idx="25">
                  <c:v>30.25</c:v>
                </c:pt>
                <c:pt idx="26">
                  <c:v>30</c:v>
                </c:pt>
                <c:pt idx="27">
                  <c:v>29.75</c:v>
                </c:pt>
                <c:pt idx="28">
                  <c:v>29.5</c:v>
                </c:pt>
                <c:pt idx="29">
                  <c:v>29.25</c:v>
                </c:pt>
                <c:pt idx="30">
                  <c:v>29</c:v>
                </c:pt>
                <c:pt idx="31">
                  <c:v>28.75</c:v>
                </c:pt>
                <c:pt idx="32">
                  <c:v>28.5</c:v>
                </c:pt>
                <c:pt idx="33">
                  <c:v>28.25</c:v>
                </c:pt>
                <c:pt idx="34">
                  <c:v>28</c:v>
                </c:pt>
                <c:pt idx="35">
                  <c:v>27.5</c:v>
                </c:pt>
                <c:pt idx="36">
                  <c:v>27</c:v>
                </c:pt>
                <c:pt idx="37">
                  <c:v>26</c:v>
                </c:pt>
                <c:pt idx="38">
                  <c:v>25</c:v>
                </c:pt>
                <c:pt idx="39">
                  <c:v>24.75</c:v>
                </c:pt>
                <c:pt idx="40">
                  <c:v>24.5</c:v>
                </c:pt>
                <c:pt idx="41">
                  <c:v>23.25</c:v>
                </c:pt>
                <c:pt idx="42">
                  <c:v>22.5</c:v>
                </c:pt>
                <c:pt idx="43">
                  <c:v>21.25</c:v>
                </c:pt>
                <c:pt idx="44">
                  <c:v>20.5</c:v>
                </c:pt>
                <c:pt idx="45">
                  <c:v>19.25</c:v>
                </c:pt>
                <c:pt idx="46">
                  <c:v>18</c:v>
                </c:pt>
              </c:numCache>
            </c:numRef>
          </c:val>
        </c:ser>
        <c:ser>
          <c:idx val="4"/>
          <c:order val="4"/>
          <c:tx>
            <c:strRef>
              <c:f>circuito!$T$1</c:f>
              <c:strCache>
                <c:ptCount val="1"/>
                <c:pt idx="0">
                  <c:v>1100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850</c:v>
                </c:pt>
                <c:pt idx="4">
                  <c:v>900</c:v>
                </c:pt>
                <c:pt idx="5">
                  <c:v>950</c:v>
                </c:pt>
                <c:pt idx="6">
                  <c:v>1000</c:v>
                </c:pt>
                <c:pt idx="7">
                  <c:v>1050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1600</c:v>
                </c:pt>
                <c:pt idx="19">
                  <c:v>1650</c:v>
                </c:pt>
                <c:pt idx="20">
                  <c:v>1700</c:v>
                </c:pt>
                <c:pt idx="21">
                  <c:v>1750</c:v>
                </c:pt>
                <c:pt idx="22">
                  <c:v>1800</c:v>
                </c:pt>
                <c:pt idx="23">
                  <c:v>1850</c:v>
                </c:pt>
                <c:pt idx="24">
                  <c:v>1900</c:v>
                </c:pt>
                <c:pt idx="25">
                  <c:v>1950</c:v>
                </c:pt>
                <c:pt idx="26">
                  <c:v>2000</c:v>
                </c:pt>
                <c:pt idx="27">
                  <c:v>2050</c:v>
                </c:pt>
                <c:pt idx="28">
                  <c:v>2100</c:v>
                </c:pt>
                <c:pt idx="29">
                  <c:v>2150</c:v>
                </c:pt>
                <c:pt idx="30">
                  <c:v>2200</c:v>
                </c:pt>
                <c:pt idx="31">
                  <c:v>2250</c:v>
                </c:pt>
                <c:pt idx="32">
                  <c:v>2300</c:v>
                </c:pt>
                <c:pt idx="33">
                  <c:v>2350</c:v>
                </c:pt>
                <c:pt idx="34">
                  <c:v>2400</c:v>
                </c:pt>
                <c:pt idx="35">
                  <c:v>2450</c:v>
                </c:pt>
                <c:pt idx="36">
                  <c:v>2500</c:v>
                </c:pt>
                <c:pt idx="37">
                  <c:v>2550</c:v>
                </c:pt>
                <c:pt idx="38">
                  <c:v>2600</c:v>
                </c:pt>
                <c:pt idx="39">
                  <c:v>2650</c:v>
                </c:pt>
                <c:pt idx="40">
                  <c:v>2700</c:v>
                </c:pt>
                <c:pt idx="41">
                  <c:v>2750</c:v>
                </c:pt>
                <c:pt idx="42">
                  <c:v>2800</c:v>
                </c:pt>
                <c:pt idx="43">
                  <c:v>2850</c:v>
                </c:pt>
                <c:pt idx="44">
                  <c:v>2900</c:v>
                </c:pt>
                <c:pt idx="45">
                  <c:v>2950</c:v>
                </c:pt>
                <c:pt idx="46">
                  <c:v>3000</c:v>
                </c:pt>
                <c:pt idx="47">
                  <c:v>3050</c:v>
                </c:pt>
                <c:pt idx="48">
                  <c:v>3100</c:v>
                </c:pt>
                <c:pt idx="49">
                  <c:v>3150</c:v>
                </c:pt>
                <c:pt idx="50">
                  <c:v>3200</c:v>
                </c:pt>
                <c:pt idx="51">
                  <c:v>3250</c:v>
                </c:pt>
                <c:pt idx="52">
                  <c:v>3300</c:v>
                </c:pt>
                <c:pt idx="53">
                  <c:v>3350</c:v>
                </c:pt>
                <c:pt idx="54">
                  <c:v>3400</c:v>
                </c:pt>
                <c:pt idx="55">
                  <c:v>3450</c:v>
                </c:pt>
                <c:pt idx="56">
                  <c:v>3500</c:v>
                </c:pt>
                <c:pt idx="57">
                  <c:v>3550</c:v>
                </c:pt>
                <c:pt idx="58">
                  <c:v>3600</c:v>
                </c:pt>
                <c:pt idx="59">
                  <c:v>3650</c:v>
                </c:pt>
                <c:pt idx="60">
                  <c:v>3700</c:v>
                </c:pt>
              </c:numCache>
            </c:numRef>
          </c:cat>
          <c:val>
            <c:numRef>
              <c:f>circuito!$T$2:$T$60</c:f>
              <c:numCache>
                <c:formatCode>0.00</c:formatCode>
                <c:ptCount val="59"/>
                <c:pt idx="6">
                  <c:v>33</c:v>
                </c:pt>
                <c:pt idx="7">
                  <c:v>33.5</c:v>
                </c:pt>
                <c:pt idx="8">
                  <c:v>34</c:v>
                </c:pt>
                <c:pt idx="9">
                  <c:v>34.5</c:v>
                </c:pt>
                <c:pt idx="10">
                  <c:v>35</c:v>
                </c:pt>
                <c:pt idx="11">
                  <c:v>35.5</c:v>
                </c:pt>
                <c:pt idx="12">
                  <c:v>36</c:v>
                </c:pt>
                <c:pt idx="13">
                  <c:v>36.25</c:v>
                </c:pt>
                <c:pt idx="14">
                  <c:v>36.5</c:v>
                </c:pt>
                <c:pt idx="15">
                  <c:v>36.659999999999997</c:v>
                </c:pt>
                <c:pt idx="16">
                  <c:v>36.75</c:v>
                </c:pt>
                <c:pt idx="17">
                  <c:v>37</c:v>
                </c:pt>
                <c:pt idx="18">
                  <c:v>37.25</c:v>
                </c:pt>
                <c:pt idx="19">
                  <c:v>37.5</c:v>
                </c:pt>
                <c:pt idx="20">
                  <c:v>37.75</c:v>
                </c:pt>
                <c:pt idx="21">
                  <c:v>37.799999999999997</c:v>
                </c:pt>
                <c:pt idx="22">
                  <c:v>37.9</c:v>
                </c:pt>
                <c:pt idx="23">
                  <c:v>37.799999999999997</c:v>
                </c:pt>
                <c:pt idx="24">
                  <c:v>37.75</c:v>
                </c:pt>
                <c:pt idx="25">
                  <c:v>37.659999999999997</c:v>
                </c:pt>
                <c:pt idx="26">
                  <c:v>37.5</c:v>
                </c:pt>
                <c:pt idx="27">
                  <c:v>37.25</c:v>
                </c:pt>
                <c:pt idx="28">
                  <c:v>37</c:v>
                </c:pt>
                <c:pt idx="29">
                  <c:v>36.75</c:v>
                </c:pt>
                <c:pt idx="30">
                  <c:v>36.5</c:v>
                </c:pt>
                <c:pt idx="31">
                  <c:v>36.25</c:v>
                </c:pt>
                <c:pt idx="32">
                  <c:v>36</c:v>
                </c:pt>
                <c:pt idx="33">
                  <c:v>35.880000000000003</c:v>
                </c:pt>
                <c:pt idx="34">
                  <c:v>35.75</c:v>
                </c:pt>
                <c:pt idx="35">
                  <c:v>35.380000000000003</c:v>
                </c:pt>
                <c:pt idx="36">
                  <c:v>35</c:v>
                </c:pt>
                <c:pt idx="37">
                  <c:v>34.5</c:v>
                </c:pt>
                <c:pt idx="38">
                  <c:v>34</c:v>
                </c:pt>
                <c:pt idx="39">
                  <c:v>33</c:v>
                </c:pt>
                <c:pt idx="40">
                  <c:v>32</c:v>
                </c:pt>
                <c:pt idx="41">
                  <c:v>31.5</c:v>
                </c:pt>
                <c:pt idx="42">
                  <c:v>31</c:v>
                </c:pt>
                <c:pt idx="43">
                  <c:v>30.5</c:v>
                </c:pt>
                <c:pt idx="44">
                  <c:v>30</c:v>
                </c:pt>
                <c:pt idx="45">
                  <c:v>29.5</c:v>
                </c:pt>
                <c:pt idx="46">
                  <c:v>29</c:v>
                </c:pt>
                <c:pt idx="47">
                  <c:v>28</c:v>
                </c:pt>
                <c:pt idx="48">
                  <c:v>27</c:v>
                </c:pt>
                <c:pt idx="49">
                  <c:v>26</c:v>
                </c:pt>
                <c:pt idx="50">
                  <c:v>25</c:v>
                </c:pt>
                <c:pt idx="51">
                  <c:v>24</c:v>
                </c:pt>
                <c:pt idx="52">
                  <c:v>23</c:v>
                </c:pt>
              </c:numCache>
            </c:numRef>
          </c:val>
        </c:ser>
        <c:ser>
          <c:idx val="5"/>
          <c:order val="5"/>
          <c:tx>
            <c:strRef>
              <c:f>circuito!$U$1</c:f>
              <c:strCache>
                <c:ptCount val="1"/>
                <c:pt idx="0">
                  <c:v>1200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850</c:v>
                </c:pt>
                <c:pt idx="4">
                  <c:v>900</c:v>
                </c:pt>
                <c:pt idx="5">
                  <c:v>950</c:v>
                </c:pt>
                <c:pt idx="6">
                  <c:v>1000</c:v>
                </c:pt>
                <c:pt idx="7">
                  <c:v>1050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1600</c:v>
                </c:pt>
                <c:pt idx="19">
                  <c:v>1650</c:v>
                </c:pt>
                <c:pt idx="20">
                  <c:v>1700</c:v>
                </c:pt>
                <c:pt idx="21">
                  <c:v>1750</c:v>
                </c:pt>
                <c:pt idx="22">
                  <c:v>1800</c:v>
                </c:pt>
                <c:pt idx="23">
                  <c:v>1850</c:v>
                </c:pt>
                <c:pt idx="24">
                  <c:v>1900</c:v>
                </c:pt>
                <c:pt idx="25">
                  <c:v>1950</c:v>
                </c:pt>
                <c:pt idx="26">
                  <c:v>2000</c:v>
                </c:pt>
                <c:pt idx="27">
                  <c:v>2050</c:v>
                </c:pt>
                <c:pt idx="28">
                  <c:v>2100</c:v>
                </c:pt>
                <c:pt idx="29">
                  <c:v>2150</c:v>
                </c:pt>
                <c:pt idx="30">
                  <c:v>2200</c:v>
                </c:pt>
                <c:pt idx="31">
                  <c:v>2250</c:v>
                </c:pt>
                <c:pt idx="32">
                  <c:v>2300</c:v>
                </c:pt>
                <c:pt idx="33">
                  <c:v>2350</c:v>
                </c:pt>
                <c:pt idx="34">
                  <c:v>2400</c:v>
                </c:pt>
                <c:pt idx="35">
                  <c:v>2450</c:v>
                </c:pt>
                <c:pt idx="36">
                  <c:v>2500</c:v>
                </c:pt>
                <c:pt idx="37">
                  <c:v>2550</c:v>
                </c:pt>
                <c:pt idx="38">
                  <c:v>2600</c:v>
                </c:pt>
                <c:pt idx="39">
                  <c:v>2650</c:v>
                </c:pt>
                <c:pt idx="40">
                  <c:v>2700</c:v>
                </c:pt>
                <c:pt idx="41">
                  <c:v>2750</c:v>
                </c:pt>
                <c:pt idx="42">
                  <c:v>2800</c:v>
                </c:pt>
                <c:pt idx="43">
                  <c:v>2850</c:v>
                </c:pt>
                <c:pt idx="44">
                  <c:v>2900</c:v>
                </c:pt>
                <c:pt idx="45">
                  <c:v>2950</c:v>
                </c:pt>
                <c:pt idx="46">
                  <c:v>3000</c:v>
                </c:pt>
                <c:pt idx="47">
                  <c:v>3050</c:v>
                </c:pt>
                <c:pt idx="48">
                  <c:v>3100</c:v>
                </c:pt>
                <c:pt idx="49">
                  <c:v>3150</c:v>
                </c:pt>
                <c:pt idx="50">
                  <c:v>3200</c:v>
                </c:pt>
                <c:pt idx="51">
                  <c:v>3250</c:v>
                </c:pt>
                <c:pt idx="52">
                  <c:v>3300</c:v>
                </c:pt>
                <c:pt idx="53">
                  <c:v>3350</c:v>
                </c:pt>
                <c:pt idx="54">
                  <c:v>3400</c:v>
                </c:pt>
                <c:pt idx="55">
                  <c:v>3450</c:v>
                </c:pt>
                <c:pt idx="56">
                  <c:v>3500</c:v>
                </c:pt>
                <c:pt idx="57">
                  <c:v>3550</c:v>
                </c:pt>
                <c:pt idx="58">
                  <c:v>3600</c:v>
                </c:pt>
                <c:pt idx="59">
                  <c:v>3650</c:v>
                </c:pt>
                <c:pt idx="60">
                  <c:v>3700</c:v>
                </c:pt>
              </c:numCache>
            </c:numRef>
          </c:cat>
          <c:val>
            <c:numRef>
              <c:f>circuito!$U$2:$U$60</c:f>
              <c:numCache>
                <c:formatCode>0.00</c:formatCode>
                <c:ptCount val="59"/>
                <c:pt idx="8">
                  <c:v>39.5</c:v>
                </c:pt>
                <c:pt idx="9">
                  <c:v>39.75</c:v>
                </c:pt>
                <c:pt idx="10">
                  <c:v>41</c:v>
                </c:pt>
                <c:pt idx="11">
                  <c:v>41.5</c:v>
                </c:pt>
                <c:pt idx="12">
                  <c:v>42</c:v>
                </c:pt>
                <c:pt idx="13">
                  <c:v>42.25</c:v>
                </c:pt>
                <c:pt idx="14">
                  <c:v>42.5</c:v>
                </c:pt>
                <c:pt idx="15">
                  <c:v>42.75</c:v>
                </c:pt>
                <c:pt idx="16">
                  <c:v>43.5</c:v>
                </c:pt>
                <c:pt idx="17">
                  <c:v>43.75</c:v>
                </c:pt>
                <c:pt idx="18">
                  <c:v>44</c:v>
                </c:pt>
                <c:pt idx="19">
                  <c:v>44.25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44.75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44.75</c:v>
                </c:pt>
                <c:pt idx="30">
                  <c:v>44.5</c:v>
                </c:pt>
                <c:pt idx="31">
                  <c:v>44.25</c:v>
                </c:pt>
                <c:pt idx="32">
                  <c:v>44</c:v>
                </c:pt>
                <c:pt idx="33">
                  <c:v>44</c:v>
                </c:pt>
                <c:pt idx="34">
                  <c:v>44</c:v>
                </c:pt>
                <c:pt idx="35">
                  <c:v>43.75</c:v>
                </c:pt>
                <c:pt idx="36">
                  <c:v>43.5</c:v>
                </c:pt>
                <c:pt idx="37">
                  <c:v>42.88</c:v>
                </c:pt>
                <c:pt idx="38">
                  <c:v>42.5</c:v>
                </c:pt>
                <c:pt idx="39">
                  <c:v>42.25</c:v>
                </c:pt>
                <c:pt idx="40">
                  <c:v>42</c:v>
                </c:pt>
                <c:pt idx="41">
                  <c:v>41.25</c:v>
                </c:pt>
                <c:pt idx="42">
                  <c:v>40.5</c:v>
                </c:pt>
                <c:pt idx="43">
                  <c:v>40</c:v>
                </c:pt>
                <c:pt idx="44">
                  <c:v>39.5</c:v>
                </c:pt>
                <c:pt idx="45">
                  <c:v>39.25</c:v>
                </c:pt>
                <c:pt idx="46">
                  <c:v>39</c:v>
                </c:pt>
                <c:pt idx="47">
                  <c:v>38.25</c:v>
                </c:pt>
                <c:pt idx="48">
                  <c:v>37.5</c:v>
                </c:pt>
                <c:pt idx="49">
                  <c:v>36.75</c:v>
                </c:pt>
                <c:pt idx="50">
                  <c:v>36</c:v>
                </c:pt>
                <c:pt idx="51">
                  <c:v>35</c:v>
                </c:pt>
                <c:pt idx="52">
                  <c:v>34</c:v>
                </c:pt>
                <c:pt idx="53">
                  <c:v>32.5</c:v>
                </c:pt>
                <c:pt idx="54">
                  <c:v>31</c:v>
                </c:pt>
                <c:pt idx="55">
                  <c:v>30</c:v>
                </c:pt>
                <c:pt idx="56">
                  <c:v>29</c:v>
                </c:pt>
                <c:pt idx="57">
                  <c:v>28</c:v>
                </c:pt>
                <c:pt idx="58">
                  <c:v>27</c:v>
                </c:pt>
              </c:numCache>
            </c:numRef>
          </c:val>
        </c:ser>
        <c:ser>
          <c:idx val="6"/>
          <c:order val="6"/>
          <c:tx>
            <c:strRef>
              <c:f>circuito!$V$1</c:f>
              <c:strCache>
                <c:ptCount val="1"/>
                <c:pt idx="0">
                  <c:v>1300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850</c:v>
                </c:pt>
                <c:pt idx="4">
                  <c:v>900</c:v>
                </c:pt>
                <c:pt idx="5">
                  <c:v>950</c:v>
                </c:pt>
                <c:pt idx="6">
                  <c:v>1000</c:v>
                </c:pt>
                <c:pt idx="7">
                  <c:v>1050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1600</c:v>
                </c:pt>
                <c:pt idx="19">
                  <c:v>1650</c:v>
                </c:pt>
                <c:pt idx="20">
                  <c:v>1700</c:v>
                </c:pt>
                <c:pt idx="21">
                  <c:v>1750</c:v>
                </c:pt>
                <c:pt idx="22">
                  <c:v>1800</c:v>
                </c:pt>
                <c:pt idx="23">
                  <c:v>1850</c:v>
                </c:pt>
                <c:pt idx="24">
                  <c:v>1900</c:v>
                </c:pt>
                <c:pt idx="25">
                  <c:v>1950</c:v>
                </c:pt>
                <c:pt idx="26">
                  <c:v>2000</c:v>
                </c:pt>
                <c:pt idx="27">
                  <c:v>2050</c:v>
                </c:pt>
                <c:pt idx="28">
                  <c:v>2100</c:v>
                </c:pt>
                <c:pt idx="29">
                  <c:v>2150</c:v>
                </c:pt>
                <c:pt idx="30">
                  <c:v>2200</c:v>
                </c:pt>
                <c:pt idx="31">
                  <c:v>2250</c:v>
                </c:pt>
                <c:pt idx="32">
                  <c:v>2300</c:v>
                </c:pt>
                <c:pt idx="33">
                  <c:v>2350</c:v>
                </c:pt>
                <c:pt idx="34">
                  <c:v>2400</c:v>
                </c:pt>
                <c:pt idx="35">
                  <c:v>2450</c:v>
                </c:pt>
                <c:pt idx="36">
                  <c:v>2500</c:v>
                </c:pt>
                <c:pt idx="37">
                  <c:v>2550</c:v>
                </c:pt>
                <c:pt idx="38">
                  <c:v>2600</c:v>
                </c:pt>
                <c:pt idx="39">
                  <c:v>2650</c:v>
                </c:pt>
                <c:pt idx="40">
                  <c:v>2700</c:v>
                </c:pt>
                <c:pt idx="41">
                  <c:v>2750</c:v>
                </c:pt>
                <c:pt idx="42">
                  <c:v>2800</c:v>
                </c:pt>
                <c:pt idx="43">
                  <c:v>2850</c:v>
                </c:pt>
                <c:pt idx="44">
                  <c:v>2900</c:v>
                </c:pt>
                <c:pt idx="45">
                  <c:v>2950</c:v>
                </c:pt>
                <c:pt idx="46">
                  <c:v>3000</c:v>
                </c:pt>
                <c:pt idx="47">
                  <c:v>3050</c:v>
                </c:pt>
                <c:pt idx="48">
                  <c:v>3100</c:v>
                </c:pt>
                <c:pt idx="49">
                  <c:v>3150</c:v>
                </c:pt>
                <c:pt idx="50">
                  <c:v>3200</c:v>
                </c:pt>
                <c:pt idx="51">
                  <c:v>3250</c:v>
                </c:pt>
                <c:pt idx="52">
                  <c:v>3300</c:v>
                </c:pt>
                <c:pt idx="53">
                  <c:v>3350</c:v>
                </c:pt>
                <c:pt idx="54">
                  <c:v>3400</c:v>
                </c:pt>
                <c:pt idx="55">
                  <c:v>3450</c:v>
                </c:pt>
                <c:pt idx="56">
                  <c:v>3500</c:v>
                </c:pt>
                <c:pt idx="57">
                  <c:v>3550</c:v>
                </c:pt>
                <c:pt idx="58">
                  <c:v>3600</c:v>
                </c:pt>
                <c:pt idx="59">
                  <c:v>3650</c:v>
                </c:pt>
                <c:pt idx="60">
                  <c:v>3700</c:v>
                </c:pt>
              </c:numCache>
            </c:numRef>
          </c:cat>
          <c:val>
            <c:numRef>
              <c:f>circuito!$V$2:$V$60</c:f>
              <c:numCache>
                <c:formatCode>0.00</c:formatCode>
                <c:ptCount val="59"/>
                <c:pt idx="10">
                  <c:v>46</c:v>
                </c:pt>
                <c:pt idx="11">
                  <c:v>46.5</c:v>
                </c:pt>
                <c:pt idx="12">
                  <c:v>47</c:v>
                </c:pt>
                <c:pt idx="13">
                  <c:v>47.75</c:v>
                </c:pt>
                <c:pt idx="14">
                  <c:v>48.5</c:v>
                </c:pt>
                <c:pt idx="15">
                  <c:v>48.75</c:v>
                </c:pt>
                <c:pt idx="16">
                  <c:v>49</c:v>
                </c:pt>
                <c:pt idx="17">
                  <c:v>49.5</c:v>
                </c:pt>
                <c:pt idx="18">
                  <c:v>50</c:v>
                </c:pt>
                <c:pt idx="19">
                  <c:v>50.25</c:v>
                </c:pt>
                <c:pt idx="20">
                  <c:v>50.5</c:v>
                </c:pt>
                <c:pt idx="21">
                  <c:v>50.75</c:v>
                </c:pt>
                <c:pt idx="22">
                  <c:v>51</c:v>
                </c:pt>
                <c:pt idx="23">
                  <c:v>51.5</c:v>
                </c:pt>
                <c:pt idx="24">
                  <c:v>52</c:v>
                </c:pt>
                <c:pt idx="25">
                  <c:v>52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51.5</c:v>
                </c:pt>
                <c:pt idx="36">
                  <c:v>51</c:v>
                </c:pt>
                <c:pt idx="37">
                  <c:v>51</c:v>
                </c:pt>
                <c:pt idx="38">
                  <c:v>51</c:v>
                </c:pt>
                <c:pt idx="39">
                  <c:v>51</c:v>
                </c:pt>
                <c:pt idx="40">
                  <c:v>50.5</c:v>
                </c:pt>
                <c:pt idx="41">
                  <c:v>50.25</c:v>
                </c:pt>
                <c:pt idx="42">
                  <c:v>50</c:v>
                </c:pt>
                <c:pt idx="43">
                  <c:v>49.5</c:v>
                </c:pt>
                <c:pt idx="44">
                  <c:v>49</c:v>
                </c:pt>
                <c:pt idx="45">
                  <c:v>48.5</c:v>
                </c:pt>
                <c:pt idx="46">
                  <c:v>48</c:v>
                </c:pt>
                <c:pt idx="47">
                  <c:v>47.5</c:v>
                </c:pt>
                <c:pt idx="48">
                  <c:v>47</c:v>
                </c:pt>
                <c:pt idx="49">
                  <c:v>46</c:v>
                </c:pt>
                <c:pt idx="50">
                  <c:v>45</c:v>
                </c:pt>
                <c:pt idx="51">
                  <c:v>44.5</c:v>
                </c:pt>
                <c:pt idx="52">
                  <c:v>44</c:v>
                </c:pt>
                <c:pt idx="53">
                  <c:v>43</c:v>
                </c:pt>
                <c:pt idx="54">
                  <c:v>42</c:v>
                </c:pt>
                <c:pt idx="55">
                  <c:v>41.5</c:v>
                </c:pt>
                <c:pt idx="56">
                  <c:v>41</c:v>
                </c:pt>
                <c:pt idx="57">
                  <c:v>40</c:v>
                </c:pt>
                <c:pt idx="58">
                  <c:v>39</c:v>
                </c:pt>
              </c:numCache>
            </c:numRef>
          </c:val>
        </c:ser>
        <c:ser>
          <c:idx val="7"/>
          <c:order val="7"/>
          <c:tx>
            <c:strRef>
              <c:f>circuito!$W$1</c:f>
              <c:strCache>
                <c:ptCount val="1"/>
                <c:pt idx="0">
                  <c:v>1400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850</c:v>
                </c:pt>
                <c:pt idx="4">
                  <c:v>900</c:v>
                </c:pt>
                <c:pt idx="5">
                  <c:v>950</c:v>
                </c:pt>
                <c:pt idx="6">
                  <c:v>1000</c:v>
                </c:pt>
                <c:pt idx="7">
                  <c:v>1050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1600</c:v>
                </c:pt>
                <c:pt idx="19">
                  <c:v>1650</c:v>
                </c:pt>
                <c:pt idx="20">
                  <c:v>1700</c:v>
                </c:pt>
                <c:pt idx="21">
                  <c:v>1750</c:v>
                </c:pt>
                <c:pt idx="22">
                  <c:v>1800</c:v>
                </c:pt>
                <c:pt idx="23">
                  <c:v>1850</c:v>
                </c:pt>
                <c:pt idx="24">
                  <c:v>1900</c:v>
                </c:pt>
                <c:pt idx="25">
                  <c:v>1950</c:v>
                </c:pt>
                <c:pt idx="26">
                  <c:v>2000</c:v>
                </c:pt>
                <c:pt idx="27">
                  <c:v>2050</c:v>
                </c:pt>
                <c:pt idx="28">
                  <c:v>2100</c:v>
                </c:pt>
                <c:pt idx="29">
                  <c:v>2150</c:v>
                </c:pt>
                <c:pt idx="30">
                  <c:v>2200</c:v>
                </c:pt>
                <c:pt idx="31">
                  <c:v>2250</c:v>
                </c:pt>
                <c:pt idx="32">
                  <c:v>2300</c:v>
                </c:pt>
                <c:pt idx="33">
                  <c:v>2350</c:v>
                </c:pt>
                <c:pt idx="34">
                  <c:v>2400</c:v>
                </c:pt>
                <c:pt idx="35">
                  <c:v>2450</c:v>
                </c:pt>
                <c:pt idx="36">
                  <c:v>2500</c:v>
                </c:pt>
                <c:pt idx="37">
                  <c:v>2550</c:v>
                </c:pt>
                <c:pt idx="38">
                  <c:v>2600</c:v>
                </c:pt>
                <c:pt idx="39">
                  <c:v>2650</c:v>
                </c:pt>
                <c:pt idx="40">
                  <c:v>2700</c:v>
                </c:pt>
                <c:pt idx="41">
                  <c:v>2750</c:v>
                </c:pt>
                <c:pt idx="42">
                  <c:v>2800</c:v>
                </c:pt>
                <c:pt idx="43">
                  <c:v>2850</c:v>
                </c:pt>
                <c:pt idx="44">
                  <c:v>2900</c:v>
                </c:pt>
                <c:pt idx="45">
                  <c:v>2950</c:v>
                </c:pt>
                <c:pt idx="46">
                  <c:v>3000</c:v>
                </c:pt>
                <c:pt idx="47">
                  <c:v>3050</c:v>
                </c:pt>
                <c:pt idx="48">
                  <c:v>3100</c:v>
                </c:pt>
                <c:pt idx="49">
                  <c:v>3150</c:v>
                </c:pt>
                <c:pt idx="50">
                  <c:v>3200</c:v>
                </c:pt>
                <c:pt idx="51">
                  <c:v>3250</c:v>
                </c:pt>
                <c:pt idx="52">
                  <c:v>3300</c:v>
                </c:pt>
                <c:pt idx="53">
                  <c:v>3350</c:v>
                </c:pt>
                <c:pt idx="54">
                  <c:v>3400</c:v>
                </c:pt>
                <c:pt idx="55">
                  <c:v>3450</c:v>
                </c:pt>
                <c:pt idx="56">
                  <c:v>3500</c:v>
                </c:pt>
                <c:pt idx="57">
                  <c:v>3550</c:v>
                </c:pt>
                <c:pt idx="58">
                  <c:v>3600</c:v>
                </c:pt>
                <c:pt idx="59">
                  <c:v>3650</c:v>
                </c:pt>
                <c:pt idx="60">
                  <c:v>3700</c:v>
                </c:pt>
              </c:numCache>
            </c:numRef>
          </c:cat>
          <c:val>
            <c:numRef>
              <c:f>circuito!$W$2:$W$60</c:f>
              <c:numCache>
                <c:formatCode>0.00</c:formatCode>
                <c:ptCount val="59"/>
                <c:pt idx="12">
                  <c:v>53</c:v>
                </c:pt>
                <c:pt idx="13">
                  <c:v>53.6</c:v>
                </c:pt>
                <c:pt idx="14">
                  <c:v>54.25</c:v>
                </c:pt>
                <c:pt idx="15">
                  <c:v>54.5</c:v>
                </c:pt>
                <c:pt idx="16">
                  <c:v>55.75</c:v>
                </c:pt>
                <c:pt idx="17">
                  <c:v>55.88</c:v>
                </c:pt>
                <c:pt idx="18">
                  <c:v>56</c:v>
                </c:pt>
                <c:pt idx="19">
                  <c:v>56.5</c:v>
                </c:pt>
                <c:pt idx="20">
                  <c:v>57</c:v>
                </c:pt>
                <c:pt idx="21">
                  <c:v>57.5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  <c:pt idx="25">
                  <c:v>58.25</c:v>
                </c:pt>
                <c:pt idx="26">
                  <c:v>58.5</c:v>
                </c:pt>
                <c:pt idx="27">
                  <c:v>58.75</c:v>
                </c:pt>
                <c:pt idx="28">
                  <c:v>59</c:v>
                </c:pt>
                <c:pt idx="29">
                  <c:v>59</c:v>
                </c:pt>
                <c:pt idx="30">
                  <c:v>59</c:v>
                </c:pt>
                <c:pt idx="31">
                  <c:v>59</c:v>
                </c:pt>
                <c:pt idx="32">
                  <c:v>59</c:v>
                </c:pt>
                <c:pt idx="33">
                  <c:v>59</c:v>
                </c:pt>
                <c:pt idx="34">
                  <c:v>59</c:v>
                </c:pt>
                <c:pt idx="35">
                  <c:v>58.75</c:v>
                </c:pt>
                <c:pt idx="36">
                  <c:v>58.5</c:v>
                </c:pt>
                <c:pt idx="37">
                  <c:v>58.38</c:v>
                </c:pt>
                <c:pt idx="38">
                  <c:v>58.25</c:v>
                </c:pt>
                <c:pt idx="39">
                  <c:v>58.13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57.75</c:v>
                </c:pt>
                <c:pt idx="44">
                  <c:v>57.5</c:v>
                </c:pt>
                <c:pt idx="45">
                  <c:v>57.25</c:v>
                </c:pt>
                <c:pt idx="46">
                  <c:v>57</c:v>
                </c:pt>
                <c:pt idx="47">
                  <c:v>56.5</c:v>
                </c:pt>
                <c:pt idx="48">
                  <c:v>56</c:v>
                </c:pt>
                <c:pt idx="49">
                  <c:v>55.5</c:v>
                </c:pt>
                <c:pt idx="50">
                  <c:v>55</c:v>
                </c:pt>
                <c:pt idx="51">
                  <c:v>54.5</c:v>
                </c:pt>
                <c:pt idx="52">
                  <c:v>54</c:v>
                </c:pt>
                <c:pt idx="53">
                  <c:v>53.5</c:v>
                </c:pt>
                <c:pt idx="54">
                  <c:v>53</c:v>
                </c:pt>
                <c:pt idx="55">
                  <c:v>52.5</c:v>
                </c:pt>
                <c:pt idx="56">
                  <c:v>52</c:v>
                </c:pt>
                <c:pt idx="57">
                  <c:v>51</c:v>
                </c:pt>
                <c:pt idx="58">
                  <c:v>50</c:v>
                </c:pt>
              </c:numCache>
            </c:numRef>
          </c:val>
        </c:ser>
        <c:ser>
          <c:idx val="8"/>
          <c:order val="8"/>
          <c:tx>
            <c:strRef>
              <c:f>circuito!$X$1</c:f>
              <c:strCache>
                <c:ptCount val="1"/>
                <c:pt idx="0">
                  <c:v>1450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700</c:v>
                </c:pt>
                <c:pt idx="1">
                  <c:v>750</c:v>
                </c:pt>
                <c:pt idx="2">
                  <c:v>800</c:v>
                </c:pt>
                <c:pt idx="3">
                  <c:v>850</c:v>
                </c:pt>
                <c:pt idx="4">
                  <c:v>900</c:v>
                </c:pt>
                <c:pt idx="5">
                  <c:v>950</c:v>
                </c:pt>
                <c:pt idx="6">
                  <c:v>1000</c:v>
                </c:pt>
                <c:pt idx="7">
                  <c:v>1050</c:v>
                </c:pt>
                <c:pt idx="8">
                  <c:v>1100</c:v>
                </c:pt>
                <c:pt idx="9">
                  <c:v>1150</c:v>
                </c:pt>
                <c:pt idx="10">
                  <c:v>1200</c:v>
                </c:pt>
                <c:pt idx="11">
                  <c:v>1250</c:v>
                </c:pt>
                <c:pt idx="12">
                  <c:v>1300</c:v>
                </c:pt>
                <c:pt idx="13">
                  <c:v>1350</c:v>
                </c:pt>
                <c:pt idx="14">
                  <c:v>1400</c:v>
                </c:pt>
                <c:pt idx="15">
                  <c:v>1450</c:v>
                </c:pt>
                <c:pt idx="16">
                  <c:v>1500</c:v>
                </c:pt>
                <c:pt idx="17">
                  <c:v>1550</c:v>
                </c:pt>
                <c:pt idx="18">
                  <c:v>1600</c:v>
                </c:pt>
                <c:pt idx="19">
                  <c:v>1650</c:v>
                </c:pt>
                <c:pt idx="20">
                  <c:v>1700</c:v>
                </c:pt>
                <c:pt idx="21">
                  <c:v>1750</c:v>
                </c:pt>
                <c:pt idx="22">
                  <c:v>1800</c:v>
                </c:pt>
                <c:pt idx="23">
                  <c:v>1850</c:v>
                </c:pt>
                <c:pt idx="24">
                  <c:v>1900</c:v>
                </c:pt>
                <c:pt idx="25">
                  <c:v>1950</c:v>
                </c:pt>
                <c:pt idx="26">
                  <c:v>2000</c:v>
                </c:pt>
                <c:pt idx="27">
                  <c:v>2050</c:v>
                </c:pt>
                <c:pt idx="28">
                  <c:v>2100</c:v>
                </c:pt>
                <c:pt idx="29">
                  <c:v>2150</c:v>
                </c:pt>
                <c:pt idx="30">
                  <c:v>2200</c:v>
                </c:pt>
                <c:pt idx="31">
                  <c:v>2250</c:v>
                </c:pt>
                <c:pt idx="32">
                  <c:v>2300</c:v>
                </c:pt>
                <c:pt idx="33">
                  <c:v>2350</c:v>
                </c:pt>
                <c:pt idx="34">
                  <c:v>2400</c:v>
                </c:pt>
                <c:pt idx="35">
                  <c:v>2450</c:v>
                </c:pt>
                <c:pt idx="36">
                  <c:v>2500</c:v>
                </c:pt>
                <c:pt idx="37">
                  <c:v>2550</c:v>
                </c:pt>
                <c:pt idx="38">
                  <c:v>2600</c:v>
                </c:pt>
                <c:pt idx="39">
                  <c:v>2650</c:v>
                </c:pt>
                <c:pt idx="40">
                  <c:v>2700</c:v>
                </c:pt>
                <c:pt idx="41">
                  <c:v>2750</c:v>
                </c:pt>
                <c:pt idx="42">
                  <c:v>2800</c:v>
                </c:pt>
                <c:pt idx="43">
                  <c:v>2850</c:v>
                </c:pt>
                <c:pt idx="44">
                  <c:v>2900</c:v>
                </c:pt>
                <c:pt idx="45">
                  <c:v>2950</c:v>
                </c:pt>
                <c:pt idx="46">
                  <c:v>3000</c:v>
                </c:pt>
                <c:pt idx="47">
                  <c:v>3050</c:v>
                </c:pt>
                <c:pt idx="48">
                  <c:v>3100</c:v>
                </c:pt>
                <c:pt idx="49">
                  <c:v>3150</c:v>
                </c:pt>
                <c:pt idx="50">
                  <c:v>3200</c:v>
                </c:pt>
                <c:pt idx="51">
                  <c:v>3250</c:v>
                </c:pt>
                <c:pt idx="52">
                  <c:v>3300</c:v>
                </c:pt>
                <c:pt idx="53">
                  <c:v>3350</c:v>
                </c:pt>
                <c:pt idx="54">
                  <c:v>3400</c:v>
                </c:pt>
                <c:pt idx="55">
                  <c:v>3450</c:v>
                </c:pt>
                <c:pt idx="56">
                  <c:v>3500</c:v>
                </c:pt>
                <c:pt idx="57">
                  <c:v>3550</c:v>
                </c:pt>
                <c:pt idx="58">
                  <c:v>3600</c:v>
                </c:pt>
                <c:pt idx="59">
                  <c:v>3650</c:v>
                </c:pt>
                <c:pt idx="60">
                  <c:v>3700</c:v>
                </c:pt>
              </c:numCache>
            </c:numRef>
          </c:cat>
          <c:val>
            <c:numRef>
              <c:f>circuito!$X$2:$X$60</c:f>
              <c:numCache>
                <c:formatCode>0.00</c:formatCode>
                <c:ptCount val="59"/>
                <c:pt idx="14">
                  <c:v>58</c:v>
                </c:pt>
                <c:pt idx="15">
                  <c:v>58.5</c:v>
                </c:pt>
                <c:pt idx="16">
                  <c:v>59</c:v>
                </c:pt>
                <c:pt idx="17">
                  <c:v>59.5</c:v>
                </c:pt>
                <c:pt idx="18">
                  <c:v>60</c:v>
                </c:pt>
                <c:pt idx="19">
                  <c:v>60.5</c:v>
                </c:pt>
                <c:pt idx="20">
                  <c:v>61</c:v>
                </c:pt>
                <c:pt idx="21">
                  <c:v>61.5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62.5</c:v>
                </c:pt>
                <c:pt idx="26">
                  <c:v>63</c:v>
                </c:pt>
                <c:pt idx="27">
                  <c:v>63.25</c:v>
                </c:pt>
                <c:pt idx="28">
                  <c:v>63.5</c:v>
                </c:pt>
                <c:pt idx="29">
                  <c:v>63.75</c:v>
                </c:pt>
                <c:pt idx="30">
                  <c:v>64</c:v>
                </c:pt>
                <c:pt idx="31">
                  <c:v>64</c:v>
                </c:pt>
                <c:pt idx="32">
                  <c:v>64</c:v>
                </c:pt>
                <c:pt idx="33">
                  <c:v>64</c:v>
                </c:pt>
                <c:pt idx="34">
                  <c:v>64</c:v>
                </c:pt>
                <c:pt idx="35">
                  <c:v>64</c:v>
                </c:pt>
                <c:pt idx="36">
                  <c:v>64</c:v>
                </c:pt>
                <c:pt idx="37">
                  <c:v>64</c:v>
                </c:pt>
                <c:pt idx="38">
                  <c:v>64</c:v>
                </c:pt>
                <c:pt idx="39">
                  <c:v>64</c:v>
                </c:pt>
                <c:pt idx="40">
                  <c:v>64</c:v>
                </c:pt>
                <c:pt idx="41">
                  <c:v>63.88</c:v>
                </c:pt>
                <c:pt idx="42">
                  <c:v>63.75</c:v>
                </c:pt>
                <c:pt idx="43">
                  <c:v>63.38</c:v>
                </c:pt>
                <c:pt idx="44">
                  <c:v>63</c:v>
                </c:pt>
                <c:pt idx="45">
                  <c:v>62.75</c:v>
                </c:pt>
                <c:pt idx="46">
                  <c:v>62.5</c:v>
                </c:pt>
                <c:pt idx="47">
                  <c:v>62.25</c:v>
                </c:pt>
                <c:pt idx="48">
                  <c:v>62</c:v>
                </c:pt>
                <c:pt idx="49">
                  <c:v>61.25</c:v>
                </c:pt>
                <c:pt idx="50">
                  <c:v>60.5</c:v>
                </c:pt>
                <c:pt idx="51">
                  <c:v>60</c:v>
                </c:pt>
                <c:pt idx="52">
                  <c:v>59.5</c:v>
                </c:pt>
                <c:pt idx="53">
                  <c:v>59.25</c:v>
                </c:pt>
                <c:pt idx="54">
                  <c:v>59</c:v>
                </c:pt>
                <c:pt idx="55">
                  <c:v>58.5</c:v>
                </c:pt>
                <c:pt idx="56">
                  <c:v>58</c:v>
                </c:pt>
                <c:pt idx="57">
                  <c:v>57</c:v>
                </c:pt>
                <c:pt idx="58">
                  <c:v>56</c:v>
                </c:pt>
              </c:numCache>
            </c:numRef>
          </c:val>
        </c:ser>
        <c:marker val="1"/>
        <c:axId val="64220544"/>
        <c:axId val="65254912"/>
      </c:lineChart>
      <c:catAx>
        <c:axId val="6422054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Portata m</a:t>
                </a:r>
                <a:r>
                  <a:rPr lang="en-US" sz="1400" b="1" baseline="30000"/>
                  <a:t>3</a:t>
                </a:r>
                <a:r>
                  <a:rPr lang="en-US" sz="1400" b="1"/>
                  <a:t>/h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 sz="1400" b="1"/>
            </a:pPr>
            <a:endParaRPr lang="it-IT"/>
          </a:p>
        </c:txPr>
        <c:crossAx val="65254912"/>
        <c:crosses val="autoZero"/>
        <c:auto val="1"/>
        <c:lblAlgn val="ctr"/>
        <c:lblOffset val="100"/>
        <c:tickLblSkip val="4"/>
        <c:tickMarkSkip val="2"/>
      </c:catAx>
      <c:valAx>
        <c:axId val="65254912"/>
        <c:scaling>
          <c:orientation val="minMax"/>
          <c:max val="200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it-IT" sz="1600">
                    <a:latin typeface="Symbol" pitchFamily="18" charset="2"/>
                  </a:rPr>
                  <a:t>D</a:t>
                </a:r>
                <a:r>
                  <a:rPr lang="it-IT" sz="1600"/>
                  <a:t>H mmH</a:t>
                </a:r>
                <a:r>
                  <a:rPr lang="it-IT" sz="1600" baseline="-25000"/>
                  <a:t>2</a:t>
                </a:r>
                <a:r>
                  <a:rPr lang="it-IT" sz="1600"/>
                  <a:t>O</a:t>
                </a:r>
              </a:p>
            </c:rich>
          </c:tx>
          <c:layout/>
        </c:title>
        <c:numFmt formatCode="_-* #,##0.0_-;\-* #,##0.0_-;_-* &quot;-&quot;??_-;_-@_-" sourceLinked="1"/>
        <c:majorTickMark val="none"/>
        <c:tickLblPos val="nextTo"/>
        <c:txPr>
          <a:bodyPr/>
          <a:lstStyle/>
          <a:p>
            <a:pPr>
              <a:defRPr sz="1400" b="1"/>
            </a:pPr>
            <a:endParaRPr lang="it-IT"/>
          </a:p>
        </c:txPr>
        <c:crossAx val="64220544"/>
        <c:crosses val="autoZero"/>
        <c:crossBetween val="midCat"/>
        <c:majorUnit val="20"/>
      </c:valAx>
    </c:plotArea>
    <c:legend>
      <c:legendPos val="tr"/>
      <c:layout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058" cy="6074082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="145" zoomScaleNormal="145" workbookViewId="0">
      <selection activeCell="C2" sqref="C2"/>
    </sheetView>
  </sheetViews>
  <sheetFormatPr defaultRowHeight="12.7"/>
  <cols>
    <col min="1" max="1" width="30.44140625" bestFit="1" customWidth="1"/>
    <col min="2" max="2" width="8.88671875" style="8"/>
  </cols>
  <sheetData>
    <row r="1" spans="1:3">
      <c r="A1" s="45" t="s">
        <v>38</v>
      </c>
      <c r="B1" s="9" t="s">
        <v>2</v>
      </c>
      <c r="C1">
        <v>1</v>
      </c>
    </row>
    <row r="2" spans="1:3">
      <c r="A2" s="45" t="s">
        <v>39</v>
      </c>
      <c r="B2" s="9" t="s">
        <v>2</v>
      </c>
      <c r="C2" s="8">
        <v>4.5</v>
      </c>
    </row>
    <row r="3" spans="1:3">
      <c r="A3" s="45" t="s">
        <v>40</v>
      </c>
      <c r="B3" s="9" t="s">
        <v>2</v>
      </c>
      <c r="C3">
        <v>65</v>
      </c>
    </row>
    <row r="4" spans="1:3">
      <c r="A4" s="15" t="s">
        <v>23</v>
      </c>
      <c r="C4" s="48">
        <v>0.2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130" zoomScaleNormal="130" zoomScaleSheetLayoutView="115" workbookViewId="0">
      <pane xSplit="5" ySplit="2" topLeftCell="F3" activePane="bottomRight" state="frozen"/>
      <selection activeCell="E1" sqref="E1"/>
      <selection pane="topRight" activeCell="F1" sqref="F1"/>
      <selection pane="bottomLeft" activeCell="E3" sqref="E3"/>
      <selection pane="bottomRight" activeCell="U69" sqref="U69"/>
    </sheetView>
  </sheetViews>
  <sheetFormatPr defaultRowHeight="12.7"/>
  <cols>
    <col min="1" max="2" width="3.33203125" style="2" bestFit="1" customWidth="1"/>
    <col min="3" max="3" width="4" style="2" bestFit="1" customWidth="1"/>
    <col min="4" max="4" width="3.33203125" style="2" bestFit="1" customWidth="1"/>
    <col min="5" max="5" width="4" style="2" bestFit="1" customWidth="1"/>
    <col min="6" max="6" width="3.33203125" style="2" bestFit="1" customWidth="1"/>
    <col min="7" max="7" width="5" style="2" bestFit="1" customWidth="1"/>
    <col min="8" max="8" width="6.5546875" style="2" bestFit="1" customWidth="1"/>
    <col min="9" max="10" width="5.77734375" style="2" bestFit="1" customWidth="1"/>
    <col min="11" max="11" width="6.88671875" style="11" bestFit="1" customWidth="1"/>
    <col min="12" max="12" width="6.77734375" style="11" bestFit="1" customWidth="1"/>
    <col min="13" max="13" width="3.33203125" style="11" bestFit="1" customWidth="1"/>
    <col min="14" max="14" width="6.109375" style="12" customWidth="1"/>
    <col min="15" max="15" width="5.6640625" style="12" customWidth="1"/>
    <col min="16" max="16" width="6.77734375" style="12" bestFit="1" customWidth="1"/>
    <col min="17" max="17" width="6.88671875" style="12" customWidth="1"/>
    <col min="18" max="18" width="3.44140625" style="2" hidden="1" customWidth="1"/>
    <col min="19" max="19" width="9.88671875" style="5" customWidth="1"/>
    <col min="20" max="20" width="18.44140625" style="5" hidden="1" customWidth="1"/>
    <col min="21" max="21" width="5.21875" style="5" bestFit="1" customWidth="1"/>
    <col min="22" max="22" width="5.44140625" style="5" bestFit="1" customWidth="1"/>
    <col min="23" max="16384" width="8.88671875" style="2"/>
  </cols>
  <sheetData>
    <row r="1" spans="1:32" s="35" customFormat="1" ht="61.05" customHeight="1">
      <c r="A1" s="50" t="s">
        <v>7</v>
      </c>
      <c r="B1" s="50" t="s">
        <v>8</v>
      </c>
      <c r="C1" s="50" t="s">
        <v>4</v>
      </c>
      <c r="D1" s="50" t="s">
        <v>9</v>
      </c>
      <c r="E1" s="50" t="s">
        <v>5</v>
      </c>
      <c r="F1" s="51" t="s">
        <v>52</v>
      </c>
      <c r="G1" s="50" t="s">
        <v>10</v>
      </c>
      <c r="H1" s="3" t="s">
        <v>51</v>
      </c>
      <c r="I1" s="51" t="s">
        <v>30</v>
      </c>
      <c r="J1" s="51" t="s">
        <v>50</v>
      </c>
      <c r="K1" s="33" t="s">
        <v>29</v>
      </c>
      <c r="L1" s="51" t="s">
        <v>43</v>
      </c>
      <c r="M1" s="51" t="s">
        <v>53</v>
      </c>
      <c r="N1" s="39" t="s">
        <v>31</v>
      </c>
      <c r="O1" s="39" t="s">
        <v>32</v>
      </c>
      <c r="P1" s="39" t="s">
        <v>33</v>
      </c>
      <c r="Q1" s="34" t="s">
        <v>11</v>
      </c>
      <c r="R1" s="32" t="s">
        <v>12</v>
      </c>
      <c r="S1" s="1" t="s">
        <v>49</v>
      </c>
      <c r="T1" s="1"/>
      <c r="U1" s="1" t="s">
        <v>27</v>
      </c>
      <c r="V1" s="1" t="s">
        <v>28</v>
      </c>
    </row>
    <row r="2" spans="1:32" ht="15">
      <c r="C2" s="13" t="s">
        <v>13</v>
      </c>
      <c r="D2" s="13" t="s">
        <v>13</v>
      </c>
      <c r="E2" s="13" t="s">
        <v>13</v>
      </c>
      <c r="F2" s="13"/>
      <c r="G2" s="13" t="s">
        <v>1</v>
      </c>
      <c r="H2" s="13" t="s">
        <v>0</v>
      </c>
      <c r="I2" s="13" t="s">
        <v>21</v>
      </c>
      <c r="J2" s="13" t="s">
        <v>0</v>
      </c>
      <c r="K2" s="13" t="s">
        <v>6</v>
      </c>
      <c r="L2" s="13" t="s">
        <v>6</v>
      </c>
      <c r="M2" s="13"/>
      <c r="N2" s="14" t="s">
        <v>0</v>
      </c>
      <c r="O2" s="14" t="s">
        <v>0</v>
      </c>
      <c r="P2" s="14" t="s">
        <v>1</v>
      </c>
      <c r="Q2" s="14" t="s">
        <v>1</v>
      </c>
      <c r="S2" s="26" t="s">
        <v>0</v>
      </c>
    </row>
    <row r="3" spans="1:32">
      <c r="A3" s="2">
        <v>2</v>
      </c>
      <c r="B3" s="2">
        <v>4</v>
      </c>
      <c r="C3" s="2">
        <v>21</v>
      </c>
      <c r="D3" s="2">
        <v>4</v>
      </c>
      <c r="E3" s="2">
        <v>2</v>
      </c>
      <c r="F3" s="2">
        <v>1</v>
      </c>
      <c r="G3" s="6">
        <v>3.7</v>
      </c>
      <c r="H3" s="4">
        <v>0.19</v>
      </c>
      <c r="I3" s="4">
        <f t="shared" ref="I3:I34" si="0">+PI()*H3^2/4</f>
        <v>2.8352873698647883E-2</v>
      </c>
      <c r="J3" s="49">
        <f>+H3</f>
        <v>0.19</v>
      </c>
      <c r="K3" s="11">
        <f t="shared" ref="K3:K34" si="1">+G3*I3*3600</f>
        <v>377.66027766598978</v>
      </c>
      <c r="L3" s="11">
        <v>1000</v>
      </c>
      <c r="M3" s="11">
        <v>3</v>
      </c>
      <c r="Q3" s="12">
        <f t="shared" ref="Q3:Q34" si="2">IF(N3*O3=0,,K3/3600/N3/O3)</f>
        <v>0</v>
      </c>
      <c r="S3" s="17">
        <v>55.6</v>
      </c>
      <c r="T3" s="17"/>
      <c r="U3" s="36">
        <v>5</v>
      </c>
      <c r="V3" s="36">
        <v>16</v>
      </c>
    </row>
    <row r="4" spans="1:32">
      <c r="A4" s="2">
        <v>2</v>
      </c>
      <c r="B4" s="2">
        <v>4</v>
      </c>
      <c r="C4" s="2">
        <v>24</v>
      </c>
      <c r="D4" s="2">
        <v>10</v>
      </c>
      <c r="E4" s="2">
        <v>3</v>
      </c>
      <c r="F4" s="2">
        <v>1</v>
      </c>
      <c r="G4" s="6">
        <v>5</v>
      </c>
      <c r="H4" s="4">
        <v>0.19</v>
      </c>
      <c r="I4" s="4">
        <f t="shared" si="0"/>
        <v>2.8352873698647883E-2</v>
      </c>
      <c r="J4" s="49">
        <f t="shared" ref="J4:J67" si="3">+H4</f>
        <v>0.19</v>
      </c>
      <c r="K4" s="11">
        <f t="shared" si="1"/>
        <v>510.35172657566193</v>
      </c>
      <c r="L4" s="11">
        <v>1000</v>
      </c>
      <c r="M4" s="11">
        <v>3</v>
      </c>
      <c r="Q4" s="12">
        <f t="shared" si="2"/>
        <v>0</v>
      </c>
      <c r="S4" s="17">
        <v>58.899999999999984</v>
      </c>
      <c r="T4" s="17"/>
      <c r="U4" s="36">
        <v>2</v>
      </c>
      <c r="V4" s="36">
        <v>14</v>
      </c>
      <c r="W4" s="10"/>
      <c r="AC4" s="10"/>
      <c r="AD4" s="10"/>
      <c r="AE4" s="10"/>
      <c r="AF4" s="10"/>
    </row>
    <row r="5" spans="1:32">
      <c r="A5" s="2">
        <v>2</v>
      </c>
      <c r="B5" s="2">
        <v>2</v>
      </c>
      <c r="C5" s="2">
        <v>273</v>
      </c>
      <c r="D5" s="2">
        <v>63</v>
      </c>
      <c r="E5" s="2">
        <v>6</v>
      </c>
      <c r="F5" s="2">
        <v>1</v>
      </c>
      <c r="G5" s="6">
        <v>4.1500000000000004</v>
      </c>
      <c r="H5" s="4">
        <v>0.19</v>
      </c>
      <c r="I5" s="4">
        <f t="shared" si="0"/>
        <v>2.8352873698647883E-2</v>
      </c>
      <c r="J5" s="49">
        <f t="shared" si="3"/>
        <v>0.19</v>
      </c>
      <c r="K5" s="11">
        <f t="shared" si="1"/>
        <v>423.59193305779945</v>
      </c>
      <c r="L5" s="11">
        <v>1000</v>
      </c>
      <c r="M5" s="11">
        <v>3</v>
      </c>
      <c r="Q5" s="12">
        <f t="shared" si="2"/>
        <v>0</v>
      </c>
      <c r="S5" s="17">
        <v>26.299999999999997</v>
      </c>
      <c r="T5" s="17"/>
      <c r="U5" s="36">
        <v>5</v>
      </c>
      <c r="V5" s="36">
        <v>10</v>
      </c>
    </row>
    <row r="6" spans="1:32">
      <c r="A6" s="2">
        <v>2</v>
      </c>
      <c r="B6" s="2">
        <v>4</v>
      </c>
      <c r="C6" s="2">
        <v>247</v>
      </c>
      <c r="D6" s="2">
        <v>13</v>
      </c>
      <c r="E6" s="2">
        <v>7</v>
      </c>
      <c r="F6" s="2">
        <v>0</v>
      </c>
      <c r="G6" s="6">
        <v>1</v>
      </c>
      <c r="H6" s="4">
        <v>0.19</v>
      </c>
      <c r="I6" s="4">
        <f t="shared" si="0"/>
        <v>2.8352873698647883E-2</v>
      </c>
      <c r="J6" s="49">
        <f t="shared" si="3"/>
        <v>0.19</v>
      </c>
      <c r="K6" s="11">
        <f t="shared" si="1"/>
        <v>102.07034531513239</v>
      </c>
      <c r="L6" s="11">
        <v>1000</v>
      </c>
      <c r="M6" s="11">
        <v>3</v>
      </c>
      <c r="Q6" s="12">
        <f t="shared" si="2"/>
        <v>0</v>
      </c>
      <c r="S6" s="17">
        <v>50.3</v>
      </c>
      <c r="T6" s="17"/>
      <c r="U6" s="36">
        <v>2</v>
      </c>
      <c r="V6" s="36">
        <v>7</v>
      </c>
    </row>
    <row r="7" spans="1:32">
      <c r="A7" s="2">
        <v>2</v>
      </c>
      <c r="B7" s="2">
        <v>4</v>
      </c>
      <c r="C7" s="2">
        <v>247</v>
      </c>
      <c r="D7" s="2">
        <v>7</v>
      </c>
      <c r="E7" s="2">
        <v>8</v>
      </c>
      <c r="F7" s="2">
        <v>1</v>
      </c>
      <c r="G7" s="6">
        <v>4.5</v>
      </c>
      <c r="H7" s="4">
        <v>0.19</v>
      </c>
      <c r="I7" s="4">
        <f t="shared" si="0"/>
        <v>2.8352873698647883E-2</v>
      </c>
      <c r="J7" s="49">
        <f t="shared" si="3"/>
        <v>0.19</v>
      </c>
      <c r="K7" s="11">
        <f t="shared" si="1"/>
        <v>459.31655391809568</v>
      </c>
      <c r="L7" s="11">
        <v>1000</v>
      </c>
      <c r="M7" s="11">
        <v>3</v>
      </c>
      <c r="Q7" s="12">
        <f t="shared" si="2"/>
        <v>0</v>
      </c>
      <c r="R7" s="18" t="s">
        <v>14</v>
      </c>
      <c r="S7" s="17">
        <v>58.17</v>
      </c>
      <c r="T7" s="17"/>
      <c r="U7" s="36">
        <v>0</v>
      </c>
      <c r="V7" s="36">
        <v>11</v>
      </c>
    </row>
    <row r="8" spans="1:32">
      <c r="A8" s="2">
        <v>2</v>
      </c>
      <c r="B8" s="2">
        <v>2</v>
      </c>
      <c r="C8" s="2">
        <v>214</v>
      </c>
      <c r="D8" s="2">
        <v>69</v>
      </c>
      <c r="E8" s="2">
        <v>9</v>
      </c>
      <c r="F8" s="2">
        <v>1</v>
      </c>
      <c r="G8" s="6">
        <v>4.53</v>
      </c>
      <c r="H8" s="4">
        <v>0.19</v>
      </c>
      <c r="I8" s="4">
        <f t="shared" si="0"/>
        <v>2.8352873698647883E-2</v>
      </c>
      <c r="J8" s="49">
        <f t="shared" si="3"/>
        <v>0.19</v>
      </c>
      <c r="K8" s="11">
        <f t="shared" si="1"/>
        <v>462.37866427754972</v>
      </c>
      <c r="L8" s="11">
        <v>1000</v>
      </c>
      <c r="M8" s="11">
        <v>3</v>
      </c>
      <c r="Q8" s="12">
        <f t="shared" si="2"/>
        <v>0</v>
      </c>
      <c r="S8" s="17">
        <v>29.900000000000002</v>
      </c>
      <c r="T8" s="17"/>
      <c r="U8" s="36">
        <v>2</v>
      </c>
      <c r="V8" s="36">
        <v>8</v>
      </c>
      <c r="X8" s="10"/>
      <c r="Y8" s="10"/>
      <c r="Z8" s="10"/>
      <c r="AA8" s="10"/>
      <c r="AB8" s="10"/>
    </row>
    <row r="9" spans="1:32">
      <c r="A9" s="2">
        <v>2</v>
      </c>
      <c r="B9" s="2">
        <v>2</v>
      </c>
      <c r="C9" s="2">
        <v>216</v>
      </c>
      <c r="D9" s="2">
        <v>70</v>
      </c>
      <c r="E9" s="2">
        <v>10</v>
      </c>
      <c r="F9" s="2">
        <v>1</v>
      </c>
      <c r="G9" s="6">
        <v>4.7</v>
      </c>
      <c r="H9" s="4">
        <v>0.19</v>
      </c>
      <c r="I9" s="4">
        <f t="shared" si="0"/>
        <v>2.8352873698647883E-2</v>
      </c>
      <c r="J9" s="49">
        <f t="shared" si="3"/>
        <v>0.19</v>
      </c>
      <c r="K9" s="11">
        <f t="shared" si="1"/>
        <v>479.73062298112222</v>
      </c>
      <c r="L9" s="11">
        <v>1000</v>
      </c>
      <c r="M9" s="11">
        <v>3</v>
      </c>
      <c r="Q9" s="12">
        <f t="shared" si="2"/>
        <v>0</v>
      </c>
      <c r="S9" s="17">
        <v>35.9</v>
      </c>
      <c r="T9" s="17"/>
      <c r="U9" s="36">
        <v>2</v>
      </c>
      <c r="V9" s="36">
        <v>7</v>
      </c>
    </row>
    <row r="10" spans="1:32" s="10" customFormat="1">
      <c r="A10" s="2">
        <v>2</v>
      </c>
      <c r="B10" s="2">
        <v>2</v>
      </c>
      <c r="C10" s="2">
        <v>218</v>
      </c>
      <c r="D10" s="2">
        <v>65</v>
      </c>
      <c r="E10" s="2">
        <v>11</v>
      </c>
      <c r="F10" s="2">
        <v>1</v>
      </c>
      <c r="G10" s="6">
        <v>4.7300000000000004</v>
      </c>
      <c r="H10" s="4">
        <v>0.19</v>
      </c>
      <c r="I10" s="4">
        <f t="shared" si="0"/>
        <v>2.8352873698647883E-2</v>
      </c>
      <c r="J10" s="49">
        <f t="shared" si="3"/>
        <v>0.19</v>
      </c>
      <c r="K10" s="11">
        <f t="shared" si="1"/>
        <v>482.79273334057615</v>
      </c>
      <c r="L10" s="11">
        <v>1000</v>
      </c>
      <c r="M10" s="11">
        <v>3</v>
      </c>
      <c r="N10" s="12"/>
      <c r="O10" s="12"/>
      <c r="P10" s="12"/>
      <c r="Q10" s="12">
        <f t="shared" si="2"/>
        <v>0</v>
      </c>
      <c r="R10" s="2"/>
      <c r="S10" s="17">
        <v>37.6</v>
      </c>
      <c r="T10" s="17"/>
      <c r="U10" s="36">
        <v>2</v>
      </c>
      <c r="V10" s="36">
        <v>6</v>
      </c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>
      <c r="A11" s="2">
        <v>2</v>
      </c>
      <c r="B11" s="2">
        <v>3</v>
      </c>
      <c r="C11" s="2">
        <v>225</v>
      </c>
      <c r="D11" s="2">
        <v>44</v>
      </c>
      <c r="E11" s="2">
        <v>13</v>
      </c>
      <c r="F11" s="2">
        <v>0</v>
      </c>
      <c r="G11" s="6">
        <v>1.17</v>
      </c>
      <c r="H11" s="4">
        <v>0.19</v>
      </c>
      <c r="I11" s="4">
        <f t="shared" si="0"/>
        <v>2.8352873698647883E-2</v>
      </c>
      <c r="J11" s="49">
        <f t="shared" si="3"/>
        <v>0.19</v>
      </c>
      <c r="K11" s="11">
        <f t="shared" si="1"/>
        <v>119.42230401870486</v>
      </c>
      <c r="L11" s="11">
        <v>1000</v>
      </c>
      <c r="M11" s="11">
        <v>3</v>
      </c>
      <c r="Q11" s="12">
        <f t="shared" si="2"/>
        <v>0</v>
      </c>
      <c r="S11" s="17">
        <v>42.6</v>
      </c>
      <c r="T11" s="17"/>
      <c r="U11" s="36">
        <v>2</v>
      </c>
      <c r="V11" s="36">
        <v>6</v>
      </c>
    </row>
    <row r="12" spans="1:32">
      <c r="A12" s="2">
        <v>2</v>
      </c>
      <c r="B12" s="2">
        <v>3</v>
      </c>
      <c r="C12" s="2">
        <v>225</v>
      </c>
      <c r="D12" s="2">
        <v>37</v>
      </c>
      <c r="E12" s="2">
        <v>14</v>
      </c>
      <c r="F12" s="2">
        <v>1</v>
      </c>
      <c r="G12" s="6">
        <v>1.8</v>
      </c>
      <c r="H12" s="4">
        <v>0.19</v>
      </c>
      <c r="I12" s="4">
        <f t="shared" si="0"/>
        <v>2.8352873698647883E-2</v>
      </c>
      <c r="J12" s="49">
        <f t="shared" si="3"/>
        <v>0.19</v>
      </c>
      <c r="K12" s="11">
        <f t="shared" si="1"/>
        <v>183.72662156723828</v>
      </c>
      <c r="L12" s="11">
        <v>1000</v>
      </c>
      <c r="M12" s="11">
        <v>3</v>
      </c>
      <c r="Q12" s="12">
        <f t="shared" si="2"/>
        <v>0</v>
      </c>
      <c r="S12" s="17">
        <v>34.900000000000006</v>
      </c>
      <c r="T12" s="17"/>
      <c r="U12" s="36">
        <v>3</v>
      </c>
      <c r="V12" s="36">
        <v>6</v>
      </c>
      <c r="W12" s="10"/>
      <c r="AC12" s="10"/>
      <c r="AD12" s="10"/>
      <c r="AE12" s="10"/>
      <c r="AF12" s="10"/>
    </row>
    <row r="13" spans="1:32">
      <c r="A13" s="2">
        <v>2</v>
      </c>
      <c r="B13" s="2">
        <v>3</v>
      </c>
      <c r="C13" s="2">
        <v>229</v>
      </c>
      <c r="D13" s="2">
        <v>45</v>
      </c>
      <c r="E13" s="2">
        <v>15</v>
      </c>
      <c r="F13" s="2">
        <v>0</v>
      </c>
      <c r="G13" s="6">
        <v>0.92</v>
      </c>
      <c r="H13" s="4">
        <v>0.19</v>
      </c>
      <c r="I13" s="4">
        <f t="shared" si="0"/>
        <v>2.8352873698647883E-2</v>
      </c>
      <c r="J13" s="49">
        <f t="shared" si="3"/>
        <v>0.19</v>
      </c>
      <c r="K13" s="11">
        <f t="shared" si="1"/>
        <v>93.904717689921796</v>
      </c>
      <c r="L13" s="11">
        <v>1000</v>
      </c>
      <c r="M13" s="11">
        <v>3</v>
      </c>
      <c r="Q13" s="12">
        <f t="shared" si="2"/>
        <v>0</v>
      </c>
      <c r="S13" s="17">
        <v>45.8</v>
      </c>
      <c r="T13" s="17"/>
      <c r="U13" s="36">
        <v>1</v>
      </c>
      <c r="V13" s="36">
        <v>7</v>
      </c>
    </row>
    <row r="14" spans="1:32">
      <c r="A14" s="2">
        <v>2</v>
      </c>
      <c r="B14" s="2">
        <v>3</v>
      </c>
      <c r="C14" s="2">
        <v>231</v>
      </c>
      <c r="D14" s="2">
        <v>38</v>
      </c>
      <c r="E14" s="2">
        <v>16</v>
      </c>
      <c r="F14" s="2">
        <v>0</v>
      </c>
      <c r="G14" s="17">
        <v>0.8</v>
      </c>
      <c r="H14" s="4">
        <v>0.19</v>
      </c>
      <c r="I14" s="4">
        <f t="shared" si="0"/>
        <v>2.8352873698647883E-2</v>
      </c>
      <c r="J14" s="49">
        <f t="shared" si="3"/>
        <v>0.19</v>
      </c>
      <c r="K14" s="11">
        <f t="shared" si="1"/>
        <v>81.656276252105911</v>
      </c>
      <c r="L14" s="11">
        <v>1000</v>
      </c>
      <c r="M14" s="11">
        <v>3</v>
      </c>
      <c r="Q14" s="12">
        <f t="shared" si="2"/>
        <v>0</v>
      </c>
      <c r="S14" s="17">
        <v>50.2</v>
      </c>
      <c r="T14" s="17"/>
      <c r="U14" s="36">
        <v>3</v>
      </c>
      <c r="V14" s="36">
        <v>6</v>
      </c>
      <c r="X14" s="10"/>
      <c r="Y14" s="10"/>
      <c r="Z14" s="10"/>
      <c r="AA14" s="10"/>
      <c r="AB14" s="10"/>
    </row>
    <row r="15" spans="1:32">
      <c r="A15" s="2">
        <v>2</v>
      </c>
      <c r="B15" s="2">
        <v>4</v>
      </c>
      <c r="C15" s="2">
        <v>236</v>
      </c>
      <c r="D15" s="2">
        <v>8</v>
      </c>
      <c r="E15" s="2">
        <v>17</v>
      </c>
      <c r="F15" s="2">
        <v>1</v>
      </c>
      <c r="G15" s="6">
        <v>5.5</v>
      </c>
      <c r="H15" s="4">
        <v>0.19</v>
      </c>
      <c r="I15" s="4">
        <f t="shared" si="0"/>
        <v>2.8352873698647883E-2</v>
      </c>
      <c r="J15" s="49">
        <f t="shared" si="3"/>
        <v>0.19</v>
      </c>
      <c r="K15" s="11">
        <f t="shared" si="1"/>
        <v>561.38689923322806</v>
      </c>
      <c r="L15" s="11">
        <v>1000</v>
      </c>
      <c r="M15" s="11">
        <v>3</v>
      </c>
      <c r="Q15" s="12">
        <f t="shared" si="2"/>
        <v>0</v>
      </c>
      <c r="S15" s="17">
        <v>32.74</v>
      </c>
      <c r="T15" s="17"/>
      <c r="U15" s="36">
        <v>0</v>
      </c>
      <c r="V15" s="36">
        <v>7</v>
      </c>
    </row>
    <row r="16" spans="1:32" s="10" customFormat="1">
      <c r="A16" s="2">
        <v>2</v>
      </c>
      <c r="B16" s="2">
        <v>4</v>
      </c>
      <c r="C16" s="2">
        <v>236</v>
      </c>
      <c r="D16" s="2">
        <v>5</v>
      </c>
      <c r="E16" s="2">
        <v>18</v>
      </c>
      <c r="F16" s="2">
        <v>1</v>
      </c>
      <c r="G16" s="6">
        <v>5.5</v>
      </c>
      <c r="H16" s="4">
        <v>0.19</v>
      </c>
      <c r="I16" s="4">
        <f t="shared" si="0"/>
        <v>2.8352873698647883E-2</v>
      </c>
      <c r="J16" s="49">
        <f t="shared" si="3"/>
        <v>0.19</v>
      </c>
      <c r="K16" s="11">
        <f t="shared" si="1"/>
        <v>561.38689923322806</v>
      </c>
      <c r="L16" s="11">
        <v>1000</v>
      </c>
      <c r="M16" s="11">
        <v>3</v>
      </c>
      <c r="N16" s="12"/>
      <c r="O16" s="12"/>
      <c r="P16" s="12"/>
      <c r="Q16" s="12">
        <f t="shared" si="2"/>
        <v>0</v>
      </c>
      <c r="R16" s="2"/>
      <c r="S16" s="17">
        <v>29</v>
      </c>
      <c r="T16" s="17"/>
      <c r="U16" s="36">
        <v>2</v>
      </c>
      <c r="V16" s="36">
        <v>6</v>
      </c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2">
        <v>2</v>
      </c>
      <c r="B17" s="2">
        <v>4</v>
      </c>
      <c r="C17" s="2">
        <v>238</v>
      </c>
      <c r="D17" s="2">
        <v>11</v>
      </c>
      <c r="E17" s="2">
        <v>19</v>
      </c>
      <c r="F17" s="2">
        <v>0</v>
      </c>
      <c r="G17" s="6">
        <v>0.6</v>
      </c>
      <c r="H17" s="4">
        <v>0.19</v>
      </c>
      <c r="I17" s="4">
        <f t="shared" si="0"/>
        <v>2.8352873698647883E-2</v>
      </c>
      <c r="J17" s="49">
        <f t="shared" si="3"/>
        <v>0.19</v>
      </c>
      <c r="K17" s="11">
        <f t="shared" si="1"/>
        <v>61.242207189079423</v>
      </c>
      <c r="L17" s="11">
        <v>1000</v>
      </c>
      <c r="M17" s="11">
        <v>3</v>
      </c>
      <c r="Q17" s="12">
        <f t="shared" si="2"/>
        <v>0</v>
      </c>
      <c r="S17" s="17">
        <v>33.4</v>
      </c>
      <c r="T17" s="17"/>
      <c r="U17" s="36">
        <v>2</v>
      </c>
      <c r="V17" s="36">
        <v>7</v>
      </c>
    </row>
    <row r="18" spans="1:32">
      <c r="A18" s="2">
        <v>2</v>
      </c>
      <c r="B18" s="2">
        <v>4</v>
      </c>
      <c r="C18" s="2">
        <v>240</v>
      </c>
      <c r="D18" s="2">
        <v>6</v>
      </c>
      <c r="E18" s="2">
        <v>20</v>
      </c>
      <c r="F18" s="2">
        <v>1</v>
      </c>
      <c r="G18" s="6">
        <v>4.9000000000000004</v>
      </c>
      <c r="H18" s="4">
        <v>0.19</v>
      </c>
      <c r="I18" s="4">
        <f t="shared" si="0"/>
        <v>2.8352873698647883E-2</v>
      </c>
      <c r="J18" s="49">
        <f t="shared" si="3"/>
        <v>0.19</v>
      </c>
      <c r="K18" s="11">
        <f t="shared" si="1"/>
        <v>500.14469204414866</v>
      </c>
      <c r="L18" s="11">
        <v>1000</v>
      </c>
      <c r="M18" s="11">
        <v>3</v>
      </c>
      <c r="Q18" s="12">
        <f t="shared" si="2"/>
        <v>0</v>
      </c>
      <c r="S18" s="17">
        <v>38.400000000000006</v>
      </c>
      <c r="T18" s="17"/>
      <c r="U18" s="36">
        <v>2</v>
      </c>
      <c r="V18" s="36">
        <v>7</v>
      </c>
    </row>
    <row r="19" spans="1:32">
      <c r="A19" s="2">
        <v>2</v>
      </c>
      <c r="B19" s="2">
        <v>4</v>
      </c>
      <c r="C19" s="2">
        <v>244</v>
      </c>
      <c r="D19" s="2">
        <v>14</v>
      </c>
      <c r="E19" s="2">
        <v>21</v>
      </c>
      <c r="F19" s="2">
        <v>0</v>
      </c>
      <c r="G19" s="6">
        <v>0.9</v>
      </c>
      <c r="H19" s="4">
        <v>0.19</v>
      </c>
      <c r="I19" s="4">
        <f t="shared" si="0"/>
        <v>2.8352873698647883E-2</v>
      </c>
      <c r="J19" s="49">
        <f t="shared" si="3"/>
        <v>0.19</v>
      </c>
      <c r="K19" s="11">
        <f t="shared" si="1"/>
        <v>91.863310783619141</v>
      </c>
      <c r="L19" s="11">
        <v>1000</v>
      </c>
      <c r="M19" s="11">
        <v>3</v>
      </c>
      <c r="Q19" s="12">
        <f t="shared" si="2"/>
        <v>0</v>
      </c>
      <c r="S19" s="17">
        <v>46.800000000000004</v>
      </c>
      <c r="T19" s="17"/>
      <c r="U19" s="36">
        <v>0</v>
      </c>
      <c r="V19" s="36">
        <v>8</v>
      </c>
    </row>
    <row r="20" spans="1:32">
      <c r="A20" s="16">
        <v>3</v>
      </c>
      <c r="B20" s="2">
        <v>1</v>
      </c>
      <c r="C20" s="16">
        <v>307</v>
      </c>
      <c r="D20" s="2">
        <v>99</v>
      </c>
      <c r="E20" s="16">
        <v>22</v>
      </c>
      <c r="F20" s="2">
        <v>1</v>
      </c>
      <c r="G20" s="6">
        <v>0.92</v>
      </c>
      <c r="H20" s="4">
        <v>0.13500000000000001</v>
      </c>
      <c r="I20" s="4">
        <f t="shared" si="0"/>
        <v>1.4313881527918496E-2</v>
      </c>
      <c r="J20" s="49">
        <f t="shared" si="3"/>
        <v>0.13500000000000001</v>
      </c>
      <c r="K20" s="11">
        <f t="shared" si="1"/>
        <v>47.407575620466055</v>
      </c>
      <c r="L20" s="11">
        <v>400</v>
      </c>
      <c r="M20" s="11">
        <v>2</v>
      </c>
      <c r="Q20" s="12">
        <f t="shared" si="2"/>
        <v>0</v>
      </c>
      <c r="S20" s="5">
        <f>16.9+2.5</f>
        <v>19.399999999999999</v>
      </c>
      <c r="T20" s="5" t="s">
        <v>24</v>
      </c>
      <c r="U20" s="5">
        <v>4</v>
      </c>
      <c r="V20" s="5">
        <v>8</v>
      </c>
    </row>
    <row r="21" spans="1:32">
      <c r="A21" s="2">
        <v>3</v>
      </c>
      <c r="B21" s="2">
        <v>1</v>
      </c>
      <c r="C21" s="2">
        <v>307</v>
      </c>
      <c r="D21" s="2">
        <v>92</v>
      </c>
      <c r="E21" s="2">
        <v>24</v>
      </c>
      <c r="F21" s="2">
        <v>1</v>
      </c>
      <c r="G21" s="6">
        <v>5.21</v>
      </c>
      <c r="H21" s="4">
        <v>0.19</v>
      </c>
      <c r="I21" s="4">
        <f t="shared" si="0"/>
        <v>2.8352873698647883E-2</v>
      </c>
      <c r="J21" s="49">
        <f t="shared" si="3"/>
        <v>0.19</v>
      </c>
      <c r="K21" s="11">
        <f t="shared" si="1"/>
        <v>531.78649909183969</v>
      </c>
      <c r="L21" s="11">
        <v>1000</v>
      </c>
      <c r="M21" s="11">
        <v>3</v>
      </c>
      <c r="Q21" s="12">
        <f t="shared" si="2"/>
        <v>0</v>
      </c>
      <c r="S21" s="17">
        <v>15.2</v>
      </c>
      <c r="T21" s="17"/>
      <c r="U21" s="36">
        <v>2</v>
      </c>
      <c r="V21" s="36">
        <v>6</v>
      </c>
    </row>
    <row r="22" spans="1:32">
      <c r="A22" s="2">
        <v>3</v>
      </c>
      <c r="B22" s="2">
        <v>1</v>
      </c>
      <c r="C22" s="2">
        <v>305</v>
      </c>
      <c r="D22" s="2">
        <v>96</v>
      </c>
      <c r="E22" s="2">
        <v>25</v>
      </c>
      <c r="F22" s="2">
        <v>1</v>
      </c>
      <c r="G22" s="6">
        <v>5.2</v>
      </c>
      <c r="H22" s="4">
        <v>0.19</v>
      </c>
      <c r="I22" s="4">
        <f t="shared" si="0"/>
        <v>2.8352873698647883E-2</v>
      </c>
      <c r="J22" s="49">
        <f t="shared" si="3"/>
        <v>0.19</v>
      </c>
      <c r="K22" s="11">
        <f t="shared" si="1"/>
        <v>530.76579563868836</v>
      </c>
      <c r="L22" s="11">
        <v>1000</v>
      </c>
      <c r="M22" s="11">
        <v>3</v>
      </c>
      <c r="Q22" s="12">
        <f t="shared" si="2"/>
        <v>0</v>
      </c>
      <c r="S22" s="17">
        <v>14.399999999999999</v>
      </c>
      <c r="T22" s="17"/>
      <c r="U22" s="36">
        <v>4</v>
      </c>
      <c r="V22" s="36">
        <v>6</v>
      </c>
    </row>
    <row r="23" spans="1:32">
      <c r="A23" s="2">
        <v>3</v>
      </c>
      <c r="B23" s="2">
        <v>1</v>
      </c>
      <c r="C23" s="2">
        <v>314</v>
      </c>
      <c r="D23" s="2">
        <v>93</v>
      </c>
      <c r="E23" s="2">
        <v>26</v>
      </c>
      <c r="F23" s="2">
        <v>1</v>
      </c>
      <c r="G23" s="6">
        <v>4.5999999999999996</v>
      </c>
      <c r="H23" s="4">
        <v>0.19</v>
      </c>
      <c r="I23" s="4">
        <f t="shared" si="0"/>
        <v>2.8352873698647883E-2</v>
      </c>
      <c r="J23" s="49">
        <f t="shared" si="3"/>
        <v>0.19</v>
      </c>
      <c r="K23" s="11">
        <f t="shared" si="1"/>
        <v>469.52358844960895</v>
      </c>
      <c r="L23" s="11">
        <v>1000</v>
      </c>
      <c r="M23" s="11">
        <v>3</v>
      </c>
      <c r="Q23" s="12">
        <f t="shared" si="2"/>
        <v>0</v>
      </c>
      <c r="S23" s="17">
        <v>24</v>
      </c>
      <c r="T23" s="17"/>
      <c r="U23" s="36">
        <v>3</v>
      </c>
      <c r="V23" s="36">
        <v>7</v>
      </c>
    </row>
    <row r="24" spans="1:32">
      <c r="A24" s="2">
        <v>3</v>
      </c>
      <c r="B24" s="2">
        <v>1</v>
      </c>
      <c r="C24" s="2">
        <v>314</v>
      </c>
      <c r="D24" s="2">
        <v>97</v>
      </c>
      <c r="E24" s="2">
        <v>27</v>
      </c>
      <c r="F24" s="2">
        <v>1</v>
      </c>
      <c r="G24" s="6">
        <v>3.3</v>
      </c>
      <c r="H24" s="4">
        <v>0.19</v>
      </c>
      <c r="I24" s="4">
        <f t="shared" si="0"/>
        <v>2.8352873698647883E-2</v>
      </c>
      <c r="J24" s="49">
        <f t="shared" si="3"/>
        <v>0.19</v>
      </c>
      <c r="K24" s="11">
        <f t="shared" si="1"/>
        <v>336.8321395399368</v>
      </c>
      <c r="L24" s="11">
        <v>1000</v>
      </c>
      <c r="M24" s="11">
        <v>3</v>
      </c>
      <c r="Q24" s="12">
        <f t="shared" si="2"/>
        <v>0</v>
      </c>
      <c r="R24" s="18" t="s">
        <v>15</v>
      </c>
      <c r="S24" s="17">
        <v>25.2</v>
      </c>
      <c r="T24" s="17"/>
      <c r="U24" s="36">
        <v>4</v>
      </c>
      <c r="V24" s="36">
        <v>7</v>
      </c>
    </row>
    <row r="25" spans="1:32">
      <c r="A25" s="2">
        <v>3</v>
      </c>
      <c r="B25" s="2">
        <v>1</v>
      </c>
      <c r="C25" s="2">
        <v>317</v>
      </c>
      <c r="D25" s="2">
        <v>94</v>
      </c>
      <c r="E25" s="2">
        <v>28</v>
      </c>
      <c r="F25" s="2">
        <v>1</v>
      </c>
      <c r="G25" s="6">
        <v>4.4000000000000004</v>
      </c>
      <c r="H25" s="4">
        <v>0.19</v>
      </c>
      <c r="I25" s="4">
        <f t="shared" si="0"/>
        <v>2.8352873698647883E-2</v>
      </c>
      <c r="J25" s="49">
        <f t="shared" si="3"/>
        <v>0.19</v>
      </c>
      <c r="K25" s="11">
        <f t="shared" si="1"/>
        <v>449.10951938658252</v>
      </c>
      <c r="L25" s="11">
        <v>1000</v>
      </c>
      <c r="M25" s="11">
        <v>3</v>
      </c>
      <c r="Q25" s="12">
        <f t="shared" si="2"/>
        <v>0</v>
      </c>
      <c r="S25" s="17">
        <v>39.909999999999997</v>
      </c>
      <c r="T25" s="17"/>
      <c r="U25" s="36">
        <v>2</v>
      </c>
      <c r="V25" s="36">
        <v>11</v>
      </c>
      <c r="X25" s="10"/>
      <c r="Y25" s="10"/>
      <c r="Z25" s="10"/>
      <c r="AA25" s="10"/>
      <c r="AB25" s="10"/>
    </row>
    <row r="26" spans="1:32" s="10" customFormat="1">
      <c r="A26" s="16">
        <v>3</v>
      </c>
      <c r="B26" s="2">
        <v>2</v>
      </c>
      <c r="C26" s="16">
        <v>370</v>
      </c>
      <c r="D26" s="2">
        <v>61</v>
      </c>
      <c r="E26" s="16">
        <v>29</v>
      </c>
      <c r="F26" s="2">
        <v>0</v>
      </c>
      <c r="G26" s="6">
        <v>0</v>
      </c>
      <c r="H26" s="4">
        <v>0.19</v>
      </c>
      <c r="I26" s="4">
        <f t="shared" si="0"/>
        <v>2.8352873698647883E-2</v>
      </c>
      <c r="J26" s="49">
        <f t="shared" si="3"/>
        <v>0.19</v>
      </c>
      <c r="K26" s="11">
        <f t="shared" si="1"/>
        <v>0</v>
      </c>
      <c r="L26" s="11">
        <v>1000</v>
      </c>
      <c r="M26" s="11">
        <v>3</v>
      </c>
      <c r="N26" s="12"/>
      <c r="O26" s="12"/>
      <c r="P26" s="12"/>
      <c r="Q26" s="12">
        <f t="shared" si="2"/>
        <v>0</v>
      </c>
      <c r="R26" s="2"/>
      <c r="S26" s="5">
        <f>33.1+2.5</f>
        <v>35.6</v>
      </c>
      <c r="T26" s="5"/>
      <c r="U26" s="5">
        <v>2</v>
      </c>
      <c r="V26" s="5">
        <v>8</v>
      </c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>
      <c r="A27" s="2">
        <v>3</v>
      </c>
      <c r="B27" s="2">
        <v>2</v>
      </c>
      <c r="C27" s="2">
        <v>370</v>
      </c>
      <c r="D27" s="2">
        <v>68</v>
      </c>
      <c r="E27" s="2">
        <v>30</v>
      </c>
      <c r="F27" s="2">
        <v>1</v>
      </c>
      <c r="G27" s="6">
        <v>5.12</v>
      </c>
      <c r="H27" s="4">
        <v>0.19</v>
      </c>
      <c r="I27" s="4">
        <f t="shared" si="0"/>
        <v>2.8352873698647883E-2</v>
      </c>
      <c r="J27" s="49">
        <f t="shared" si="3"/>
        <v>0.19</v>
      </c>
      <c r="K27" s="11">
        <f t="shared" si="1"/>
        <v>522.60016801347786</v>
      </c>
      <c r="L27" s="11">
        <v>1000</v>
      </c>
      <c r="M27" s="11">
        <v>3</v>
      </c>
      <c r="Q27" s="12">
        <f t="shared" si="2"/>
        <v>0</v>
      </c>
      <c r="S27" s="17">
        <v>44.5</v>
      </c>
      <c r="T27" s="17"/>
      <c r="U27" s="36">
        <v>0</v>
      </c>
      <c r="V27" s="36">
        <v>9</v>
      </c>
    </row>
    <row r="28" spans="1:32">
      <c r="A28" s="2">
        <v>3</v>
      </c>
      <c r="B28" s="2">
        <v>2</v>
      </c>
      <c r="C28" s="2">
        <v>370</v>
      </c>
      <c r="D28" s="2">
        <v>67</v>
      </c>
      <c r="E28" s="2">
        <v>31</v>
      </c>
      <c r="F28" s="2">
        <v>1</v>
      </c>
      <c r="G28" s="6">
        <v>5.45</v>
      </c>
      <c r="H28" s="4">
        <v>0.19</v>
      </c>
      <c r="I28" s="4">
        <f t="shared" si="0"/>
        <v>2.8352873698647883E-2</v>
      </c>
      <c r="J28" s="49">
        <f t="shared" si="3"/>
        <v>0.19</v>
      </c>
      <c r="K28" s="11">
        <f t="shared" si="1"/>
        <v>556.28338196747154</v>
      </c>
      <c r="L28" s="11">
        <v>1000</v>
      </c>
      <c r="M28" s="11">
        <v>3</v>
      </c>
      <c r="Q28" s="12">
        <f t="shared" si="2"/>
        <v>0</v>
      </c>
      <c r="S28" s="17">
        <v>52.000000000000007</v>
      </c>
      <c r="T28" s="17"/>
      <c r="U28" s="36">
        <v>0</v>
      </c>
      <c r="V28" s="36">
        <v>7</v>
      </c>
    </row>
    <row r="29" spans="1:32">
      <c r="A29" s="2">
        <v>3</v>
      </c>
      <c r="B29" s="2">
        <v>2</v>
      </c>
      <c r="C29" s="2">
        <v>370</v>
      </c>
      <c r="D29" s="2">
        <v>75</v>
      </c>
      <c r="E29" s="2">
        <v>32</v>
      </c>
      <c r="F29" s="2">
        <v>1</v>
      </c>
      <c r="G29" s="6">
        <v>5</v>
      </c>
      <c r="H29" s="4">
        <v>0.19</v>
      </c>
      <c r="I29" s="4">
        <f t="shared" si="0"/>
        <v>2.8352873698647883E-2</v>
      </c>
      <c r="J29" s="49">
        <f t="shared" si="3"/>
        <v>0.19</v>
      </c>
      <c r="K29" s="11">
        <f t="shared" si="1"/>
        <v>510.35172657566193</v>
      </c>
      <c r="L29" s="11">
        <v>1000</v>
      </c>
      <c r="M29" s="11">
        <v>3</v>
      </c>
      <c r="Q29" s="12">
        <f t="shared" si="2"/>
        <v>0</v>
      </c>
      <c r="S29" s="17">
        <v>54.5</v>
      </c>
      <c r="T29" s="17"/>
      <c r="U29" s="36">
        <v>2</v>
      </c>
      <c r="V29" s="36">
        <v>9</v>
      </c>
    </row>
    <row r="30" spans="1:32">
      <c r="A30" s="2">
        <v>3</v>
      </c>
      <c r="B30" s="2">
        <v>2</v>
      </c>
      <c r="C30" s="2">
        <v>370</v>
      </c>
      <c r="D30" s="2">
        <v>80</v>
      </c>
      <c r="E30" s="2">
        <v>33</v>
      </c>
      <c r="F30" s="2">
        <v>1</v>
      </c>
      <c r="G30" s="6">
        <v>4.88</v>
      </c>
      <c r="H30" s="4">
        <v>0.19</v>
      </c>
      <c r="I30" s="4">
        <f t="shared" si="0"/>
        <v>2.8352873698647883E-2</v>
      </c>
      <c r="J30" s="49">
        <f t="shared" si="3"/>
        <v>0.19</v>
      </c>
      <c r="K30" s="11">
        <f t="shared" si="1"/>
        <v>498.103285137846</v>
      </c>
      <c r="L30" s="11">
        <v>1000</v>
      </c>
      <c r="M30" s="11">
        <v>3</v>
      </c>
      <c r="Q30" s="12">
        <f t="shared" si="2"/>
        <v>0</v>
      </c>
      <c r="S30" s="17">
        <v>59</v>
      </c>
      <c r="T30" s="17"/>
      <c r="U30" s="36">
        <v>2</v>
      </c>
      <c r="V30" s="36">
        <v>10</v>
      </c>
    </row>
    <row r="31" spans="1:32">
      <c r="A31" s="2">
        <v>3</v>
      </c>
      <c r="B31" s="2">
        <v>2</v>
      </c>
      <c r="C31" s="2">
        <v>370</v>
      </c>
      <c r="D31" s="2">
        <v>76</v>
      </c>
      <c r="E31" s="2">
        <v>34</v>
      </c>
      <c r="F31" s="2">
        <v>1</v>
      </c>
      <c r="G31" s="6">
        <v>4.7</v>
      </c>
      <c r="H31" s="4">
        <v>0.19</v>
      </c>
      <c r="I31" s="4">
        <f t="shared" si="0"/>
        <v>2.8352873698647883E-2</v>
      </c>
      <c r="J31" s="49">
        <f t="shared" si="3"/>
        <v>0.19</v>
      </c>
      <c r="K31" s="11">
        <f t="shared" si="1"/>
        <v>479.73062298112222</v>
      </c>
      <c r="L31" s="11">
        <v>1000</v>
      </c>
      <c r="M31" s="11">
        <v>3</v>
      </c>
      <c r="Q31" s="12">
        <f t="shared" si="2"/>
        <v>0</v>
      </c>
      <c r="S31" s="17">
        <v>60.2</v>
      </c>
      <c r="T31" s="17"/>
      <c r="U31" s="36">
        <v>2</v>
      </c>
      <c r="V31" s="36">
        <v>10</v>
      </c>
    </row>
    <row r="32" spans="1:32">
      <c r="A32" s="2">
        <v>3</v>
      </c>
      <c r="B32" s="2">
        <v>3</v>
      </c>
      <c r="C32" s="2">
        <v>369</v>
      </c>
      <c r="D32" s="2">
        <v>58</v>
      </c>
      <c r="E32" s="2">
        <v>35</v>
      </c>
      <c r="F32" s="2">
        <v>1</v>
      </c>
      <c r="G32" s="6">
        <v>5.9</v>
      </c>
      <c r="H32" s="4">
        <v>0.19</v>
      </c>
      <c r="I32" s="4">
        <f t="shared" si="0"/>
        <v>2.8352873698647883E-2</v>
      </c>
      <c r="J32" s="49">
        <f t="shared" si="3"/>
        <v>0.19</v>
      </c>
      <c r="K32" s="11">
        <f t="shared" si="1"/>
        <v>602.21503735928104</v>
      </c>
      <c r="L32" s="11">
        <v>1000</v>
      </c>
      <c r="M32" s="11">
        <v>3</v>
      </c>
      <c r="Q32" s="12">
        <f t="shared" si="2"/>
        <v>0</v>
      </c>
      <c r="S32" s="17">
        <v>18.7</v>
      </c>
      <c r="T32" s="17"/>
      <c r="U32" s="36">
        <v>2</v>
      </c>
      <c r="V32" s="36">
        <v>8</v>
      </c>
    </row>
    <row r="33" spans="1:32">
      <c r="A33" s="2">
        <v>3</v>
      </c>
      <c r="B33" s="2">
        <v>3</v>
      </c>
      <c r="C33" s="2">
        <v>369</v>
      </c>
      <c r="D33" s="2">
        <v>51</v>
      </c>
      <c r="E33" s="2">
        <v>36</v>
      </c>
      <c r="F33" s="2">
        <v>1</v>
      </c>
      <c r="G33" s="6">
        <v>5.2</v>
      </c>
      <c r="H33" s="4">
        <v>0.19</v>
      </c>
      <c r="I33" s="4">
        <f t="shared" si="0"/>
        <v>2.8352873698647883E-2</v>
      </c>
      <c r="J33" s="49">
        <f t="shared" si="3"/>
        <v>0.19</v>
      </c>
      <c r="K33" s="11">
        <f t="shared" si="1"/>
        <v>530.76579563868836</v>
      </c>
      <c r="L33" s="11">
        <v>1000</v>
      </c>
      <c r="M33" s="11">
        <v>3</v>
      </c>
      <c r="Q33" s="12">
        <f t="shared" si="2"/>
        <v>0</v>
      </c>
      <c r="S33" s="17">
        <v>18.2</v>
      </c>
      <c r="T33" s="17"/>
      <c r="U33" s="36">
        <v>1</v>
      </c>
      <c r="V33" s="36">
        <v>8</v>
      </c>
    </row>
    <row r="34" spans="1:32">
      <c r="A34" s="2">
        <v>3</v>
      </c>
      <c r="B34" s="2">
        <v>3</v>
      </c>
      <c r="C34" s="2">
        <v>369</v>
      </c>
      <c r="D34" s="2">
        <v>52</v>
      </c>
      <c r="E34" s="2">
        <v>37</v>
      </c>
      <c r="F34" s="2">
        <v>1</v>
      </c>
      <c r="G34" s="6">
        <v>6.5</v>
      </c>
      <c r="H34" s="4">
        <v>0.19</v>
      </c>
      <c r="I34" s="4">
        <f t="shared" si="0"/>
        <v>2.8352873698647883E-2</v>
      </c>
      <c r="J34" s="49">
        <f t="shared" si="3"/>
        <v>0.19</v>
      </c>
      <c r="K34" s="11">
        <f t="shared" si="1"/>
        <v>663.45724454836045</v>
      </c>
      <c r="L34" s="11">
        <v>1000</v>
      </c>
      <c r="M34" s="11">
        <v>3</v>
      </c>
      <c r="Q34" s="12">
        <f t="shared" si="2"/>
        <v>0</v>
      </c>
      <c r="S34" s="17">
        <v>14.7</v>
      </c>
      <c r="T34" s="17"/>
      <c r="U34" s="36">
        <v>3</v>
      </c>
      <c r="V34" s="36">
        <v>6</v>
      </c>
    </row>
    <row r="35" spans="1:32">
      <c r="A35" s="2">
        <v>2</v>
      </c>
      <c r="B35" s="2">
        <v>3</v>
      </c>
      <c r="C35" s="2">
        <v>369</v>
      </c>
      <c r="D35" s="2">
        <v>46</v>
      </c>
      <c r="E35" s="2">
        <v>38</v>
      </c>
      <c r="F35" s="2">
        <v>1</v>
      </c>
      <c r="G35" s="6">
        <v>6</v>
      </c>
      <c r="H35" s="4">
        <v>0.19</v>
      </c>
      <c r="I35" s="4">
        <f t="shared" ref="I35:I66" si="4">+PI()*H35^2/4</f>
        <v>2.8352873698647883E-2</v>
      </c>
      <c r="J35" s="49">
        <f t="shared" si="3"/>
        <v>0.19</v>
      </c>
      <c r="K35" s="11">
        <f t="shared" ref="K35:K66" si="5">+G35*I35*3600</f>
        <v>612.4220718907942</v>
      </c>
      <c r="L35" s="11">
        <v>1000</v>
      </c>
      <c r="M35" s="11">
        <v>3</v>
      </c>
      <c r="Q35" s="12">
        <f t="shared" ref="Q35:Q66" si="6">IF(N35*O35=0,,K35/3600/N35/O35)</f>
        <v>0</v>
      </c>
      <c r="S35" s="17">
        <v>14.6</v>
      </c>
      <c r="T35" s="17"/>
      <c r="U35" s="36">
        <v>0</v>
      </c>
      <c r="V35" s="36">
        <v>6</v>
      </c>
    </row>
    <row r="36" spans="1:32">
      <c r="A36" s="2">
        <v>3</v>
      </c>
      <c r="B36" s="2">
        <v>2</v>
      </c>
      <c r="C36" s="2">
        <v>370</v>
      </c>
      <c r="D36" s="2">
        <v>62</v>
      </c>
      <c r="E36" s="13">
        <v>39</v>
      </c>
      <c r="F36" s="2">
        <v>1</v>
      </c>
      <c r="G36" s="6">
        <v>0</v>
      </c>
      <c r="H36" s="4">
        <v>0.19</v>
      </c>
      <c r="I36" s="4">
        <f t="shared" si="4"/>
        <v>2.8352873698647883E-2</v>
      </c>
      <c r="J36" s="49">
        <f t="shared" si="3"/>
        <v>0.19</v>
      </c>
      <c r="K36" s="11">
        <f t="shared" si="5"/>
        <v>0</v>
      </c>
      <c r="L36" s="11">
        <v>400</v>
      </c>
      <c r="M36" s="11">
        <v>2</v>
      </c>
      <c r="Q36" s="12">
        <f t="shared" si="6"/>
        <v>0</v>
      </c>
      <c r="R36" s="18" t="s">
        <v>16</v>
      </c>
      <c r="S36" s="17">
        <v>52.099999999999994</v>
      </c>
      <c r="T36" s="17"/>
      <c r="U36" s="36">
        <v>2</v>
      </c>
      <c r="V36" s="36">
        <v>7</v>
      </c>
    </row>
    <row r="37" spans="1:32" s="10" customFormat="1">
      <c r="A37" s="16">
        <v>3</v>
      </c>
      <c r="B37" s="2">
        <v>3</v>
      </c>
      <c r="C37" s="16">
        <v>360</v>
      </c>
      <c r="D37" s="2">
        <v>40</v>
      </c>
      <c r="E37" s="16">
        <v>41</v>
      </c>
      <c r="F37" s="2">
        <v>0</v>
      </c>
      <c r="G37" s="6">
        <v>1.1000000000000001</v>
      </c>
      <c r="H37" s="4">
        <v>0.19</v>
      </c>
      <c r="I37" s="4">
        <f t="shared" si="4"/>
        <v>2.8352873698647883E-2</v>
      </c>
      <c r="J37" s="49">
        <f t="shared" si="3"/>
        <v>0.19</v>
      </c>
      <c r="K37" s="11">
        <f t="shared" si="5"/>
        <v>112.27737984664563</v>
      </c>
      <c r="L37" s="11">
        <v>1000</v>
      </c>
      <c r="M37" s="11">
        <v>3</v>
      </c>
      <c r="N37" s="12"/>
      <c r="O37" s="12"/>
      <c r="P37" s="12"/>
      <c r="Q37" s="12">
        <f t="shared" si="6"/>
        <v>0</v>
      </c>
      <c r="R37" s="2"/>
      <c r="S37" s="5">
        <f>43.5+2.5</f>
        <v>46</v>
      </c>
      <c r="T37" s="5"/>
      <c r="U37" s="5">
        <v>2</v>
      </c>
      <c r="V37" s="5">
        <v>7</v>
      </c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>
        <v>3</v>
      </c>
      <c r="B38" s="2">
        <v>3</v>
      </c>
      <c r="C38" s="2">
        <v>360</v>
      </c>
      <c r="D38" s="2">
        <v>41</v>
      </c>
      <c r="E38" s="2">
        <v>42</v>
      </c>
      <c r="F38" s="2">
        <v>0</v>
      </c>
      <c r="G38" s="6">
        <v>0.8</v>
      </c>
      <c r="H38" s="4">
        <v>0.19</v>
      </c>
      <c r="I38" s="4">
        <f t="shared" si="4"/>
        <v>2.8352873698647883E-2</v>
      </c>
      <c r="J38" s="49">
        <f t="shared" si="3"/>
        <v>0.19</v>
      </c>
      <c r="K38" s="11">
        <f t="shared" si="5"/>
        <v>81.656276252105911</v>
      </c>
      <c r="L38" s="11">
        <v>1000</v>
      </c>
      <c r="M38" s="11">
        <v>3</v>
      </c>
      <c r="Q38" s="12">
        <f t="shared" si="6"/>
        <v>0</v>
      </c>
      <c r="S38" s="17">
        <v>57.599999999999994</v>
      </c>
      <c r="T38" s="17"/>
      <c r="U38" s="36">
        <v>0</v>
      </c>
      <c r="V38" s="36">
        <v>9</v>
      </c>
      <c r="X38" s="10"/>
      <c r="Y38" s="10"/>
      <c r="Z38" s="10"/>
      <c r="AA38" s="10"/>
      <c r="AB38" s="10"/>
    </row>
    <row r="39" spans="1:32">
      <c r="A39" s="2">
        <v>3</v>
      </c>
      <c r="B39" s="2">
        <v>3</v>
      </c>
      <c r="C39" s="2">
        <v>360</v>
      </c>
      <c r="D39" s="2">
        <v>34</v>
      </c>
      <c r="E39" s="2">
        <v>43</v>
      </c>
      <c r="F39" s="2">
        <v>0</v>
      </c>
      <c r="G39" s="6">
        <v>0.7</v>
      </c>
      <c r="H39" s="4">
        <v>0.19</v>
      </c>
      <c r="I39" s="4">
        <f t="shared" si="4"/>
        <v>2.8352873698647883E-2</v>
      </c>
      <c r="J39" s="49">
        <f t="shared" si="3"/>
        <v>0.19</v>
      </c>
      <c r="K39" s="11">
        <f t="shared" si="5"/>
        <v>71.449241720592653</v>
      </c>
      <c r="L39" s="11">
        <v>1000</v>
      </c>
      <c r="M39" s="11">
        <v>3</v>
      </c>
      <c r="N39" s="12">
        <v>1.1499999999999999</v>
      </c>
      <c r="O39" s="12">
        <v>0.5</v>
      </c>
      <c r="P39" s="12">
        <v>0.36</v>
      </c>
      <c r="Q39" s="12">
        <f t="shared" si="6"/>
        <v>3.4516541894006117E-2</v>
      </c>
      <c r="S39" s="17">
        <v>54.27</v>
      </c>
      <c r="T39" s="17"/>
      <c r="U39" s="36">
        <v>2</v>
      </c>
      <c r="V39" s="36">
        <v>7</v>
      </c>
      <c r="W39" s="10"/>
      <c r="AC39" s="10"/>
      <c r="AD39" s="10"/>
      <c r="AE39" s="10"/>
      <c r="AF39" s="10"/>
    </row>
    <row r="40" spans="1:32">
      <c r="A40" s="2">
        <v>3</v>
      </c>
      <c r="B40" s="2">
        <v>3</v>
      </c>
      <c r="C40" s="2">
        <v>360</v>
      </c>
      <c r="D40" s="2">
        <v>42</v>
      </c>
      <c r="E40" s="2">
        <v>44</v>
      </c>
      <c r="F40" s="2">
        <v>0</v>
      </c>
      <c r="G40" s="6">
        <v>1</v>
      </c>
      <c r="H40" s="4">
        <v>0.19</v>
      </c>
      <c r="I40" s="4">
        <f t="shared" si="4"/>
        <v>2.8352873698647883E-2</v>
      </c>
      <c r="J40" s="49">
        <f t="shared" si="3"/>
        <v>0.19</v>
      </c>
      <c r="K40" s="11">
        <f t="shared" si="5"/>
        <v>102.07034531513239</v>
      </c>
      <c r="L40" s="11">
        <v>1000</v>
      </c>
      <c r="M40" s="11">
        <v>3</v>
      </c>
      <c r="Q40" s="12">
        <f t="shared" si="6"/>
        <v>0</v>
      </c>
      <c r="S40" s="17">
        <v>56.100000000000009</v>
      </c>
      <c r="T40" s="17"/>
      <c r="U40" s="36">
        <v>1</v>
      </c>
      <c r="V40" s="36">
        <v>7</v>
      </c>
    </row>
    <row r="41" spans="1:32">
      <c r="A41" s="2">
        <v>3</v>
      </c>
      <c r="B41" s="2">
        <v>3</v>
      </c>
      <c r="C41" s="2">
        <v>360</v>
      </c>
      <c r="D41" s="2">
        <v>35</v>
      </c>
      <c r="E41" s="2">
        <v>45</v>
      </c>
      <c r="F41" s="2">
        <v>0</v>
      </c>
      <c r="G41" s="6">
        <v>0.7</v>
      </c>
      <c r="H41" s="4">
        <v>0.19</v>
      </c>
      <c r="I41" s="4">
        <f t="shared" si="4"/>
        <v>2.8352873698647883E-2</v>
      </c>
      <c r="J41" s="49">
        <f t="shared" si="3"/>
        <v>0.19</v>
      </c>
      <c r="K41" s="11">
        <f t="shared" si="5"/>
        <v>71.449241720592653</v>
      </c>
      <c r="L41" s="11">
        <v>1000</v>
      </c>
      <c r="M41" s="11">
        <v>3</v>
      </c>
      <c r="Q41" s="12">
        <f t="shared" si="6"/>
        <v>0</v>
      </c>
      <c r="S41" s="17">
        <v>60</v>
      </c>
      <c r="T41" s="17"/>
      <c r="U41" s="36">
        <v>0</v>
      </c>
      <c r="V41" s="36">
        <v>9</v>
      </c>
    </row>
    <row r="42" spans="1:32">
      <c r="A42" s="2">
        <v>3</v>
      </c>
      <c r="B42" s="2">
        <v>3</v>
      </c>
      <c r="C42" s="2">
        <v>360</v>
      </c>
      <c r="D42" s="2">
        <v>43</v>
      </c>
      <c r="E42" s="2">
        <v>46</v>
      </c>
      <c r="F42" s="2">
        <v>0</v>
      </c>
      <c r="G42" s="6">
        <v>0.75</v>
      </c>
      <c r="H42" s="4">
        <v>0.19</v>
      </c>
      <c r="I42" s="4">
        <f t="shared" si="4"/>
        <v>2.8352873698647883E-2</v>
      </c>
      <c r="J42" s="49">
        <f t="shared" si="3"/>
        <v>0.19</v>
      </c>
      <c r="K42" s="11">
        <f t="shared" si="5"/>
        <v>76.552758986349275</v>
      </c>
      <c r="L42" s="11">
        <v>1000</v>
      </c>
      <c r="M42" s="11">
        <v>3</v>
      </c>
      <c r="Q42" s="12">
        <f t="shared" si="6"/>
        <v>0</v>
      </c>
      <c r="S42" s="17">
        <v>62.1</v>
      </c>
      <c r="T42" s="17"/>
      <c r="U42" s="36">
        <v>0</v>
      </c>
      <c r="V42" s="36">
        <v>9</v>
      </c>
    </row>
    <row r="43" spans="1:32">
      <c r="A43" s="2">
        <v>3</v>
      </c>
      <c r="B43" s="2">
        <v>4</v>
      </c>
      <c r="C43" s="2">
        <v>359</v>
      </c>
      <c r="D43" s="2">
        <v>23</v>
      </c>
      <c r="E43" s="2">
        <v>47</v>
      </c>
      <c r="F43" s="2">
        <v>1</v>
      </c>
      <c r="G43" s="6">
        <v>6.2</v>
      </c>
      <c r="H43" s="4">
        <v>0.19</v>
      </c>
      <c r="I43" s="4">
        <f t="shared" si="4"/>
        <v>2.8352873698647883E-2</v>
      </c>
      <c r="J43" s="49">
        <f t="shared" si="3"/>
        <v>0.19</v>
      </c>
      <c r="K43" s="11">
        <f t="shared" si="5"/>
        <v>632.83614095382075</v>
      </c>
      <c r="L43" s="11">
        <v>1000</v>
      </c>
      <c r="M43" s="11">
        <v>3</v>
      </c>
      <c r="Q43" s="12">
        <f t="shared" si="6"/>
        <v>0</v>
      </c>
      <c r="S43" s="17">
        <v>27.3</v>
      </c>
      <c r="T43" s="17"/>
      <c r="U43" s="36">
        <v>1</v>
      </c>
      <c r="V43" s="36">
        <v>8</v>
      </c>
    </row>
    <row r="44" spans="1:32">
      <c r="A44" s="2">
        <v>3</v>
      </c>
      <c r="B44" s="2">
        <v>4</v>
      </c>
      <c r="C44" s="2">
        <v>359</v>
      </c>
      <c r="D44" s="2">
        <v>28</v>
      </c>
      <c r="E44" s="2">
        <v>48</v>
      </c>
      <c r="F44" s="2">
        <v>0</v>
      </c>
      <c r="G44" s="6">
        <v>1.3</v>
      </c>
      <c r="H44" s="4">
        <v>0.19</v>
      </c>
      <c r="I44" s="4">
        <f t="shared" si="4"/>
        <v>2.8352873698647883E-2</v>
      </c>
      <c r="J44" s="49">
        <f t="shared" si="3"/>
        <v>0.19</v>
      </c>
      <c r="K44" s="11">
        <f t="shared" si="5"/>
        <v>132.69144890967209</v>
      </c>
      <c r="L44" s="11">
        <v>1000</v>
      </c>
      <c r="M44" s="11">
        <v>3</v>
      </c>
      <c r="Q44" s="12">
        <f t="shared" si="6"/>
        <v>0</v>
      </c>
      <c r="S44" s="17">
        <v>18</v>
      </c>
      <c r="T44" s="17"/>
      <c r="U44" s="36">
        <v>1</v>
      </c>
      <c r="V44" s="36">
        <v>6</v>
      </c>
    </row>
    <row r="45" spans="1:32">
      <c r="A45" s="2">
        <v>3</v>
      </c>
      <c r="B45" s="2">
        <v>4</v>
      </c>
      <c r="C45" s="2">
        <v>359</v>
      </c>
      <c r="D45" s="2">
        <v>30</v>
      </c>
      <c r="E45" s="2">
        <v>49</v>
      </c>
      <c r="F45" s="2">
        <v>1</v>
      </c>
      <c r="G45" s="6">
        <v>7.7</v>
      </c>
      <c r="H45" s="4">
        <v>0.19</v>
      </c>
      <c r="I45" s="4">
        <f t="shared" si="4"/>
        <v>2.8352873698647883E-2</v>
      </c>
      <c r="J45" s="49">
        <f t="shared" si="3"/>
        <v>0.19</v>
      </c>
      <c r="K45" s="11">
        <f t="shared" si="5"/>
        <v>785.94165892651938</v>
      </c>
      <c r="L45" s="11">
        <v>1000</v>
      </c>
      <c r="M45" s="11">
        <v>3</v>
      </c>
      <c r="Q45" s="12">
        <f t="shared" si="6"/>
        <v>0</v>
      </c>
      <c r="S45" s="17">
        <v>16.899999999999999</v>
      </c>
      <c r="T45" s="17"/>
      <c r="U45" s="36">
        <v>0</v>
      </c>
      <c r="V45" s="36">
        <v>8</v>
      </c>
    </row>
    <row r="46" spans="1:32">
      <c r="A46" s="2">
        <v>3</v>
      </c>
      <c r="B46" s="2">
        <v>4</v>
      </c>
      <c r="C46" s="2">
        <v>359</v>
      </c>
      <c r="D46" s="2">
        <v>15</v>
      </c>
      <c r="E46" s="2">
        <v>50</v>
      </c>
      <c r="F46" s="2">
        <v>0</v>
      </c>
      <c r="G46" s="6">
        <v>0.7</v>
      </c>
      <c r="H46" s="4">
        <v>0.19</v>
      </c>
      <c r="I46" s="4">
        <f t="shared" si="4"/>
        <v>2.8352873698647883E-2</v>
      </c>
      <c r="J46" s="49">
        <f t="shared" si="3"/>
        <v>0.19</v>
      </c>
      <c r="K46" s="11">
        <f t="shared" si="5"/>
        <v>71.449241720592653</v>
      </c>
      <c r="L46" s="11">
        <v>1000</v>
      </c>
      <c r="M46" s="11">
        <v>3</v>
      </c>
      <c r="Q46" s="12">
        <f t="shared" si="6"/>
        <v>0</v>
      </c>
      <c r="S46" s="17">
        <v>14.6</v>
      </c>
      <c r="T46" s="17"/>
      <c r="U46" s="36">
        <v>0</v>
      </c>
      <c r="V46" s="36">
        <v>8</v>
      </c>
    </row>
    <row r="47" spans="1:32" s="10" customFormat="1">
      <c r="A47" s="2">
        <v>3</v>
      </c>
      <c r="B47" s="2">
        <v>4</v>
      </c>
      <c r="C47" s="2">
        <v>359</v>
      </c>
      <c r="D47" s="2">
        <v>29</v>
      </c>
      <c r="E47" s="2">
        <v>51</v>
      </c>
      <c r="F47" s="2">
        <v>0</v>
      </c>
      <c r="G47" s="6">
        <v>0.4</v>
      </c>
      <c r="H47" s="4">
        <v>0.19</v>
      </c>
      <c r="I47" s="4">
        <f t="shared" si="4"/>
        <v>2.8352873698647883E-2</v>
      </c>
      <c r="J47" s="49">
        <f t="shared" si="3"/>
        <v>0.19</v>
      </c>
      <c r="K47" s="11">
        <f t="shared" si="5"/>
        <v>40.828138126052956</v>
      </c>
      <c r="L47" s="11">
        <v>400</v>
      </c>
      <c r="M47" s="11">
        <v>2</v>
      </c>
      <c r="N47" s="12"/>
      <c r="O47" s="12"/>
      <c r="P47" s="12"/>
      <c r="Q47" s="12">
        <f t="shared" si="6"/>
        <v>0</v>
      </c>
      <c r="R47" s="18" t="s">
        <v>18</v>
      </c>
      <c r="S47" s="17">
        <v>18.899999999999999</v>
      </c>
      <c r="T47" s="17"/>
      <c r="U47" s="36">
        <v>2</v>
      </c>
      <c r="V47" s="36">
        <v>5</v>
      </c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>
        <v>3</v>
      </c>
      <c r="B48" s="2">
        <v>4</v>
      </c>
      <c r="C48" s="2">
        <v>351</v>
      </c>
      <c r="D48" s="2">
        <v>9</v>
      </c>
      <c r="E48" s="2">
        <v>53</v>
      </c>
      <c r="F48" s="2">
        <v>0</v>
      </c>
      <c r="G48" s="6">
        <v>0.9</v>
      </c>
      <c r="H48" s="4">
        <v>0.19</v>
      </c>
      <c r="I48" s="4">
        <f t="shared" si="4"/>
        <v>2.8352873698647883E-2</v>
      </c>
      <c r="J48" s="49">
        <f t="shared" si="3"/>
        <v>0.19</v>
      </c>
      <c r="K48" s="11">
        <f t="shared" si="5"/>
        <v>91.863310783619141</v>
      </c>
      <c r="L48" s="11">
        <v>1000</v>
      </c>
      <c r="M48" s="11">
        <v>3</v>
      </c>
      <c r="N48" s="12">
        <v>1.1499999999999999</v>
      </c>
      <c r="O48" s="12">
        <v>0.5</v>
      </c>
      <c r="P48" s="12">
        <v>0</v>
      </c>
      <c r="Q48" s="12">
        <f t="shared" si="6"/>
        <v>4.4378411006579299E-2</v>
      </c>
      <c r="S48" s="17">
        <v>55.699999999999996</v>
      </c>
      <c r="T48" s="17"/>
      <c r="U48" s="36">
        <v>0</v>
      </c>
      <c r="V48" s="36">
        <v>10</v>
      </c>
      <c r="X48" s="10"/>
      <c r="Y48" s="10"/>
      <c r="Z48" s="10"/>
      <c r="AA48" s="10"/>
      <c r="AB48" s="10"/>
    </row>
    <row r="49" spans="1:32">
      <c r="A49" s="2">
        <v>3</v>
      </c>
      <c r="B49" s="2">
        <v>4</v>
      </c>
      <c r="C49" s="2">
        <v>351</v>
      </c>
      <c r="D49" s="2">
        <v>3</v>
      </c>
      <c r="E49" s="2">
        <v>54</v>
      </c>
      <c r="F49" s="2">
        <v>1</v>
      </c>
      <c r="G49" s="6">
        <v>4.7</v>
      </c>
      <c r="H49" s="4">
        <v>0.19</v>
      </c>
      <c r="I49" s="4">
        <f t="shared" si="4"/>
        <v>2.8352873698647883E-2</v>
      </c>
      <c r="J49" s="49">
        <f t="shared" si="3"/>
        <v>0.19</v>
      </c>
      <c r="K49" s="11">
        <f t="shared" si="5"/>
        <v>479.73062298112222</v>
      </c>
      <c r="L49" s="11">
        <v>1000</v>
      </c>
      <c r="M49" s="11">
        <v>3</v>
      </c>
      <c r="N49" s="12">
        <v>1.1499999999999999</v>
      </c>
      <c r="O49" s="12">
        <v>0.5</v>
      </c>
      <c r="P49" s="12">
        <v>0.33</v>
      </c>
      <c r="Q49" s="12">
        <f t="shared" si="6"/>
        <v>0.23175392414546969</v>
      </c>
      <c r="S49" s="17">
        <v>51.7</v>
      </c>
      <c r="T49" s="17"/>
      <c r="U49" s="36">
        <v>2</v>
      </c>
      <c r="V49" s="36">
        <v>10</v>
      </c>
    </row>
    <row r="50" spans="1:32">
      <c r="A50" s="2">
        <v>3</v>
      </c>
      <c r="B50" s="2">
        <v>4</v>
      </c>
      <c r="C50" s="2">
        <v>351</v>
      </c>
      <c r="D50" s="2">
        <v>17</v>
      </c>
      <c r="E50" s="2">
        <v>55</v>
      </c>
      <c r="F50" s="2">
        <v>0</v>
      </c>
      <c r="G50" s="6">
        <v>0</v>
      </c>
      <c r="H50" s="4">
        <v>0.13500000000000001</v>
      </c>
      <c r="I50" s="4">
        <f t="shared" si="4"/>
        <v>1.4313881527918496E-2</v>
      </c>
      <c r="J50" s="49">
        <f t="shared" si="3"/>
        <v>0.13500000000000001</v>
      </c>
      <c r="K50" s="11">
        <f t="shared" si="5"/>
        <v>0</v>
      </c>
      <c r="L50" s="11">
        <v>400</v>
      </c>
      <c r="M50" s="11">
        <v>2</v>
      </c>
      <c r="Q50" s="12">
        <f t="shared" si="6"/>
        <v>0</v>
      </c>
      <c r="R50" s="18" t="s">
        <v>17</v>
      </c>
      <c r="S50" s="17">
        <v>56.499999999999993</v>
      </c>
      <c r="T50" s="17"/>
      <c r="U50" s="36">
        <v>1</v>
      </c>
      <c r="V50" s="36">
        <v>11</v>
      </c>
    </row>
    <row r="51" spans="1:32">
      <c r="A51" s="2">
        <v>3</v>
      </c>
      <c r="B51" s="2">
        <v>4</v>
      </c>
      <c r="C51" s="2">
        <v>351</v>
      </c>
      <c r="D51" s="2">
        <v>18</v>
      </c>
      <c r="E51" s="2">
        <v>57</v>
      </c>
      <c r="F51" s="2">
        <v>1</v>
      </c>
      <c r="G51" s="6">
        <v>5</v>
      </c>
      <c r="H51" s="4">
        <v>0.19</v>
      </c>
      <c r="I51" s="4">
        <f t="shared" si="4"/>
        <v>2.8352873698647883E-2</v>
      </c>
      <c r="J51" s="49">
        <f t="shared" si="3"/>
        <v>0.19</v>
      </c>
      <c r="K51" s="11">
        <f t="shared" si="5"/>
        <v>510.35172657566193</v>
      </c>
      <c r="L51" s="11">
        <v>1000</v>
      </c>
      <c r="M51" s="11">
        <v>3</v>
      </c>
      <c r="Q51" s="12">
        <f t="shared" si="6"/>
        <v>0</v>
      </c>
      <c r="S51" s="17">
        <v>58.4</v>
      </c>
      <c r="T51" s="17"/>
      <c r="U51" s="36">
        <v>0</v>
      </c>
      <c r="V51" s="36">
        <v>9</v>
      </c>
    </row>
    <row r="52" spans="1:32">
      <c r="A52" s="2">
        <v>3</v>
      </c>
      <c r="B52" s="2">
        <v>4</v>
      </c>
      <c r="C52" s="2">
        <v>351</v>
      </c>
      <c r="D52" s="2">
        <v>25</v>
      </c>
      <c r="E52" s="2">
        <v>58</v>
      </c>
      <c r="F52" s="2">
        <v>1</v>
      </c>
      <c r="G52" s="6">
        <v>4.3</v>
      </c>
      <c r="H52" s="4">
        <v>0.19</v>
      </c>
      <c r="I52" s="4">
        <f t="shared" si="4"/>
        <v>2.8352873698647883E-2</v>
      </c>
      <c r="J52" s="49">
        <f t="shared" si="3"/>
        <v>0.19</v>
      </c>
      <c r="K52" s="11">
        <f t="shared" si="5"/>
        <v>438.90248485506925</v>
      </c>
      <c r="L52" s="11">
        <v>1000</v>
      </c>
      <c r="M52" s="11">
        <v>3</v>
      </c>
      <c r="N52" s="12">
        <v>1.1499999999999999</v>
      </c>
      <c r="O52" s="12">
        <v>0.5</v>
      </c>
      <c r="P52" s="12">
        <v>0.36</v>
      </c>
      <c r="Q52" s="12">
        <f t="shared" si="6"/>
        <v>0.21203018592032333</v>
      </c>
      <c r="S52" s="17">
        <v>57.9</v>
      </c>
      <c r="T52" s="17"/>
      <c r="U52" s="36">
        <v>3</v>
      </c>
      <c r="V52" s="36">
        <v>9</v>
      </c>
    </row>
    <row r="53" spans="1:32">
      <c r="A53" s="2">
        <v>3</v>
      </c>
      <c r="B53" s="2">
        <v>4</v>
      </c>
      <c r="C53" s="2">
        <v>351</v>
      </c>
      <c r="D53" s="2">
        <v>21</v>
      </c>
      <c r="E53" s="2">
        <v>59</v>
      </c>
      <c r="F53" s="2">
        <v>1</v>
      </c>
      <c r="G53" s="6">
        <v>5.3</v>
      </c>
      <c r="H53" s="4">
        <v>0.19</v>
      </c>
      <c r="I53" s="4">
        <f t="shared" si="4"/>
        <v>2.8352873698647883E-2</v>
      </c>
      <c r="J53" s="49">
        <f t="shared" si="3"/>
        <v>0.19</v>
      </c>
      <c r="K53" s="11">
        <f t="shared" si="5"/>
        <v>540.97283017020163</v>
      </c>
      <c r="L53" s="11">
        <v>1000</v>
      </c>
      <c r="M53" s="11">
        <v>3</v>
      </c>
      <c r="N53" s="12">
        <v>1.1499999999999999</v>
      </c>
      <c r="O53" s="12">
        <v>0.5</v>
      </c>
      <c r="P53" s="12">
        <v>0.36</v>
      </c>
      <c r="Q53" s="12">
        <f t="shared" si="6"/>
        <v>0.26133953148318922</v>
      </c>
      <c r="S53" s="17">
        <v>57.2</v>
      </c>
      <c r="T53" s="17"/>
      <c r="U53" s="36">
        <v>3</v>
      </c>
      <c r="V53" s="36">
        <v>9</v>
      </c>
    </row>
    <row r="54" spans="1:32">
      <c r="A54" s="2">
        <v>3</v>
      </c>
      <c r="B54" s="2">
        <v>2</v>
      </c>
      <c r="C54" s="2">
        <v>330</v>
      </c>
      <c r="D54" s="2">
        <v>66</v>
      </c>
      <c r="E54" s="2">
        <v>60</v>
      </c>
      <c r="F54" s="2">
        <v>1</v>
      </c>
      <c r="G54" s="6">
        <v>5.2</v>
      </c>
      <c r="H54" s="4">
        <v>0.19</v>
      </c>
      <c r="I54" s="4">
        <f t="shared" si="4"/>
        <v>2.8352873698647883E-2</v>
      </c>
      <c r="J54" s="49">
        <f t="shared" si="3"/>
        <v>0.19</v>
      </c>
      <c r="K54" s="11">
        <f t="shared" si="5"/>
        <v>530.76579563868836</v>
      </c>
      <c r="L54" s="11">
        <v>1000</v>
      </c>
      <c r="M54" s="11">
        <v>3</v>
      </c>
      <c r="Q54" s="12">
        <f t="shared" si="6"/>
        <v>0</v>
      </c>
      <c r="S54" s="17">
        <v>28.900000000000002</v>
      </c>
      <c r="T54" s="17"/>
      <c r="U54" s="36">
        <v>0</v>
      </c>
      <c r="V54" s="36">
        <v>6</v>
      </c>
    </row>
    <row r="55" spans="1:32">
      <c r="A55" s="2">
        <v>3</v>
      </c>
      <c r="B55" s="2">
        <v>2</v>
      </c>
      <c r="C55" s="2">
        <v>330</v>
      </c>
      <c r="D55" s="2">
        <v>60</v>
      </c>
      <c r="E55" s="2">
        <v>61</v>
      </c>
      <c r="F55" s="2">
        <v>1</v>
      </c>
      <c r="G55" s="6">
        <v>4.3</v>
      </c>
      <c r="H55" s="4">
        <v>0.19</v>
      </c>
      <c r="I55" s="4">
        <f t="shared" si="4"/>
        <v>2.8352873698647883E-2</v>
      </c>
      <c r="J55" s="49">
        <f t="shared" si="3"/>
        <v>0.19</v>
      </c>
      <c r="K55" s="11">
        <f t="shared" si="5"/>
        <v>438.90248485506925</v>
      </c>
      <c r="L55" s="11">
        <v>1000</v>
      </c>
      <c r="M55" s="11">
        <v>3</v>
      </c>
      <c r="Q55" s="12">
        <f t="shared" si="6"/>
        <v>0</v>
      </c>
      <c r="S55" s="17">
        <v>35.6</v>
      </c>
      <c r="T55" s="17"/>
      <c r="U55" s="36">
        <v>2</v>
      </c>
      <c r="V55" s="36">
        <v>8</v>
      </c>
    </row>
    <row r="56" spans="1:32">
      <c r="A56" s="2">
        <v>3</v>
      </c>
      <c r="B56" s="2">
        <v>3</v>
      </c>
      <c r="C56" s="2">
        <v>335</v>
      </c>
      <c r="D56" s="2">
        <v>59</v>
      </c>
      <c r="E56" s="2">
        <v>62</v>
      </c>
      <c r="F56" s="2">
        <v>1</v>
      </c>
      <c r="G56" s="6">
        <v>6</v>
      </c>
      <c r="H56" s="4">
        <v>0.19</v>
      </c>
      <c r="I56" s="4">
        <f t="shared" si="4"/>
        <v>2.8352873698647883E-2</v>
      </c>
      <c r="J56" s="49">
        <f t="shared" si="3"/>
        <v>0.19</v>
      </c>
      <c r="K56" s="11">
        <f t="shared" si="5"/>
        <v>612.4220718907942</v>
      </c>
      <c r="L56" s="11">
        <v>1000</v>
      </c>
      <c r="M56" s="11">
        <v>3</v>
      </c>
      <c r="N56" s="12">
        <v>1.1499999999999999</v>
      </c>
      <c r="O56" s="12">
        <v>0.5</v>
      </c>
      <c r="P56" s="12">
        <v>0.22</v>
      </c>
      <c r="Q56" s="12">
        <f t="shared" si="6"/>
        <v>0.29585607337719533</v>
      </c>
      <c r="S56" s="17">
        <v>30.000000000000004</v>
      </c>
      <c r="T56" s="17"/>
      <c r="U56" s="36">
        <v>2</v>
      </c>
      <c r="V56" s="36">
        <v>6</v>
      </c>
    </row>
    <row r="57" spans="1:32">
      <c r="A57" s="2">
        <v>3</v>
      </c>
      <c r="B57" s="2">
        <v>3</v>
      </c>
      <c r="C57" s="2">
        <v>335</v>
      </c>
      <c r="D57" s="2">
        <v>31</v>
      </c>
      <c r="E57" s="2">
        <v>63</v>
      </c>
      <c r="F57" s="2">
        <v>1</v>
      </c>
      <c r="G57" s="6">
        <v>4.7300000000000004</v>
      </c>
      <c r="H57" s="4">
        <v>0.19</v>
      </c>
      <c r="I57" s="4">
        <f t="shared" si="4"/>
        <v>2.8352873698647883E-2</v>
      </c>
      <c r="J57" s="49">
        <f t="shared" si="3"/>
        <v>0.19</v>
      </c>
      <c r="K57" s="11">
        <f t="shared" si="5"/>
        <v>482.79273334057615</v>
      </c>
      <c r="L57" s="11">
        <v>1000</v>
      </c>
      <c r="M57" s="11">
        <v>3</v>
      </c>
      <c r="N57" s="12">
        <v>1.1499999999999999</v>
      </c>
      <c r="O57" s="12">
        <v>0.5</v>
      </c>
      <c r="P57" s="12">
        <v>0.37</v>
      </c>
      <c r="Q57" s="12">
        <f t="shared" si="6"/>
        <v>0.23323320451235566</v>
      </c>
      <c r="S57" s="17">
        <v>24.8</v>
      </c>
      <c r="T57" s="17"/>
      <c r="U57" s="36">
        <v>2</v>
      </c>
      <c r="V57" s="36">
        <v>6</v>
      </c>
    </row>
    <row r="58" spans="1:32">
      <c r="A58" s="2">
        <v>3</v>
      </c>
      <c r="B58" s="2">
        <v>3</v>
      </c>
      <c r="C58" s="2">
        <v>337</v>
      </c>
      <c r="D58" s="2">
        <v>39</v>
      </c>
      <c r="E58" s="2">
        <v>64</v>
      </c>
      <c r="F58" s="2">
        <v>1</v>
      </c>
      <c r="G58" s="6">
        <v>7</v>
      </c>
      <c r="H58" s="4">
        <v>0.19</v>
      </c>
      <c r="I58" s="4">
        <f t="shared" si="4"/>
        <v>2.8352873698647883E-2</v>
      </c>
      <c r="J58" s="49">
        <f t="shared" si="3"/>
        <v>0.19</v>
      </c>
      <c r="K58" s="11">
        <f t="shared" si="5"/>
        <v>714.49241720592659</v>
      </c>
      <c r="L58" s="11">
        <v>1000</v>
      </c>
      <c r="M58" s="11">
        <v>3</v>
      </c>
      <c r="N58" s="12">
        <v>1.1499999999999999</v>
      </c>
      <c r="O58" s="12">
        <v>0.5</v>
      </c>
      <c r="P58" s="12">
        <v>0.4</v>
      </c>
      <c r="Q58" s="12">
        <f t="shared" si="6"/>
        <v>0.3451654189400612</v>
      </c>
      <c r="S58" s="17">
        <v>25.1</v>
      </c>
      <c r="T58" s="17"/>
      <c r="U58" s="36">
        <v>4</v>
      </c>
      <c r="V58" s="36">
        <v>5</v>
      </c>
    </row>
    <row r="59" spans="1:32">
      <c r="A59" s="2">
        <v>3</v>
      </c>
      <c r="B59" s="2">
        <v>3</v>
      </c>
      <c r="C59" s="2">
        <v>337</v>
      </c>
      <c r="D59" s="2">
        <v>32</v>
      </c>
      <c r="E59" s="2">
        <v>65</v>
      </c>
      <c r="F59" s="2">
        <v>1</v>
      </c>
      <c r="G59" s="6">
        <v>5.3</v>
      </c>
      <c r="H59" s="4">
        <v>0.19</v>
      </c>
      <c r="I59" s="4">
        <f t="shared" si="4"/>
        <v>2.8352873698647883E-2</v>
      </c>
      <c r="J59" s="49">
        <f t="shared" si="3"/>
        <v>0.19</v>
      </c>
      <c r="K59" s="11">
        <f t="shared" si="5"/>
        <v>540.97283017020163</v>
      </c>
      <c r="L59" s="11">
        <v>1000</v>
      </c>
      <c r="M59" s="11">
        <v>3</v>
      </c>
      <c r="N59" s="12">
        <v>1.1499999999999999</v>
      </c>
      <c r="O59" s="12">
        <v>0.5</v>
      </c>
      <c r="P59" s="12">
        <v>0.37</v>
      </c>
      <c r="Q59" s="12">
        <f t="shared" si="6"/>
        <v>0.26133953148318922</v>
      </c>
      <c r="S59" s="17">
        <v>34.1</v>
      </c>
      <c r="T59" s="17"/>
      <c r="U59" s="36">
        <v>2</v>
      </c>
      <c r="V59" s="36">
        <v>7</v>
      </c>
      <c r="W59" s="10"/>
      <c r="AC59" s="10"/>
      <c r="AD59" s="10"/>
      <c r="AE59" s="10"/>
      <c r="AF59" s="10"/>
    </row>
    <row r="60" spans="1:32">
      <c r="A60" s="2">
        <v>3</v>
      </c>
      <c r="B60" s="2">
        <v>3</v>
      </c>
      <c r="C60" s="2">
        <v>340</v>
      </c>
      <c r="D60" s="2">
        <v>33</v>
      </c>
      <c r="E60" s="2">
        <v>66</v>
      </c>
      <c r="F60" s="2">
        <v>1</v>
      </c>
      <c r="G60" s="6">
        <v>5.3</v>
      </c>
      <c r="H60" s="4">
        <v>0.19</v>
      </c>
      <c r="I60" s="4">
        <f t="shared" si="4"/>
        <v>2.8352873698647883E-2</v>
      </c>
      <c r="J60" s="49">
        <f t="shared" si="3"/>
        <v>0.19</v>
      </c>
      <c r="K60" s="11">
        <f t="shared" si="5"/>
        <v>540.97283017020163</v>
      </c>
      <c r="L60" s="11">
        <v>1000</v>
      </c>
      <c r="M60" s="11">
        <v>3</v>
      </c>
      <c r="N60" s="12">
        <v>1.1499999999999999</v>
      </c>
      <c r="O60" s="12">
        <v>0.5</v>
      </c>
      <c r="P60" s="12">
        <v>0.5</v>
      </c>
      <c r="Q60" s="12">
        <f t="shared" si="6"/>
        <v>0.26133953148318922</v>
      </c>
      <c r="S60" s="17">
        <v>41.4</v>
      </c>
      <c r="T60" s="17"/>
      <c r="U60" s="36">
        <v>2</v>
      </c>
      <c r="V60" s="36">
        <v>7</v>
      </c>
    </row>
    <row r="61" spans="1:32">
      <c r="A61" s="2">
        <v>3</v>
      </c>
      <c r="B61" s="2">
        <v>3</v>
      </c>
      <c r="C61" s="2">
        <v>340</v>
      </c>
      <c r="D61" s="2">
        <v>36</v>
      </c>
      <c r="E61" s="2">
        <v>67</v>
      </c>
      <c r="F61" s="2">
        <v>1</v>
      </c>
      <c r="G61" s="6">
        <v>4.7</v>
      </c>
      <c r="H61" s="4">
        <v>0.19</v>
      </c>
      <c r="I61" s="4">
        <f t="shared" si="4"/>
        <v>2.8352873698647883E-2</v>
      </c>
      <c r="J61" s="49">
        <f t="shared" si="3"/>
        <v>0.19</v>
      </c>
      <c r="K61" s="11">
        <f t="shared" si="5"/>
        <v>479.73062298112222</v>
      </c>
      <c r="L61" s="11">
        <v>1000</v>
      </c>
      <c r="M61" s="11">
        <v>3</v>
      </c>
      <c r="N61" s="12">
        <v>1.1499999999999999</v>
      </c>
      <c r="O61" s="12">
        <v>0.5</v>
      </c>
      <c r="P61" s="12">
        <v>0.36</v>
      </c>
      <c r="Q61" s="12">
        <f t="shared" si="6"/>
        <v>0.23175392414546969</v>
      </c>
      <c r="S61" s="17">
        <v>54.2</v>
      </c>
      <c r="T61" s="17"/>
      <c r="U61" s="36">
        <v>2</v>
      </c>
      <c r="V61" s="36">
        <v>8</v>
      </c>
    </row>
    <row r="62" spans="1:32" s="10" customFormat="1">
      <c r="A62" s="2">
        <v>3</v>
      </c>
      <c r="B62" s="2">
        <v>4</v>
      </c>
      <c r="C62" s="2">
        <v>345</v>
      </c>
      <c r="D62" s="2">
        <v>1</v>
      </c>
      <c r="E62" s="2">
        <v>68</v>
      </c>
      <c r="F62" s="2">
        <v>1</v>
      </c>
      <c r="G62" s="6">
        <v>4.5</v>
      </c>
      <c r="H62" s="4">
        <v>0.19</v>
      </c>
      <c r="I62" s="4">
        <f t="shared" si="4"/>
        <v>2.8352873698647883E-2</v>
      </c>
      <c r="J62" s="49">
        <f t="shared" si="3"/>
        <v>0.19</v>
      </c>
      <c r="K62" s="11">
        <f t="shared" si="5"/>
        <v>459.31655391809568</v>
      </c>
      <c r="L62" s="11">
        <v>1000</v>
      </c>
      <c r="M62" s="11">
        <v>3</v>
      </c>
      <c r="N62" s="12">
        <v>1.1499999999999999</v>
      </c>
      <c r="O62" s="12">
        <v>0.5</v>
      </c>
      <c r="P62" s="12">
        <v>0.33</v>
      </c>
      <c r="Q62" s="12">
        <f t="shared" si="6"/>
        <v>0.22189205503289647</v>
      </c>
      <c r="R62" s="2"/>
      <c r="S62" s="17">
        <v>25.099999999999998</v>
      </c>
      <c r="T62" s="17"/>
      <c r="U62" s="36">
        <v>2</v>
      </c>
      <c r="V62" s="36">
        <v>6</v>
      </c>
      <c r="X62" s="2"/>
      <c r="Y62" s="2"/>
      <c r="Z62" s="2"/>
      <c r="AA62" s="2"/>
      <c r="AB62" s="2"/>
    </row>
    <row r="63" spans="1:32">
      <c r="A63" s="2">
        <v>3</v>
      </c>
      <c r="B63" s="2">
        <v>4</v>
      </c>
      <c r="C63" s="2">
        <v>345</v>
      </c>
      <c r="D63" s="2">
        <v>2</v>
      </c>
      <c r="E63" s="2">
        <v>69</v>
      </c>
      <c r="F63" s="2">
        <v>1</v>
      </c>
      <c r="G63" s="6">
        <v>4.5999999999999996</v>
      </c>
      <c r="H63" s="4">
        <v>0.19</v>
      </c>
      <c r="I63" s="4">
        <f t="shared" si="4"/>
        <v>2.8352873698647883E-2</v>
      </c>
      <c r="J63" s="49">
        <f t="shared" si="3"/>
        <v>0.19</v>
      </c>
      <c r="K63" s="11">
        <f t="shared" si="5"/>
        <v>469.52358844960895</v>
      </c>
      <c r="L63" s="11">
        <v>1000</v>
      </c>
      <c r="M63" s="11">
        <v>3</v>
      </c>
      <c r="Q63" s="12">
        <f t="shared" si="6"/>
        <v>0</v>
      </c>
      <c r="S63" s="17">
        <v>32.6</v>
      </c>
      <c r="T63" s="17"/>
      <c r="U63" s="36">
        <v>0</v>
      </c>
      <c r="V63" s="36">
        <v>7</v>
      </c>
      <c r="X63" s="10"/>
      <c r="Y63" s="10"/>
      <c r="Z63" s="10"/>
      <c r="AA63" s="10"/>
      <c r="AB63" s="10"/>
    </row>
    <row r="64" spans="1:32">
      <c r="A64" s="2">
        <v>3</v>
      </c>
      <c r="B64" s="2">
        <v>4</v>
      </c>
      <c r="C64" s="2">
        <v>350</v>
      </c>
      <c r="D64" s="2">
        <v>12</v>
      </c>
      <c r="E64" s="2">
        <v>70</v>
      </c>
      <c r="F64" s="2">
        <v>1</v>
      </c>
      <c r="G64" s="6">
        <v>5.2</v>
      </c>
      <c r="H64" s="4">
        <v>0.19</v>
      </c>
      <c r="I64" s="4">
        <f t="shared" si="4"/>
        <v>2.8352873698647883E-2</v>
      </c>
      <c r="J64" s="49">
        <f t="shared" si="3"/>
        <v>0.19</v>
      </c>
      <c r="K64" s="11">
        <f t="shared" si="5"/>
        <v>530.76579563868836</v>
      </c>
      <c r="L64" s="11">
        <v>1000</v>
      </c>
      <c r="M64" s="11">
        <v>3</v>
      </c>
      <c r="N64" s="12">
        <v>1.1499999999999999</v>
      </c>
      <c r="O64" s="12">
        <v>0.5</v>
      </c>
      <c r="P64" s="12">
        <v>0.33</v>
      </c>
      <c r="Q64" s="12">
        <f t="shared" si="6"/>
        <v>0.2564085969269026</v>
      </c>
      <c r="S64" s="17">
        <v>50.410000000000004</v>
      </c>
      <c r="T64" s="17"/>
      <c r="U64" s="36">
        <v>0</v>
      </c>
      <c r="V64" s="36">
        <v>8</v>
      </c>
    </row>
    <row r="65" spans="1:32">
      <c r="A65" s="2">
        <v>3</v>
      </c>
      <c r="B65" s="2">
        <v>4</v>
      </c>
      <c r="C65" s="2">
        <v>350</v>
      </c>
      <c r="D65" s="2">
        <v>22</v>
      </c>
      <c r="E65" s="2">
        <v>71</v>
      </c>
      <c r="F65" s="2">
        <v>0</v>
      </c>
      <c r="G65" s="6">
        <v>0</v>
      </c>
      <c r="H65" s="4">
        <v>0.19</v>
      </c>
      <c r="I65" s="4">
        <f t="shared" si="4"/>
        <v>2.8352873698647883E-2</v>
      </c>
      <c r="J65" s="49">
        <f t="shared" si="3"/>
        <v>0.19</v>
      </c>
      <c r="K65" s="11">
        <f t="shared" si="5"/>
        <v>0</v>
      </c>
      <c r="L65" s="11">
        <v>1000</v>
      </c>
      <c r="M65" s="11">
        <v>3</v>
      </c>
      <c r="N65" s="12">
        <v>1.1499999999999999</v>
      </c>
      <c r="O65" s="12">
        <v>0.5</v>
      </c>
      <c r="P65" s="12">
        <v>0.33</v>
      </c>
      <c r="Q65" s="12">
        <f t="shared" si="6"/>
        <v>0</v>
      </c>
      <c r="S65" s="17">
        <v>50.300000000000004</v>
      </c>
      <c r="T65" s="17"/>
      <c r="U65" s="36">
        <v>0</v>
      </c>
      <c r="V65" s="36">
        <v>11</v>
      </c>
    </row>
    <row r="66" spans="1:32">
      <c r="A66" s="2">
        <v>4</v>
      </c>
      <c r="B66" s="2">
        <v>1</v>
      </c>
      <c r="C66" s="2">
        <v>415</v>
      </c>
      <c r="D66" s="2">
        <v>95</v>
      </c>
      <c r="E66" s="2">
        <v>72</v>
      </c>
      <c r="F66" s="2">
        <v>1</v>
      </c>
      <c r="G66" s="6">
        <v>4.1500000000000004</v>
      </c>
      <c r="H66" s="4">
        <v>0.19</v>
      </c>
      <c r="I66" s="4">
        <f t="shared" si="4"/>
        <v>2.8352873698647883E-2</v>
      </c>
      <c r="J66" s="49">
        <f t="shared" si="3"/>
        <v>0.19</v>
      </c>
      <c r="K66" s="11">
        <f t="shared" si="5"/>
        <v>423.59193305779945</v>
      </c>
      <c r="L66" s="11">
        <v>1000</v>
      </c>
      <c r="M66" s="11">
        <v>3</v>
      </c>
      <c r="Q66" s="12">
        <f t="shared" si="6"/>
        <v>0</v>
      </c>
      <c r="S66" s="17">
        <v>43.199999999999996</v>
      </c>
      <c r="T66" s="17"/>
      <c r="U66" s="36">
        <v>0</v>
      </c>
      <c r="V66" s="36">
        <v>10</v>
      </c>
    </row>
    <row r="67" spans="1:32">
      <c r="A67" s="2">
        <v>4</v>
      </c>
      <c r="B67" s="2">
        <v>3</v>
      </c>
      <c r="C67" s="2">
        <v>483</v>
      </c>
      <c r="D67" s="2">
        <v>57</v>
      </c>
      <c r="E67" s="2">
        <v>75</v>
      </c>
      <c r="F67" s="2">
        <v>1</v>
      </c>
      <c r="G67" s="6">
        <v>7.6</v>
      </c>
      <c r="H67" s="4">
        <v>0.19</v>
      </c>
      <c r="I67" s="4">
        <f t="shared" ref="I67:I98" si="7">+PI()*H67^2/4</f>
        <v>2.8352873698647883E-2</v>
      </c>
      <c r="J67" s="49">
        <f t="shared" si="3"/>
        <v>0.19</v>
      </c>
      <c r="K67" s="11">
        <f t="shared" ref="K67:K100" si="8">+G67*I67*3600</f>
        <v>775.73462439500611</v>
      </c>
      <c r="L67" s="11">
        <v>1000</v>
      </c>
      <c r="M67" s="11">
        <v>3</v>
      </c>
      <c r="N67" s="12">
        <v>1.1499999999999999</v>
      </c>
      <c r="O67" s="12">
        <v>0.5</v>
      </c>
      <c r="P67" s="12">
        <v>0.36</v>
      </c>
      <c r="Q67" s="12">
        <f t="shared" ref="Q67:Q100" si="9">IF(N67*O67=0,,K67/3600/N67/O67)</f>
        <v>0.37475102627778079</v>
      </c>
      <c r="S67" s="17">
        <v>17.2</v>
      </c>
      <c r="T67" s="17"/>
      <c r="U67" s="36">
        <v>0</v>
      </c>
      <c r="V67" s="36">
        <v>6</v>
      </c>
    </row>
    <row r="68" spans="1:32">
      <c r="A68" s="2">
        <v>4</v>
      </c>
      <c r="B68" s="2">
        <v>3</v>
      </c>
      <c r="C68" s="2">
        <v>483</v>
      </c>
      <c r="D68" s="2">
        <v>50</v>
      </c>
      <c r="E68" s="2">
        <v>76</v>
      </c>
      <c r="F68" s="2">
        <v>1</v>
      </c>
      <c r="G68" s="6">
        <v>7</v>
      </c>
      <c r="H68" s="4">
        <v>0.19</v>
      </c>
      <c r="I68" s="4">
        <f t="shared" si="7"/>
        <v>2.8352873698647883E-2</v>
      </c>
      <c r="J68" s="49">
        <f t="shared" ref="J68:J100" si="10">+H68</f>
        <v>0.19</v>
      </c>
      <c r="K68" s="11">
        <f t="shared" si="8"/>
        <v>714.49241720592659</v>
      </c>
      <c r="L68" s="11">
        <v>1000</v>
      </c>
      <c r="M68" s="11">
        <v>3</v>
      </c>
      <c r="N68" s="12">
        <v>1.1499999999999999</v>
      </c>
      <c r="O68" s="12">
        <v>0.5</v>
      </c>
      <c r="P68" s="12">
        <v>0.5</v>
      </c>
      <c r="Q68" s="12">
        <f t="shared" si="9"/>
        <v>0.3451654189400612</v>
      </c>
      <c r="S68" s="17">
        <v>17.299999999999997</v>
      </c>
      <c r="T68" s="17"/>
      <c r="U68" s="36">
        <v>0</v>
      </c>
      <c r="V68" s="36">
        <v>6</v>
      </c>
    </row>
    <row r="69" spans="1:32">
      <c r="A69" s="16">
        <v>4</v>
      </c>
      <c r="B69" s="2">
        <v>3</v>
      </c>
      <c r="C69" s="16">
        <v>483</v>
      </c>
      <c r="D69" s="2">
        <v>49</v>
      </c>
      <c r="E69" s="16">
        <v>77</v>
      </c>
      <c r="G69" s="6"/>
      <c r="H69" s="4">
        <v>0.19</v>
      </c>
      <c r="I69" s="4">
        <f t="shared" si="7"/>
        <v>2.8352873698647883E-2</v>
      </c>
      <c r="J69" s="49">
        <f t="shared" si="10"/>
        <v>0.19</v>
      </c>
      <c r="K69" s="11">
        <f t="shared" si="8"/>
        <v>0</v>
      </c>
      <c r="L69" s="11">
        <v>1000</v>
      </c>
      <c r="M69" s="11">
        <v>3</v>
      </c>
      <c r="Q69" s="12">
        <f t="shared" si="9"/>
        <v>0</v>
      </c>
      <c r="S69" s="17">
        <f>7.4+2.5</f>
        <v>9.9</v>
      </c>
      <c r="T69" s="17"/>
      <c r="U69" s="36">
        <v>1</v>
      </c>
      <c r="V69" s="36">
        <v>5</v>
      </c>
    </row>
    <row r="70" spans="1:32">
      <c r="A70" s="2">
        <v>4</v>
      </c>
      <c r="B70" s="2">
        <v>3</v>
      </c>
      <c r="C70" s="2">
        <v>483</v>
      </c>
      <c r="D70" s="2">
        <v>53</v>
      </c>
      <c r="E70" s="2">
        <v>78</v>
      </c>
      <c r="F70" s="2">
        <v>1</v>
      </c>
      <c r="G70" s="6">
        <v>6.9</v>
      </c>
      <c r="H70" s="4">
        <v>0.19</v>
      </c>
      <c r="I70" s="4">
        <f t="shared" si="7"/>
        <v>2.8352873698647883E-2</v>
      </c>
      <c r="J70" s="49">
        <f t="shared" si="10"/>
        <v>0.19</v>
      </c>
      <c r="K70" s="11">
        <f t="shared" si="8"/>
        <v>704.28538267441343</v>
      </c>
      <c r="L70" s="11">
        <v>1000</v>
      </c>
      <c r="M70" s="11">
        <v>3</v>
      </c>
      <c r="N70" s="12">
        <v>1.1499999999999999</v>
      </c>
      <c r="O70" s="12">
        <v>0.5</v>
      </c>
      <c r="P70" s="12">
        <v>0.36</v>
      </c>
      <c r="Q70" s="12">
        <f t="shared" si="9"/>
        <v>0.34023448438377463</v>
      </c>
      <c r="S70" s="17">
        <v>9.4</v>
      </c>
      <c r="T70" s="17"/>
      <c r="U70" s="36">
        <v>2</v>
      </c>
      <c r="V70" s="36">
        <v>4</v>
      </c>
    </row>
    <row r="71" spans="1:32">
      <c r="A71" s="2">
        <v>4</v>
      </c>
      <c r="B71" s="2">
        <v>3</v>
      </c>
      <c r="C71" s="2">
        <v>475</v>
      </c>
      <c r="D71" s="2">
        <v>48</v>
      </c>
      <c r="E71" s="2">
        <v>79</v>
      </c>
      <c r="F71" s="2">
        <v>1</v>
      </c>
      <c r="G71" s="6">
        <v>0.2</v>
      </c>
      <c r="H71" s="4">
        <v>0.19</v>
      </c>
      <c r="I71" s="4">
        <f t="shared" si="7"/>
        <v>2.8352873698647883E-2</v>
      </c>
      <c r="J71" s="49">
        <f t="shared" si="10"/>
        <v>0.19</v>
      </c>
      <c r="K71" s="11">
        <f t="shared" si="8"/>
        <v>20.414069063026478</v>
      </c>
      <c r="L71" s="11">
        <v>400</v>
      </c>
      <c r="M71" s="11">
        <v>2</v>
      </c>
      <c r="Q71" s="12">
        <f t="shared" si="9"/>
        <v>0</v>
      </c>
      <c r="R71" s="18" t="s">
        <v>20</v>
      </c>
      <c r="S71" s="17">
        <v>47.9</v>
      </c>
      <c r="T71" s="17"/>
      <c r="U71" s="36">
        <v>1</v>
      </c>
      <c r="V71" s="36">
        <v>9</v>
      </c>
      <c r="W71" s="10"/>
      <c r="AC71" s="10"/>
      <c r="AD71" s="10"/>
      <c r="AE71" s="10"/>
      <c r="AF71" s="10"/>
    </row>
    <row r="72" spans="1:32">
      <c r="A72" s="2">
        <v>4</v>
      </c>
      <c r="B72" s="2">
        <v>3</v>
      </c>
      <c r="C72" s="2">
        <v>475</v>
      </c>
      <c r="D72" s="2">
        <v>54</v>
      </c>
      <c r="E72" s="2">
        <v>81</v>
      </c>
      <c r="F72" s="2">
        <v>0</v>
      </c>
      <c r="G72" s="6">
        <v>0.9</v>
      </c>
      <c r="H72" s="4">
        <v>0.19</v>
      </c>
      <c r="I72" s="4">
        <f t="shared" si="7"/>
        <v>2.8352873698647883E-2</v>
      </c>
      <c r="J72" s="49">
        <f t="shared" si="10"/>
        <v>0.19</v>
      </c>
      <c r="K72" s="11">
        <f t="shared" si="8"/>
        <v>91.863310783619141</v>
      </c>
      <c r="L72" s="11">
        <v>1000</v>
      </c>
      <c r="M72" s="11">
        <v>3</v>
      </c>
      <c r="Q72" s="12">
        <f t="shared" si="9"/>
        <v>0</v>
      </c>
      <c r="S72" s="17">
        <v>41.1</v>
      </c>
      <c r="T72" s="17"/>
      <c r="U72" s="36">
        <v>0</v>
      </c>
      <c r="V72" s="36">
        <v>7</v>
      </c>
    </row>
    <row r="73" spans="1:32">
      <c r="A73" s="2">
        <v>4</v>
      </c>
      <c r="B73" s="2">
        <v>3</v>
      </c>
      <c r="C73" s="2">
        <v>475</v>
      </c>
      <c r="D73" s="2">
        <v>47</v>
      </c>
      <c r="E73" s="2">
        <v>82</v>
      </c>
      <c r="F73" s="2">
        <v>0</v>
      </c>
      <c r="G73" s="6">
        <v>0.9</v>
      </c>
      <c r="H73" s="4">
        <v>0.19</v>
      </c>
      <c r="I73" s="4">
        <f t="shared" si="7"/>
        <v>2.8352873698647883E-2</v>
      </c>
      <c r="J73" s="49">
        <f t="shared" si="10"/>
        <v>0.19</v>
      </c>
      <c r="K73" s="11">
        <f t="shared" si="8"/>
        <v>91.863310783619141</v>
      </c>
      <c r="L73" s="11">
        <v>1000</v>
      </c>
      <c r="M73" s="11">
        <v>3</v>
      </c>
      <c r="Q73" s="12">
        <f t="shared" si="9"/>
        <v>0</v>
      </c>
      <c r="S73" s="17">
        <v>50.2</v>
      </c>
      <c r="T73" s="17"/>
      <c r="U73" s="36">
        <v>0</v>
      </c>
      <c r="V73" s="36">
        <v>8</v>
      </c>
    </row>
    <row r="74" spans="1:32">
      <c r="A74" s="2">
        <v>4</v>
      </c>
      <c r="B74" s="2">
        <v>4</v>
      </c>
      <c r="C74" s="2">
        <v>473</v>
      </c>
      <c r="D74" s="2">
        <v>24</v>
      </c>
      <c r="E74" s="2">
        <v>83</v>
      </c>
      <c r="F74" s="2">
        <v>1</v>
      </c>
      <c r="G74" s="6">
        <v>1.3</v>
      </c>
      <c r="H74" s="4">
        <v>0.19</v>
      </c>
      <c r="I74" s="4">
        <f t="shared" si="7"/>
        <v>2.8352873698647883E-2</v>
      </c>
      <c r="J74" s="49">
        <f t="shared" si="10"/>
        <v>0.19</v>
      </c>
      <c r="K74" s="11">
        <f t="shared" si="8"/>
        <v>132.69144890967209</v>
      </c>
      <c r="L74" s="11">
        <v>1000</v>
      </c>
      <c r="M74" s="11">
        <v>3</v>
      </c>
      <c r="Q74" s="12">
        <f t="shared" si="9"/>
        <v>0</v>
      </c>
      <c r="S74" s="17">
        <v>12.3</v>
      </c>
      <c r="T74" s="17"/>
      <c r="U74" s="36">
        <v>3</v>
      </c>
      <c r="V74" s="36">
        <v>7</v>
      </c>
    </row>
    <row r="75" spans="1:32">
      <c r="A75" s="2">
        <v>4</v>
      </c>
      <c r="B75" s="2">
        <v>4</v>
      </c>
      <c r="C75" s="2">
        <v>473</v>
      </c>
      <c r="D75" s="2">
        <v>16</v>
      </c>
      <c r="E75" s="2">
        <v>84</v>
      </c>
      <c r="F75" s="2">
        <v>1</v>
      </c>
      <c r="G75" s="6">
        <v>5.5</v>
      </c>
      <c r="H75" s="4">
        <v>0.19</v>
      </c>
      <c r="I75" s="4">
        <f t="shared" si="7"/>
        <v>2.8352873698647883E-2</v>
      </c>
      <c r="J75" s="49">
        <f t="shared" si="10"/>
        <v>0.19</v>
      </c>
      <c r="K75" s="11">
        <f t="shared" si="8"/>
        <v>561.38689923322806</v>
      </c>
      <c r="L75" s="11">
        <v>1000</v>
      </c>
      <c r="M75" s="11">
        <v>3</v>
      </c>
      <c r="Q75" s="12">
        <f t="shared" si="9"/>
        <v>0</v>
      </c>
      <c r="S75" s="17">
        <v>13.700000000000001</v>
      </c>
      <c r="T75" s="17"/>
      <c r="U75" s="36">
        <v>2</v>
      </c>
      <c r="V75" s="36">
        <v>6</v>
      </c>
    </row>
    <row r="76" spans="1:32">
      <c r="A76" s="16">
        <v>4</v>
      </c>
      <c r="B76" s="2">
        <v>4</v>
      </c>
      <c r="C76" s="16">
        <v>465</v>
      </c>
      <c r="D76" s="2">
        <v>26</v>
      </c>
      <c r="E76" s="16">
        <v>85</v>
      </c>
      <c r="F76" s="2">
        <v>0</v>
      </c>
      <c r="G76" s="6">
        <v>0.9</v>
      </c>
      <c r="H76" s="4">
        <v>0.19</v>
      </c>
      <c r="I76" s="4">
        <f t="shared" si="7"/>
        <v>2.8352873698647883E-2</v>
      </c>
      <c r="J76" s="49">
        <f t="shared" si="10"/>
        <v>0.19</v>
      </c>
      <c r="K76" s="11">
        <f t="shared" si="8"/>
        <v>91.863310783619141</v>
      </c>
      <c r="L76" s="11">
        <v>1000</v>
      </c>
      <c r="M76" s="11">
        <v>3</v>
      </c>
      <c r="Q76" s="12">
        <f t="shared" si="9"/>
        <v>0</v>
      </c>
      <c r="S76" s="5">
        <f>37.9+2.5</f>
        <v>40.4</v>
      </c>
      <c r="T76" s="5" t="s">
        <v>25</v>
      </c>
      <c r="U76" s="5">
        <v>2</v>
      </c>
      <c r="V76" s="5">
        <v>7</v>
      </c>
    </row>
    <row r="77" spans="1:32">
      <c r="A77" s="2">
        <v>4</v>
      </c>
      <c r="B77" s="2">
        <v>4</v>
      </c>
      <c r="C77" s="2">
        <v>465</v>
      </c>
      <c r="D77" s="2">
        <v>19</v>
      </c>
      <c r="E77" s="2">
        <v>86</v>
      </c>
      <c r="F77" s="2">
        <v>1</v>
      </c>
      <c r="G77" s="6">
        <v>7</v>
      </c>
      <c r="H77" s="4">
        <v>0.19</v>
      </c>
      <c r="I77" s="4">
        <f t="shared" si="7"/>
        <v>2.8352873698647883E-2</v>
      </c>
      <c r="J77" s="49">
        <f t="shared" si="10"/>
        <v>0.19</v>
      </c>
      <c r="K77" s="11">
        <f t="shared" si="8"/>
        <v>714.49241720592659</v>
      </c>
      <c r="L77" s="11">
        <v>1000</v>
      </c>
      <c r="M77" s="11">
        <v>3</v>
      </c>
      <c r="Q77" s="12">
        <f t="shared" si="9"/>
        <v>0</v>
      </c>
      <c r="S77" s="17">
        <v>47</v>
      </c>
      <c r="T77" s="17" t="s">
        <v>25</v>
      </c>
      <c r="U77" s="36">
        <v>1</v>
      </c>
      <c r="V77" s="36">
        <v>7</v>
      </c>
    </row>
    <row r="78" spans="1:32" s="10" customFormat="1">
      <c r="A78" s="2">
        <v>4</v>
      </c>
      <c r="B78" s="2">
        <v>2</v>
      </c>
      <c r="C78" s="2">
        <v>438</v>
      </c>
      <c r="D78" s="2">
        <v>73</v>
      </c>
      <c r="E78" s="2">
        <v>87</v>
      </c>
      <c r="F78" s="2">
        <v>0</v>
      </c>
      <c r="G78" s="6">
        <v>0.8</v>
      </c>
      <c r="H78" s="4">
        <v>0.19</v>
      </c>
      <c r="I78" s="4">
        <f t="shared" si="7"/>
        <v>2.8352873698647883E-2</v>
      </c>
      <c r="J78" s="49">
        <f t="shared" si="10"/>
        <v>0.19</v>
      </c>
      <c r="K78" s="11">
        <f t="shared" si="8"/>
        <v>81.656276252105911</v>
      </c>
      <c r="L78" s="11">
        <v>1000</v>
      </c>
      <c r="M78" s="11">
        <v>3</v>
      </c>
      <c r="N78" s="12">
        <v>1.1499999999999999</v>
      </c>
      <c r="O78" s="12">
        <v>0.5</v>
      </c>
      <c r="P78" s="12">
        <v>0.17</v>
      </c>
      <c r="Q78" s="12">
        <f t="shared" si="9"/>
        <v>3.9447476450292715E-2</v>
      </c>
      <c r="R78" s="2"/>
      <c r="S78" s="17">
        <v>20.399999999999999</v>
      </c>
      <c r="T78" s="17"/>
      <c r="U78" s="36">
        <v>5</v>
      </c>
      <c r="V78" s="36">
        <v>6</v>
      </c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>
      <c r="A79" s="2">
        <v>4</v>
      </c>
      <c r="B79" s="2">
        <v>2</v>
      </c>
      <c r="C79" s="2">
        <v>438</v>
      </c>
      <c r="D79" s="2">
        <v>74</v>
      </c>
      <c r="E79" s="2">
        <v>88</v>
      </c>
      <c r="F79" s="2">
        <v>0</v>
      </c>
      <c r="G79" s="6">
        <v>1.1000000000000001</v>
      </c>
      <c r="H79" s="4">
        <v>0.19</v>
      </c>
      <c r="I79" s="4">
        <f t="shared" si="7"/>
        <v>2.8352873698647883E-2</v>
      </c>
      <c r="J79" s="49">
        <f t="shared" si="10"/>
        <v>0.19</v>
      </c>
      <c r="K79" s="11">
        <f t="shared" si="8"/>
        <v>112.27737984664563</v>
      </c>
      <c r="L79" s="11">
        <v>1000</v>
      </c>
      <c r="M79" s="11">
        <v>3</v>
      </c>
      <c r="N79" s="12">
        <v>1.1499999999999999</v>
      </c>
      <c r="O79" s="12">
        <v>0.5</v>
      </c>
      <c r="P79" s="12">
        <v>0.47</v>
      </c>
      <c r="Q79" s="12">
        <f t="shared" si="9"/>
        <v>5.4240280119152481E-2</v>
      </c>
      <c r="S79" s="17">
        <v>22.999999999999996</v>
      </c>
      <c r="T79" s="17"/>
      <c r="U79" s="36">
        <v>2</v>
      </c>
      <c r="V79" s="36">
        <v>7</v>
      </c>
    </row>
    <row r="80" spans="1:32">
      <c r="A80" s="2">
        <v>4</v>
      </c>
      <c r="B80" s="2">
        <v>2</v>
      </c>
      <c r="C80" s="2">
        <v>439</v>
      </c>
      <c r="D80" s="2">
        <v>78</v>
      </c>
      <c r="E80" s="2">
        <v>89</v>
      </c>
      <c r="F80" s="2">
        <v>1</v>
      </c>
      <c r="G80" s="6">
        <v>5.7</v>
      </c>
      <c r="H80" s="4">
        <v>0.19</v>
      </c>
      <c r="I80" s="4">
        <f t="shared" si="7"/>
        <v>2.8352873698647883E-2</v>
      </c>
      <c r="J80" s="49">
        <f t="shared" si="10"/>
        <v>0.19</v>
      </c>
      <c r="K80" s="11">
        <f t="shared" si="8"/>
        <v>581.80096829625461</v>
      </c>
      <c r="L80" s="11">
        <v>1000</v>
      </c>
      <c r="M80" s="11">
        <v>3</v>
      </c>
      <c r="N80" s="12">
        <v>1.1499999999999999</v>
      </c>
      <c r="O80" s="12">
        <v>0.5</v>
      </c>
      <c r="P80" s="12">
        <v>0.38</v>
      </c>
      <c r="Q80" s="12">
        <f t="shared" si="9"/>
        <v>0.28106326970833556</v>
      </c>
      <c r="S80" s="17">
        <v>21.2</v>
      </c>
      <c r="T80" s="17"/>
      <c r="U80" s="36">
        <v>0</v>
      </c>
      <c r="V80" s="36">
        <v>7</v>
      </c>
    </row>
    <row r="81" spans="1:32">
      <c r="A81" s="19">
        <v>4</v>
      </c>
      <c r="B81" s="16">
        <v>2</v>
      </c>
      <c r="C81" s="19">
        <v>442</v>
      </c>
      <c r="D81" s="19">
        <v>77</v>
      </c>
      <c r="E81" s="19">
        <v>90</v>
      </c>
      <c r="F81" s="19"/>
      <c r="G81" s="20">
        <v>3.9</v>
      </c>
      <c r="H81" s="19">
        <v>0.30499999999999999</v>
      </c>
      <c r="I81" s="21">
        <f t="shared" si="7"/>
        <v>7.3061664150047625E-2</v>
      </c>
      <c r="J81" s="49">
        <f t="shared" si="10"/>
        <v>0.30499999999999999</v>
      </c>
      <c r="K81" s="22">
        <f t="shared" si="8"/>
        <v>1025.7857646666687</v>
      </c>
      <c r="L81" s="22">
        <v>1500</v>
      </c>
      <c r="M81" s="22">
        <v>4</v>
      </c>
      <c r="N81" s="23">
        <v>1.71</v>
      </c>
      <c r="O81" s="23">
        <v>0.5</v>
      </c>
      <c r="P81" s="23">
        <v>0.55000000000000004</v>
      </c>
      <c r="Q81" s="23">
        <f t="shared" si="9"/>
        <v>0.3332637312107436</v>
      </c>
      <c r="R81" s="18" t="s">
        <v>19</v>
      </c>
      <c r="S81" s="17">
        <v>31.4</v>
      </c>
      <c r="T81" s="17"/>
      <c r="U81" s="36">
        <v>0</v>
      </c>
      <c r="V81" s="36">
        <v>8</v>
      </c>
      <c r="X81" s="10"/>
      <c r="Y81" s="10"/>
      <c r="Z81" s="10"/>
      <c r="AA81" s="10"/>
      <c r="AB81" s="10"/>
    </row>
    <row r="82" spans="1:32">
      <c r="A82" s="2">
        <v>4</v>
      </c>
      <c r="B82" s="2">
        <v>2</v>
      </c>
      <c r="C82" s="2">
        <v>445</v>
      </c>
      <c r="D82" s="2">
        <v>72</v>
      </c>
      <c r="E82" s="2">
        <v>91</v>
      </c>
      <c r="F82" s="2">
        <v>0</v>
      </c>
      <c r="G82" s="6">
        <v>1.6</v>
      </c>
      <c r="H82" s="4">
        <v>0.19</v>
      </c>
      <c r="I82" s="4">
        <f t="shared" si="7"/>
        <v>2.8352873698647883E-2</v>
      </c>
      <c r="J82" s="49">
        <f t="shared" si="10"/>
        <v>0.19</v>
      </c>
      <c r="K82" s="11">
        <f t="shared" si="8"/>
        <v>163.31255250421182</v>
      </c>
      <c r="L82" s="22">
        <v>1000</v>
      </c>
      <c r="M82" s="22">
        <v>4</v>
      </c>
      <c r="Q82" s="12">
        <f t="shared" si="9"/>
        <v>0</v>
      </c>
      <c r="S82" s="17">
        <v>32.799999999999997</v>
      </c>
      <c r="T82" s="17"/>
      <c r="U82" s="36">
        <v>0</v>
      </c>
      <c r="V82" s="36">
        <v>7</v>
      </c>
    </row>
    <row r="83" spans="1:32">
      <c r="A83" s="2">
        <v>4</v>
      </c>
      <c r="B83" s="2">
        <v>2</v>
      </c>
      <c r="C83" s="2">
        <v>446</v>
      </c>
      <c r="D83" s="2">
        <v>71</v>
      </c>
      <c r="E83" s="2">
        <v>92</v>
      </c>
      <c r="F83" s="2">
        <v>1</v>
      </c>
      <c r="G83" s="6">
        <v>5.9</v>
      </c>
      <c r="H83" s="4">
        <v>0.19</v>
      </c>
      <c r="I83" s="4">
        <f t="shared" si="7"/>
        <v>2.8352873698647883E-2</v>
      </c>
      <c r="J83" s="49">
        <f t="shared" si="10"/>
        <v>0.19</v>
      </c>
      <c r="K83" s="11">
        <f t="shared" si="8"/>
        <v>602.21503735928104</v>
      </c>
      <c r="L83" s="11">
        <v>1000</v>
      </c>
      <c r="M83" s="11">
        <v>3</v>
      </c>
      <c r="N83" s="12">
        <v>1.1499999999999999</v>
      </c>
      <c r="O83" s="12">
        <v>0.5</v>
      </c>
      <c r="P83" s="12">
        <v>0.33</v>
      </c>
      <c r="Q83" s="12">
        <f t="shared" si="9"/>
        <v>0.29092513882090876</v>
      </c>
      <c r="S83" s="17">
        <v>36.1</v>
      </c>
      <c r="T83" s="17"/>
      <c r="U83" s="36">
        <v>0</v>
      </c>
      <c r="V83" s="36">
        <v>7</v>
      </c>
    </row>
    <row r="84" spans="1:32" s="10" customFormat="1">
      <c r="A84" s="2">
        <v>4</v>
      </c>
      <c r="B84" s="2">
        <v>3</v>
      </c>
      <c r="C84" s="2">
        <v>449</v>
      </c>
      <c r="D84" s="2">
        <v>55</v>
      </c>
      <c r="E84" s="2">
        <v>93</v>
      </c>
      <c r="F84" s="2">
        <v>1</v>
      </c>
      <c r="G84" s="6">
        <v>4.4000000000000004</v>
      </c>
      <c r="H84" s="16">
        <v>0.30499999999999999</v>
      </c>
      <c r="I84" s="4">
        <f t="shared" si="7"/>
        <v>7.3061664150047625E-2</v>
      </c>
      <c r="J84" s="49">
        <f t="shared" si="10"/>
        <v>0.30499999999999999</v>
      </c>
      <c r="K84" s="11">
        <f t="shared" si="8"/>
        <v>1157.2967601367545</v>
      </c>
      <c r="L84" s="11">
        <v>2000</v>
      </c>
      <c r="M84" s="11">
        <v>5</v>
      </c>
      <c r="N84" s="12"/>
      <c r="O84" s="12"/>
      <c r="P84" s="12"/>
      <c r="Q84" s="12">
        <f t="shared" si="9"/>
        <v>0</v>
      </c>
      <c r="R84" s="18" t="s">
        <v>19</v>
      </c>
      <c r="S84" s="17">
        <v>22.999999999999996</v>
      </c>
      <c r="T84" s="17" t="s">
        <v>26</v>
      </c>
      <c r="U84" s="36">
        <v>0</v>
      </c>
      <c r="V84" s="36">
        <v>8</v>
      </c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>
      <c r="A85" s="2">
        <v>4</v>
      </c>
      <c r="B85" s="2">
        <v>3</v>
      </c>
      <c r="C85" s="2">
        <v>450</v>
      </c>
      <c r="D85" s="2">
        <v>56</v>
      </c>
      <c r="E85" s="2">
        <v>94</v>
      </c>
      <c r="F85" s="2">
        <v>1</v>
      </c>
      <c r="G85" s="6">
        <v>11.2</v>
      </c>
      <c r="H85" s="4">
        <v>0.30499999999999999</v>
      </c>
      <c r="I85" s="4">
        <f t="shared" si="7"/>
        <v>7.3061664150047625E-2</v>
      </c>
      <c r="J85" s="49">
        <f t="shared" si="10"/>
        <v>0.30499999999999999</v>
      </c>
      <c r="K85" s="11">
        <f t="shared" si="8"/>
        <v>2945.8462985299202</v>
      </c>
      <c r="L85" s="11">
        <v>1500</v>
      </c>
      <c r="M85" s="11">
        <v>4</v>
      </c>
      <c r="N85" s="12">
        <v>1.72</v>
      </c>
      <c r="O85" s="12">
        <v>0.5</v>
      </c>
      <c r="P85" s="12">
        <v>0</v>
      </c>
      <c r="Q85" s="12">
        <f t="shared" si="9"/>
        <v>0.95150074241922489</v>
      </c>
      <c r="S85" s="17">
        <v>24.700000000000003</v>
      </c>
      <c r="T85" s="17"/>
      <c r="U85" s="36">
        <v>0</v>
      </c>
      <c r="V85" s="36">
        <v>7</v>
      </c>
    </row>
    <row r="86" spans="1:32">
      <c r="A86" s="2">
        <v>4</v>
      </c>
      <c r="B86" s="2">
        <v>4</v>
      </c>
      <c r="C86" s="2">
        <v>461</v>
      </c>
      <c r="D86" s="2">
        <v>27</v>
      </c>
      <c r="E86" s="2">
        <v>95</v>
      </c>
      <c r="F86" s="2">
        <v>1</v>
      </c>
      <c r="G86" s="6">
        <v>5.4</v>
      </c>
      <c r="H86" s="4">
        <v>0.19</v>
      </c>
      <c r="I86" s="4">
        <f t="shared" si="7"/>
        <v>2.8352873698647883E-2</v>
      </c>
      <c r="J86" s="49">
        <f t="shared" si="10"/>
        <v>0.19</v>
      </c>
      <c r="K86" s="11">
        <f t="shared" si="8"/>
        <v>551.17986470171491</v>
      </c>
      <c r="L86" s="11">
        <v>1000</v>
      </c>
      <c r="M86" s="11">
        <v>3</v>
      </c>
      <c r="N86" s="12">
        <v>1.1499999999999999</v>
      </c>
      <c r="O86" s="12">
        <v>0.5</v>
      </c>
      <c r="P86" s="12">
        <v>0.5</v>
      </c>
      <c r="Q86" s="12">
        <f t="shared" si="9"/>
        <v>0.26627046603947579</v>
      </c>
      <c r="S86" s="17">
        <v>32.400000000000006</v>
      </c>
      <c r="T86" s="17"/>
      <c r="U86" s="36">
        <v>0</v>
      </c>
      <c r="V86" s="36">
        <v>8</v>
      </c>
      <c r="W86" s="10"/>
      <c r="AC86" s="10"/>
      <c r="AD86" s="10"/>
      <c r="AE86" s="10"/>
      <c r="AF86" s="10"/>
    </row>
    <row r="87" spans="1:32">
      <c r="A87" s="2">
        <v>4</v>
      </c>
      <c r="B87" s="2">
        <v>4</v>
      </c>
      <c r="C87" s="2">
        <v>463</v>
      </c>
      <c r="D87" s="2">
        <v>20</v>
      </c>
      <c r="E87" s="2">
        <v>96</v>
      </c>
      <c r="F87" s="2">
        <v>1</v>
      </c>
      <c r="G87" s="6">
        <v>5.9</v>
      </c>
      <c r="H87" s="4">
        <v>0.19</v>
      </c>
      <c r="I87" s="4">
        <f t="shared" si="7"/>
        <v>2.8352873698647883E-2</v>
      </c>
      <c r="J87" s="49">
        <f t="shared" si="10"/>
        <v>0.19</v>
      </c>
      <c r="K87" s="11">
        <f t="shared" si="8"/>
        <v>602.21503735928104</v>
      </c>
      <c r="L87" s="11">
        <v>1000</v>
      </c>
      <c r="M87" s="11">
        <v>3</v>
      </c>
      <c r="Q87" s="12">
        <f t="shared" si="9"/>
        <v>0</v>
      </c>
      <c r="S87" s="17">
        <v>32.1</v>
      </c>
      <c r="T87" s="17"/>
      <c r="U87" s="36">
        <v>0</v>
      </c>
      <c r="V87" s="36">
        <v>10</v>
      </c>
      <c r="X87" s="10"/>
      <c r="Y87" s="10"/>
      <c r="Z87" s="10"/>
      <c r="AA87" s="10"/>
      <c r="AB87" s="10"/>
    </row>
    <row r="88" spans="1:32">
      <c r="A88" s="2">
        <v>5</v>
      </c>
      <c r="B88" s="2">
        <v>1</v>
      </c>
      <c r="C88" s="2">
        <v>513</v>
      </c>
      <c r="D88" s="2">
        <v>84</v>
      </c>
      <c r="E88" s="2">
        <v>97</v>
      </c>
      <c r="F88" s="2">
        <v>1</v>
      </c>
      <c r="G88" s="6">
        <v>3.8</v>
      </c>
      <c r="H88" s="4">
        <v>0.19</v>
      </c>
      <c r="I88" s="4">
        <f t="shared" si="7"/>
        <v>2.8352873698647883E-2</v>
      </c>
      <c r="J88" s="49">
        <f t="shared" si="10"/>
        <v>0.19</v>
      </c>
      <c r="K88" s="11">
        <f t="shared" si="8"/>
        <v>387.86731219750305</v>
      </c>
      <c r="L88" s="11">
        <v>1000</v>
      </c>
      <c r="M88" s="11">
        <v>3</v>
      </c>
      <c r="Q88" s="12">
        <f t="shared" si="9"/>
        <v>0</v>
      </c>
      <c r="S88" s="17">
        <v>50</v>
      </c>
      <c r="T88" s="17"/>
      <c r="U88" s="36">
        <v>2</v>
      </c>
      <c r="V88" s="36">
        <v>10</v>
      </c>
    </row>
    <row r="89" spans="1:32">
      <c r="A89" s="2">
        <v>5</v>
      </c>
      <c r="B89" s="2">
        <v>1</v>
      </c>
      <c r="C89" s="2">
        <v>512</v>
      </c>
      <c r="D89" s="2">
        <v>89</v>
      </c>
      <c r="E89" s="2">
        <v>98</v>
      </c>
      <c r="F89" s="2">
        <v>1</v>
      </c>
      <c r="G89" s="6">
        <v>4.5</v>
      </c>
      <c r="H89" s="4">
        <v>0.19</v>
      </c>
      <c r="I89" s="4">
        <f t="shared" si="7"/>
        <v>2.8352873698647883E-2</v>
      </c>
      <c r="J89" s="49">
        <f t="shared" si="10"/>
        <v>0.19</v>
      </c>
      <c r="K89" s="11">
        <f t="shared" si="8"/>
        <v>459.31655391809568</v>
      </c>
      <c r="L89" s="11">
        <v>1000</v>
      </c>
      <c r="M89" s="11">
        <v>3</v>
      </c>
      <c r="Q89" s="12">
        <f t="shared" si="9"/>
        <v>0</v>
      </c>
      <c r="S89" s="17">
        <v>43.2</v>
      </c>
      <c r="T89" s="17"/>
      <c r="U89" s="36">
        <v>1</v>
      </c>
      <c r="V89" s="36">
        <v>7</v>
      </c>
    </row>
    <row r="90" spans="1:32">
      <c r="A90" s="2">
        <v>5</v>
      </c>
      <c r="B90" s="2">
        <v>1</v>
      </c>
      <c r="C90" s="2">
        <v>504</v>
      </c>
      <c r="D90" s="2">
        <v>88</v>
      </c>
      <c r="E90" s="2">
        <v>99</v>
      </c>
      <c r="F90" s="2">
        <v>1</v>
      </c>
      <c r="G90" s="6">
        <v>2.4</v>
      </c>
      <c r="H90" s="4">
        <v>0.19</v>
      </c>
      <c r="I90" s="4">
        <f t="shared" si="7"/>
        <v>2.8352873698647883E-2</v>
      </c>
      <c r="J90" s="49">
        <f t="shared" si="10"/>
        <v>0.19</v>
      </c>
      <c r="K90" s="11">
        <f t="shared" si="8"/>
        <v>244.96882875631769</v>
      </c>
      <c r="L90" s="11">
        <v>1000</v>
      </c>
      <c r="M90" s="11">
        <v>3</v>
      </c>
      <c r="Q90" s="12">
        <f t="shared" si="9"/>
        <v>0</v>
      </c>
      <c r="S90" s="17">
        <v>10.77</v>
      </c>
      <c r="T90" s="17" t="s">
        <v>26</v>
      </c>
      <c r="U90" s="36">
        <v>1</v>
      </c>
      <c r="V90" s="36">
        <v>5</v>
      </c>
    </row>
    <row r="91" spans="1:32">
      <c r="A91" s="2">
        <v>5</v>
      </c>
      <c r="B91" s="2">
        <v>1</v>
      </c>
      <c r="C91" s="2">
        <v>514</v>
      </c>
      <c r="D91" s="2">
        <v>90</v>
      </c>
      <c r="E91" s="2">
        <v>101</v>
      </c>
      <c r="F91" s="2">
        <v>1</v>
      </c>
      <c r="G91" s="6">
        <v>4.88</v>
      </c>
      <c r="H91" s="4">
        <v>0.19</v>
      </c>
      <c r="I91" s="4">
        <f t="shared" si="7"/>
        <v>2.8352873698647883E-2</v>
      </c>
      <c r="J91" s="49">
        <f t="shared" si="10"/>
        <v>0.19</v>
      </c>
      <c r="K91" s="11">
        <f t="shared" si="8"/>
        <v>498.103285137846</v>
      </c>
      <c r="L91" s="11">
        <v>1000</v>
      </c>
      <c r="M91" s="11">
        <v>3</v>
      </c>
      <c r="Q91" s="12">
        <f t="shared" si="9"/>
        <v>0</v>
      </c>
      <c r="S91" s="17">
        <v>42</v>
      </c>
      <c r="T91" s="17"/>
      <c r="U91" s="36">
        <v>1</v>
      </c>
      <c r="V91" s="36">
        <v>7</v>
      </c>
    </row>
    <row r="92" spans="1:32" s="10" customFormat="1">
      <c r="A92" s="2">
        <v>5</v>
      </c>
      <c r="B92" s="2">
        <v>1</v>
      </c>
      <c r="C92" s="2">
        <v>521</v>
      </c>
      <c r="D92" s="2">
        <v>91</v>
      </c>
      <c r="E92" s="2">
        <v>102</v>
      </c>
      <c r="F92" s="2">
        <v>1</v>
      </c>
      <c r="G92" s="6">
        <v>5.0999999999999996</v>
      </c>
      <c r="H92" s="4">
        <v>0.19</v>
      </c>
      <c r="I92" s="4">
        <f t="shared" si="7"/>
        <v>2.8352873698647883E-2</v>
      </c>
      <c r="J92" s="49">
        <f t="shared" si="10"/>
        <v>0.19</v>
      </c>
      <c r="K92" s="11">
        <f t="shared" si="8"/>
        <v>520.55876110717509</v>
      </c>
      <c r="L92" s="11">
        <v>1000</v>
      </c>
      <c r="M92" s="11">
        <v>3</v>
      </c>
      <c r="N92" s="12"/>
      <c r="O92" s="12"/>
      <c r="P92" s="12"/>
      <c r="Q92" s="12">
        <f t="shared" si="9"/>
        <v>0</v>
      </c>
      <c r="R92" s="2"/>
      <c r="S92" s="17">
        <v>23.18</v>
      </c>
      <c r="T92" s="17"/>
      <c r="U92" s="36">
        <v>1</v>
      </c>
      <c r="V92" s="36">
        <v>6</v>
      </c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>
      <c r="A93" s="2">
        <v>5</v>
      </c>
      <c r="B93" s="2">
        <v>1</v>
      </c>
      <c r="C93" s="2">
        <v>521</v>
      </c>
      <c r="D93" s="2">
        <v>87</v>
      </c>
      <c r="E93" s="2">
        <v>103</v>
      </c>
      <c r="F93" s="2">
        <v>1</v>
      </c>
      <c r="G93" s="6">
        <v>5.0999999999999996</v>
      </c>
      <c r="H93" s="4">
        <v>0.19</v>
      </c>
      <c r="I93" s="4">
        <f t="shared" si="7"/>
        <v>2.8352873698647883E-2</v>
      </c>
      <c r="J93" s="49">
        <f t="shared" si="10"/>
        <v>0.19</v>
      </c>
      <c r="K93" s="11">
        <f t="shared" si="8"/>
        <v>520.55876110717509</v>
      </c>
      <c r="L93" s="11">
        <v>1000</v>
      </c>
      <c r="M93" s="11">
        <v>3</v>
      </c>
      <c r="Q93" s="12">
        <f t="shared" si="9"/>
        <v>0</v>
      </c>
      <c r="S93" s="17">
        <v>19.399999999999999</v>
      </c>
      <c r="T93" s="17"/>
      <c r="U93" s="36">
        <v>0</v>
      </c>
      <c r="V93" s="36">
        <v>6</v>
      </c>
    </row>
    <row r="94" spans="1:32">
      <c r="A94" s="2">
        <v>5</v>
      </c>
      <c r="B94" s="2">
        <v>1</v>
      </c>
      <c r="C94" s="2">
        <v>521</v>
      </c>
      <c r="D94" s="2">
        <v>82</v>
      </c>
      <c r="E94" s="2">
        <v>104</v>
      </c>
      <c r="F94" s="2">
        <v>1</v>
      </c>
      <c r="G94" s="6">
        <v>0</v>
      </c>
      <c r="H94" s="4">
        <v>0.19</v>
      </c>
      <c r="I94" s="4">
        <f t="shared" si="7"/>
        <v>2.8352873698647883E-2</v>
      </c>
      <c r="J94" s="49">
        <f t="shared" si="10"/>
        <v>0.19</v>
      </c>
      <c r="K94" s="11">
        <f t="shared" si="8"/>
        <v>0</v>
      </c>
      <c r="L94" s="11">
        <v>1000</v>
      </c>
      <c r="M94" s="11">
        <v>3</v>
      </c>
      <c r="Q94" s="12">
        <f t="shared" si="9"/>
        <v>0</v>
      </c>
      <c r="S94" s="17">
        <v>29.800000000000004</v>
      </c>
      <c r="T94" s="17"/>
      <c r="U94" s="36">
        <v>2</v>
      </c>
      <c r="V94" s="36">
        <v>7</v>
      </c>
      <c r="W94" s="10"/>
      <c r="AC94" s="10"/>
      <c r="AD94" s="10"/>
      <c r="AE94" s="10"/>
      <c r="AF94" s="10"/>
    </row>
    <row r="95" spans="1:32">
      <c r="A95" s="2">
        <v>3</v>
      </c>
      <c r="B95" s="2">
        <v>1</v>
      </c>
      <c r="C95" s="2">
        <v>317</v>
      </c>
      <c r="D95" s="2">
        <v>98</v>
      </c>
      <c r="E95" s="2">
        <v>105</v>
      </c>
      <c r="F95" s="2">
        <v>1</v>
      </c>
      <c r="G95" s="6">
        <v>4.3</v>
      </c>
      <c r="H95" s="4">
        <v>0.19</v>
      </c>
      <c r="I95" s="4">
        <f t="shared" si="7"/>
        <v>2.8352873698647883E-2</v>
      </c>
      <c r="J95" s="49">
        <f t="shared" si="10"/>
        <v>0.19</v>
      </c>
      <c r="K95" s="11">
        <f t="shared" si="8"/>
        <v>438.90248485506925</v>
      </c>
      <c r="L95" s="11">
        <v>1000</v>
      </c>
      <c r="M95" s="11">
        <v>3</v>
      </c>
      <c r="Q95" s="12">
        <f t="shared" si="9"/>
        <v>0</v>
      </c>
      <c r="S95" s="17">
        <v>38.200000000000003</v>
      </c>
      <c r="T95" s="17"/>
      <c r="U95" s="36">
        <v>2</v>
      </c>
      <c r="V95" s="36">
        <v>10</v>
      </c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>
      <c r="A96" s="2">
        <v>5</v>
      </c>
      <c r="B96" s="2">
        <v>1</v>
      </c>
      <c r="C96" s="2">
        <v>522</v>
      </c>
      <c r="D96" s="2">
        <v>86</v>
      </c>
      <c r="E96" s="2">
        <v>106</v>
      </c>
      <c r="F96" s="2">
        <v>1</v>
      </c>
      <c r="G96" s="6">
        <v>5.45</v>
      </c>
      <c r="H96" s="4">
        <v>0.19</v>
      </c>
      <c r="I96" s="4">
        <f t="shared" si="7"/>
        <v>2.8352873698647883E-2</v>
      </c>
      <c r="J96" s="49">
        <f t="shared" si="10"/>
        <v>0.19</v>
      </c>
      <c r="K96" s="11">
        <f t="shared" si="8"/>
        <v>556.28338196747154</v>
      </c>
      <c r="L96" s="11">
        <v>400</v>
      </c>
      <c r="M96" s="11">
        <v>2</v>
      </c>
      <c r="Q96" s="12">
        <f t="shared" si="9"/>
        <v>0</v>
      </c>
      <c r="S96" s="5">
        <f>23.1+2.5</f>
        <v>25.6</v>
      </c>
      <c r="V96" s="42">
        <v>5</v>
      </c>
    </row>
    <row r="97" spans="1:22">
      <c r="A97" s="2">
        <v>5</v>
      </c>
      <c r="B97" s="2">
        <v>1</v>
      </c>
      <c r="C97" s="2">
        <v>522</v>
      </c>
      <c r="D97" s="2">
        <v>83</v>
      </c>
      <c r="E97" s="2">
        <v>107</v>
      </c>
      <c r="F97" s="2">
        <v>1</v>
      </c>
      <c r="G97" s="6">
        <v>5.8</v>
      </c>
      <c r="H97" s="4">
        <v>0.19</v>
      </c>
      <c r="I97" s="4">
        <f t="shared" si="7"/>
        <v>2.8352873698647883E-2</v>
      </c>
      <c r="J97" s="49">
        <f t="shared" si="10"/>
        <v>0.19</v>
      </c>
      <c r="K97" s="11">
        <f t="shared" si="8"/>
        <v>592.00800282776777</v>
      </c>
      <c r="Q97" s="12">
        <f t="shared" si="9"/>
        <v>0</v>
      </c>
      <c r="S97" s="5">
        <f>21.8+2.5</f>
        <v>24.3</v>
      </c>
      <c r="U97" s="42">
        <v>4</v>
      </c>
      <c r="V97" s="42">
        <v>6</v>
      </c>
    </row>
    <row r="98" spans="1:22">
      <c r="A98" s="2">
        <v>5</v>
      </c>
      <c r="B98" s="2">
        <v>1</v>
      </c>
      <c r="C98" s="2">
        <v>522</v>
      </c>
      <c r="D98" s="2">
        <v>85</v>
      </c>
      <c r="E98" s="2">
        <v>108</v>
      </c>
      <c r="F98" s="2">
        <v>1</v>
      </c>
      <c r="G98" s="6">
        <v>4.9000000000000004</v>
      </c>
      <c r="H98" s="4">
        <v>0.19</v>
      </c>
      <c r="I98" s="4">
        <f t="shared" si="7"/>
        <v>2.8352873698647883E-2</v>
      </c>
      <c r="J98" s="49">
        <f t="shared" si="10"/>
        <v>0.19</v>
      </c>
      <c r="K98" s="11">
        <f t="shared" si="8"/>
        <v>500.14469204414866</v>
      </c>
      <c r="Q98" s="12">
        <f t="shared" si="9"/>
        <v>0</v>
      </c>
      <c r="S98" s="5">
        <f>98.2+2.5</f>
        <v>100.7</v>
      </c>
      <c r="U98" s="42">
        <v>2</v>
      </c>
      <c r="V98" s="42">
        <v>4</v>
      </c>
    </row>
    <row r="99" spans="1:22">
      <c r="A99" s="2">
        <v>4</v>
      </c>
      <c r="B99" s="2">
        <v>2</v>
      </c>
      <c r="C99" s="2">
        <v>438</v>
      </c>
      <c r="D99" s="2">
        <v>79</v>
      </c>
      <c r="E99" s="2">
        <v>109</v>
      </c>
      <c r="F99" s="2">
        <v>1</v>
      </c>
      <c r="G99" s="6">
        <v>5.35</v>
      </c>
      <c r="H99" s="4">
        <v>0.19</v>
      </c>
      <c r="I99" s="4">
        <f>+PI()*H99^2/4</f>
        <v>2.8352873698647883E-2</v>
      </c>
      <c r="J99" s="49">
        <f t="shared" si="10"/>
        <v>0.19</v>
      </c>
      <c r="K99" s="11">
        <f t="shared" si="8"/>
        <v>546.07634743595827</v>
      </c>
      <c r="Q99" s="12">
        <f t="shared" si="9"/>
        <v>0</v>
      </c>
      <c r="S99" s="17">
        <v>25.6</v>
      </c>
      <c r="T99" s="17"/>
      <c r="U99" s="17">
        <v>0</v>
      </c>
      <c r="V99" s="17">
        <v>5</v>
      </c>
    </row>
    <row r="100" spans="1:22">
      <c r="A100" s="2">
        <v>3</v>
      </c>
      <c r="B100" s="2">
        <v>2</v>
      </c>
      <c r="C100" s="2">
        <v>333</v>
      </c>
      <c r="D100" s="2">
        <v>81</v>
      </c>
      <c r="E100" s="2">
        <v>110</v>
      </c>
      <c r="F100" s="2">
        <v>1</v>
      </c>
      <c r="G100" s="6">
        <v>4.7</v>
      </c>
      <c r="H100" s="4">
        <v>0.19</v>
      </c>
      <c r="I100" s="4">
        <f>+PI()*H100^2/4</f>
        <v>2.8352873698647883E-2</v>
      </c>
      <c r="J100" s="49">
        <f t="shared" si="10"/>
        <v>0.19</v>
      </c>
      <c r="K100" s="11">
        <f t="shared" si="8"/>
        <v>479.73062298112222</v>
      </c>
      <c r="Q100" s="12">
        <f t="shared" si="9"/>
        <v>0</v>
      </c>
      <c r="S100" s="17">
        <v>24.299999999999997</v>
      </c>
      <c r="T100" s="17"/>
      <c r="U100" s="17">
        <v>4</v>
      </c>
      <c r="V100" s="17">
        <v>6</v>
      </c>
    </row>
    <row r="102" spans="1:22">
      <c r="A102" s="24"/>
      <c r="G102" s="6"/>
      <c r="H102" s="4"/>
      <c r="I102" s="4"/>
      <c r="J102" s="4"/>
      <c r="R102" s="25"/>
    </row>
    <row r="103" spans="1:22">
      <c r="A103" s="24"/>
      <c r="G103" s="6"/>
      <c r="H103" s="4"/>
      <c r="I103" s="4"/>
      <c r="J103" s="4"/>
      <c r="R103" s="25"/>
    </row>
    <row r="104" spans="1:22">
      <c r="A104" s="24"/>
      <c r="G104" s="6"/>
      <c r="H104" s="4"/>
      <c r="I104" s="4"/>
      <c r="J104" s="4"/>
      <c r="R104" s="25"/>
    </row>
    <row r="106" spans="1:22">
      <c r="E106" s="13"/>
    </row>
    <row r="107" spans="1:22">
      <c r="E107" s="13"/>
    </row>
    <row r="108" spans="1:22">
      <c r="E108" s="13"/>
      <c r="F108" s="7"/>
    </row>
    <row r="109" spans="1:22">
      <c r="E109" s="13"/>
      <c r="F109" s="7"/>
    </row>
    <row r="110" spans="1:22">
      <c r="E110" s="13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4" fitToHeight="3" orientation="portrait" r:id="rId1"/>
  <headerFooter alignWithMargins="0"/>
  <rowBreaks count="2" manualBreakCount="2">
    <brk id="27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zoomScale="130" zoomScaleNormal="130" zoomScaleSheetLayoutView="115" workbookViewId="0">
      <pane xSplit="5" ySplit="2" topLeftCell="F3" activePane="bottomRight" state="frozen"/>
      <selection pane="topRight" activeCell="B1" sqref="B1"/>
      <selection pane="bottomLeft" activeCell="A2" sqref="A2"/>
      <selection pane="bottomRight" sqref="A1:IV1"/>
    </sheetView>
  </sheetViews>
  <sheetFormatPr defaultColWidth="12.33203125" defaultRowHeight="12.7"/>
  <cols>
    <col min="1" max="1" width="4" style="28" bestFit="1" customWidth="1"/>
    <col min="2" max="3" width="3.33203125" style="28" bestFit="1" customWidth="1"/>
    <col min="4" max="4" width="4" style="28" bestFit="1" customWidth="1"/>
    <col min="5" max="5" width="3.33203125" bestFit="1" customWidth="1"/>
    <col min="6" max="6" width="6" bestFit="1" customWidth="1"/>
    <col min="7" max="7" width="3.33203125" bestFit="1" customWidth="1"/>
    <col min="8" max="9" width="5.77734375" style="28" bestFit="1" customWidth="1"/>
    <col min="10" max="10" width="6.33203125" style="28" bestFit="1" customWidth="1"/>
    <col min="11" max="11" width="5.77734375" style="28" bestFit="1" customWidth="1"/>
    <col min="12" max="12" width="3.33203125" style="28" bestFit="1" customWidth="1"/>
    <col min="13" max="13" width="3.33203125" style="29" bestFit="1" customWidth="1"/>
    <col min="14" max="14" width="5.88671875" style="29" customWidth="1"/>
    <col min="15" max="18" width="5.88671875" style="28" customWidth="1"/>
    <col min="19" max="19" width="3.33203125" style="28" bestFit="1" customWidth="1"/>
    <col min="20" max="20" width="7.77734375" style="29" customWidth="1"/>
    <col min="21" max="24" width="7.77734375" style="28" customWidth="1"/>
    <col min="25" max="25" width="4.21875" style="28" customWidth="1"/>
    <col min="26" max="16384" width="12.33203125" style="28"/>
  </cols>
  <sheetData>
    <row r="1" spans="1:25" ht="13.25" customHeight="1" thickBot="1">
      <c r="N1" s="61" t="s">
        <v>45</v>
      </c>
      <c r="O1" s="62"/>
      <c r="P1" s="62"/>
      <c r="Q1" s="62"/>
      <c r="R1" s="62"/>
      <c r="S1" s="63"/>
      <c r="T1" s="61" t="s">
        <v>46</v>
      </c>
      <c r="U1" s="62"/>
      <c r="V1" s="62"/>
      <c r="W1" s="62"/>
      <c r="X1" s="63"/>
    </row>
    <row r="2" spans="1:25" s="47" customFormat="1" ht="70.849999999999994" customHeight="1">
      <c r="A2" s="52" t="str">
        <f>+El_cappe!E1</f>
        <v>Cappa</v>
      </c>
      <c r="B2" s="52" t="str">
        <f>+El_cappe!A1</f>
        <v>Piano</v>
      </c>
      <c r="C2" s="52" t="str">
        <f>+El_cappe!B1</f>
        <v>Zona</v>
      </c>
      <c r="D2" s="52" t="str">
        <f>+El_cappe!C1</f>
        <v>Stanza</v>
      </c>
      <c r="E2" s="52" t="str">
        <f>+El_cappe!D1</f>
        <v>Vent.</v>
      </c>
      <c r="F2" s="52" t="str">
        <f>+El_cappe!L1</f>
        <v>Portata di progetto</v>
      </c>
      <c r="G2" s="52" t="str">
        <f>+El_cappe!M1</f>
        <v>Tipo ventil.</v>
      </c>
      <c r="H2" s="52" t="s">
        <v>29</v>
      </c>
      <c r="I2" s="52" t="s">
        <v>34</v>
      </c>
      <c r="J2" s="52" t="str">
        <f>+El_cappe!J1</f>
        <v>Diam. condotto</v>
      </c>
      <c r="K2" s="52" t="str">
        <f>+El_cappe!S1</f>
        <v>Cond. Lungh. Ril.</v>
      </c>
      <c r="L2" s="52" t="str">
        <f>+El_cappe!U1</f>
        <v>C. 45</v>
      </c>
      <c r="M2" s="52" t="str">
        <f>+El_cappe!V1</f>
        <v>C. 90</v>
      </c>
      <c r="N2" s="52" t="s">
        <v>35</v>
      </c>
      <c r="O2" s="52" t="s">
        <v>36</v>
      </c>
      <c r="P2" s="52" t="s">
        <v>37</v>
      </c>
      <c r="Q2" s="52" t="s">
        <v>41</v>
      </c>
      <c r="R2" s="52" t="s">
        <v>44</v>
      </c>
      <c r="S2" s="52" t="s">
        <v>42</v>
      </c>
      <c r="T2" s="52" t="s">
        <v>35</v>
      </c>
      <c r="U2" s="52" t="s">
        <v>36</v>
      </c>
      <c r="V2" s="52" t="s">
        <v>47</v>
      </c>
      <c r="W2" s="52" t="s">
        <v>41</v>
      </c>
      <c r="X2" s="52" t="s">
        <v>48</v>
      </c>
      <c r="Y2" s="52" t="s">
        <v>22</v>
      </c>
    </row>
    <row r="3" spans="1:25" ht="16.149999999999999" customHeight="1">
      <c r="A3" s="27" t="str">
        <f>+El_cappe!E2</f>
        <v>N°</v>
      </c>
      <c r="B3" s="47">
        <f>+El_cappe!A2</f>
        <v>0</v>
      </c>
      <c r="C3" s="47">
        <f>+El_cappe!B2</f>
        <v>0</v>
      </c>
      <c r="D3" s="47" t="str">
        <f>+El_cappe!C2</f>
        <v>N°</v>
      </c>
      <c r="E3" s="47" t="str">
        <f>+El_cappe!D2</f>
        <v>N°</v>
      </c>
      <c r="F3" s="31" t="str">
        <f>+El_cappe!L2</f>
        <v>[m3/h]</v>
      </c>
      <c r="G3" s="31">
        <f>+El_cappe!M2</f>
        <v>0</v>
      </c>
      <c r="H3" s="31" t="s">
        <v>6</v>
      </c>
      <c r="I3" s="41" t="s">
        <v>0</v>
      </c>
      <c r="J3" s="41" t="s">
        <v>0</v>
      </c>
      <c r="K3" s="41" t="str">
        <f>+El_cappe!S2</f>
        <v>[m]</v>
      </c>
      <c r="L3" s="41"/>
      <c r="M3" s="41"/>
      <c r="N3" s="31" t="s">
        <v>3</v>
      </c>
      <c r="O3" s="31" t="s">
        <v>3</v>
      </c>
      <c r="P3" s="31" t="s">
        <v>3</v>
      </c>
      <c r="Q3" s="31" t="s">
        <v>3</v>
      </c>
      <c r="R3" s="31" t="s">
        <v>3</v>
      </c>
      <c r="T3" s="31" t="s">
        <v>3</v>
      </c>
      <c r="U3" s="31" t="s">
        <v>3</v>
      </c>
      <c r="V3" s="31" t="s">
        <v>3</v>
      </c>
      <c r="W3" s="31" t="s">
        <v>3</v>
      </c>
      <c r="X3" s="31" t="s">
        <v>3</v>
      </c>
    </row>
    <row r="4" spans="1:25">
      <c r="A4" s="28">
        <f>+El_cappe!E3</f>
        <v>2</v>
      </c>
      <c r="B4" s="47">
        <f>+El_cappe!A3</f>
        <v>2</v>
      </c>
      <c r="C4" s="47">
        <f>+El_cappe!B3</f>
        <v>4</v>
      </c>
      <c r="D4" s="47">
        <f>+El_cappe!C3</f>
        <v>21</v>
      </c>
      <c r="E4" s="47">
        <f>+El_cappe!D3</f>
        <v>4</v>
      </c>
      <c r="F4" s="47">
        <f>+El_cappe!L3</f>
        <v>1000</v>
      </c>
      <c r="G4" s="47">
        <f>+El_cappe!M3</f>
        <v>3</v>
      </c>
      <c r="H4" s="38">
        <f>+El_cappe!K3</f>
        <v>377.66027766598978</v>
      </c>
      <c r="I4" s="37">
        <f>+El_cappe!H3</f>
        <v>0.19</v>
      </c>
      <c r="J4" s="40">
        <f>+El_cappe!J3</f>
        <v>0.19</v>
      </c>
      <c r="K4" s="30">
        <f>+El_cappe!S3</f>
        <v>55.6</v>
      </c>
      <c r="L4" s="28">
        <f>+El_cappe!U3</f>
        <v>5</v>
      </c>
      <c r="M4" s="28">
        <f>+El_cappe!V3</f>
        <v>16</v>
      </c>
      <c r="N4" s="44">
        <f>IF($I4=$J4,8.12*10^-4*1.2^0.852*($H4/(PI()*$I4^2/4)/3600)^1.924/($I4^1.281)*$K4,)</f>
        <v>5.4856740220878812</v>
      </c>
      <c r="O4" s="44">
        <f>IF($I4=$J4,8.12*10^-4*1.2^0.852*($H4/(PI()*$I4^2/4)/3600)^1.924/($I4^1.281)*('Dati di pogetto'!$C$2*I4*$L4),)</f>
        <v>0.42178518784938301</v>
      </c>
      <c r="P4" s="44">
        <f>IF($I4=$J4,8.12*10^-4*1.2^0.852*($H4/(PI()*$I4^2/4)/3600)^1.924/($I4^1.281)*('Dati di pogetto'!$C$3*$J4*$M4),)</f>
        <v>19.495848682815925</v>
      </c>
      <c r="Q4" s="44">
        <f>IF($I4=$J4,(($H4/3600/(PI()*$I4^2/4))^2/2/9.81*1.2)*(1+'Dati di pogetto'!$C$1),)</f>
        <v>1.6746177370030577</v>
      </c>
      <c r="R4" s="46">
        <f t="shared" ref="R4:R35" si="0">SUM(N4:Q4)</f>
        <v>27.077925629756248</v>
      </c>
      <c r="S4" s="28">
        <f>+El_cappe!F3</f>
        <v>1</v>
      </c>
      <c r="T4" s="44">
        <f t="shared" ref="T4:T35" si="1">IF($I4=$J4,8.12*10^-4*1.2^0.852*($F4/(PI()*$I4^2/4)/3600)^1.924/($I4^1.281)*$K4,)</f>
        <v>35.717995641787795</v>
      </c>
      <c r="U4" s="44">
        <f>IF($J4=$J4,8.12*10^-4*1.2^0.852*($F4/(PI()*$I4^2/4)/3600)^1.924/($I4^1.281)*('Dati di pogetto'!$C$2*$I4*$L4),)</f>
        <v>2.7463027224576049</v>
      </c>
      <c r="V4" s="44">
        <f>IF($I4=$J4,8.12*10^-4*1.2^0.852*($F4/(PI()*$I4^2/4)/3600)^1.924/($I4^1.281)*('Dati di pogetto'!$C$3*$J4*$M4),)</f>
        <v>126.94021472692927</v>
      </c>
      <c r="W4" s="44">
        <f>IF($I4=$J4,(($F4/3600/(PI()*$I4^2/4))^2/2/9.81*1.2)*(1+'Dati di pogetto'!$C$1),)</f>
        <v>11.741215807105819</v>
      </c>
      <c r="X4" s="46">
        <f t="shared" ref="X4:X35" si="2">SUM(T4:W4)</f>
        <v>177.14572889828048</v>
      </c>
      <c r="Y4" s="30">
        <f>+(($F4/3600/PI()/$I4^2*4)^2)/2/9.81*1.2</f>
        <v>5.8706079035529068</v>
      </c>
    </row>
    <row r="5" spans="1:25">
      <c r="A5" s="28">
        <f>+El_cappe!E4</f>
        <v>3</v>
      </c>
      <c r="B5" s="47">
        <f>+El_cappe!A4</f>
        <v>2</v>
      </c>
      <c r="C5" s="47">
        <f>+El_cappe!B4</f>
        <v>4</v>
      </c>
      <c r="D5" s="47">
        <f>+El_cappe!C4</f>
        <v>24</v>
      </c>
      <c r="E5" s="47">
        <f>+El_cappe!D4</f>
        <v>10</v>
      </c>
      <c r="F5" s="47">
        <f>+El_cappe!L4</f>
        <v>1000</v>
      </c>
      <c r="G5" s="47">
        <f>+El_cappe!M4</f>
        <v>3</v>
      </c>
      <c r="H5" s="38">
        <f>+El_cappe!K4</f>
        <v>510.35172657566193</v>
      </c>
      <c r="I5" s="37">
        <f>+El_cappe!H4</f>
        <v>0.19</v>
      </c>
      <c r="J5" s="40">
        <f>+El_cappe!J4</f>
        <v>0.19</v>
      </c>
      <c r="K5" s="30">
        <f>+El_cappe!S4</f>
        <v>58.899999999999984</v>
      </c>
      <c r="L5" s="28">
        <f>+El_cappe!U4</f>
        <v>2</v>
      </c>
      <c r="M5" s="28">
        <f>+El_cappe!V4</f>
        <v>14</v>
      </c>
      <c r="N5" s="44">
        <f>IF(I5=J5,8.12*10^-4*1.2^0.852*(H5/(PI()*I5^2/4)/3600)^1.924/(I5^1.281)*K5,)</f>
        <v>10.372147190394269</v>
      </c>
      <c r="O5" s="44">
        <f>IF($I5=$J5,8.12*10^-4*1.2^0.852*($H5/(PI()*$I5^2/4)/3600)^1.924/($I5^1.281)*('Dati di pogetto'!$C$2*I5*$L5),)</f>
        <v>0.30112685391467237</v>
      </c>
      <c r="P5" s="44">
        <f>IF($I5=$J5,8.12*10^-4*1.2^0.852*($H5/(PI()*$I5^2/4)/3600)^1.924/($I5^1.281)*('Dati di pogetto'!$C$3*$J5*$M5),)</f>
        <v>30.447270784705765</v>
      </c>
      <c r="Q5" s="44">
        <f>IF($I5=$J5,((H5/3600/(PI()*I5^2/4))^2/2/9.81*1.2)*(1+'Dati di pogetto'!$C$1),)</f>
        <v>3.0581039755351678</v>
      </c>
      <c r="R5" s="46">
        <f t="shared" si="0"/>
        <v>44.178648804549873</v>
      </c>
      <c r="S5" s="28">
        <f>+El_cappe!F4</f>
        <v>1</v>
      </c>
      <c r="T5" s="44">
        <f t="shared" si="1"/>
        <v>37.837948620526987</v>
      </c>
      <c r="U5" s="44">
        <f>IF($J5=$J5,8.12*10^-4*1.2^0.852*($F5/(PI()*$I5^2/4)/3600)^1.924/($I5^1.281)*('Dati di pogetto'!$C$2*$I5*$L5),)</f>
        <v>1.0985210889830419</v>
      </c>
      <c r="V5" s="44">
        <f>IF($I5=$J5,8.12*10^-4*1.2^0.852*($F5/(PI()*$I5^2/4)/3600)^1.924/($I5^1.281)*('Dati di pogetto'!$C$3*$J5*$M5),)</f>
        <v>111.07268788606312</v>
      </c>
      <c r="W5" s="44">
        <f>IF($I5=$J5,(($F5/3600/(PI()*$I5^2/4))^2/2/9.81*1.2)*(1+'Dati di pogetto'!$C$1),)</f>
        <v>11.741215807105819</v>
      </c>
      <c r="X5" s="46">
        <f t="shared" si="2"/>
        <v>161.75037340267897</v>
      </c>
      <c r="Y5" s="30">
        <f t="shared" ref="Y5:Y68" si="3">+(($F5/3600/PI()/$I5^2*4)^2)/2/9.81*1.2</f>
        <v>5.8706079035529068</v>
      </c>
    </row>
    <row r="6" spans="1:25">
      <c r="A6" s="28">
        <f>+El_cappe!E5</f>
        <v>6</v>
      </c>
      <c r="B6" s="47">
        <f>+El_cappe!A5</f>
        <v>2</v>
      </c>
      <c r="C6" s="47">
        <f>+El_cappe!B5</f>
        <v>2</v>
      </c>
      <c r="D6" s="47">
        <f>+El_cappe!C5</f>
        <v>273</v>
      </c>
      <c r="E6" s="47">
        <f>+El_cappe!D5</f>
        <v>63</v>
      </c>
      <c r="F6" s="47">
        <f>+El_cappe!L5</f>
        <v>1000</v>
      </c>
      <c r="G6" s="47">
        <f>+El_cappe!M5</f>
        <v>3</v>
      </c>
      <c r="H6" s="38">
        <f>+El_cappe!K5</f>
        <v>423.59193305779945</v>
      </c>
      <c r="I6" s="37">
        <f>+El_cappe!H5</f>
        <v>0.19</v>
      </c>
      <c r="J6" s="40">
        <f>+El_cappe!J5</f>
        <v>0.19</v>
      </c>
      <c r="K6" s="30">
        <f>+El_cappe!S5</f>
        <v>26.299999999999997</v>
      </c>
      <c r="L6" s="28">
        <f>+El_cappe!U5</f>
        <v>5</v>
      </c>
      <c r="M6" s="28">
        <f>+El_cappe!V5</f>
        <v>10</v>
      </c>
      <c r="N6" s="44">
        <f>8.12*10^-4*1.2^0.852*(H6/(PI()*I6^2/4)/3600)^1.924/(I6^1.281)*K6</f>
        <v>3.2360511278921438</v>
      </c>
      <c r="O6" s="44">
        <f>IF($I6=$J6,8.12*10^-4*1.2^0.852*($H6/(PI()*$I6^2/4)/3600)^1.924/($I6^1.281)*('Dati di pogetto'!$C$2*I6*$L6),)</f>
        <v>0.52601211299387518</v>
      </c>
      <c r="P6" s="44">
        <f>IF($I6=$J6,8.12*10^-4*1.2^0.852*($H6/(PI()*$I6^2/4)/3600)^1.924/($I6^1.281)*('Dati di pogetto'!$C$3*$J6*$M6),)</f>
        <v>15.195905486489726</v>
      </c>
      <c r="Q6" s="44">
        <f>IF($I6=$J6,((H6/3600/(PI()*I6^2/4))^2/2/9.81*1.2)*(1+'Dati di pogetto'!$C$1),)</f>
        <v>2.1067278287461786</v>
      </c>
      <c r="R6" s="46">
        <f t="shared" si="0"/>
        <v>21.064696556121923</v>
      </c>
      <c r="S6" s="28">
        <f>+El_cappe!F5</f>
        <v>1</v>
      </c>
      <c r="T6" s="44">
        <f t="shared" si="1"/>
        <v>16.895382830557892</v>
      </c>
      <c r="U6" s="44">
        <f>IF($J6=$J6,8.12*10^-4*1.2^0.852*($F6/(PI()*$I6^2/4)/3600)^1.924/($I6^1.281)*('Dati di pogetto'!$C$2*$I6*$L6),)</f>
        <v>2.7463027224576049</v>
      </c>
      <c r="V6" s="44">
        <f>IF($I6=$J6,8.12*10^-4*1.2^0.852*($F6/(PI()*$I6^2/4)/3600)^1.924/($I6^1.281)*('Dati di pogetto'!$C$3*$J6*$M6),)</f>
        <v>79.337634204330797</v>
      </c>
      <c r="W6" s="44">
        <f>IF($I6=$J6,(($F6/3600/(PI()*$I6^2/4))^2/2/9.81*1.2)*(1+'Dati di pogetto'!$C$1),)</f>
        <v>11.741215807105819</v>
      </c>
      <c r="X6" s="46">
        <f t="shared" si="2"/>
        <v>110.72053556445212</v>
      </c>
      <c r="Y6" s="30">
        <f t="shared" si="3"/>
        <v>5.8706079035529068</v>
      </c>
    </row>
    <row r="7" spans="1:25" s="43" customFormat="1">
      <c r="A7" s="28">
        <f>+El_cappe!E6</f>
        <v>7</v>
      </c>
      <c r="B7" s="47">
        <f>+El_cappe!A6</f>
        <v>2</v>
      </c>
      <c r="C7" s="47">
        <f>+El_cappe!B6</f>
        <v>4</v>
      </c>
      <c r="D7" s="47">
        <f>+El_cappe!C6</f>
        <v>247</v>
      </c>
      <c r="E7" s="47">
        <f>+El_cappe!D6</f>
        <v>13</v>
      </c>
      <c r="F7" s="47">
        <f>+El_cappe!L6</f>
        <v>1000</v>
      </c>
      <c r="G7" s="47">
        <f>+El_cappe!M6</f>
        <v>3</v>
      </c>
      <c r="H7" s="38">
        <f>+El_cappe!K6</f>
        <v>102.07034531513239</v>
      </c>
      <c r="I7" s="37">
        <f>+El_cappe!H6</f>
        <v>0.19</v>
      </c>
      <c r="J7" s="40">
        <f>+El_cappe!J6</f>
        <v>0.19</v>
      </c>
      <c r="K7" s="30">
        <f>+El_cappe!S6</f>
        <v>50.3</v>
      </c>
      <c r="L7" s="28">
        <f>+El_cappe!U6</f>
        <v>2</v>
      </c>
      <c r="M7" s="28">
        <f>+El_cappe!V6</f>
        <v>7</v>
      </c>
      <c r="N7" s="44">
        <f>8.12*10^-4*1.2^0.852*(H7/(PI()*I7^2/4)/3600)^1.924/(I7^1.281)*K7</f>
        <v>0.40040830164778901</v>
      </c>
      <c r="O7" s="44">
        <f>IF($I7=$J7,8.12*10^-4*1.2^0.852*($H7/(PI()*$I7^2/4)/3600)^1.924/($I7^1.281)*('Dati di pogetto'!$C$2*I7*$L7),)</f>
        <v>1.361229017530257E-2</v>
      </c>
      <c r="P7" s="44">
        <f>IF($I7=$J7,8.12*10^-4*1.2^0.852*($H7/(PI()*$I7^2/4)/3600)^1.924/($I7^1.281)*('Dati di pogetto'!$C$3*$J7*$M7),)</f>
        <v>0.68817689219585221</v>
      </c>
      <c r="Q7" s="44">
        <f>IF($I7=$J7,((H7/3600/(PI()*I7^2/4))^2/2/9.81*1.2)*(1+'Dati di pogetto'!$C$1),)</f>
        <v>0.12232415902140671</v>
      </c>
      <c r="R7" s="46">
        <f t="shared" si="0"/>
        <v>1.2245216430403507</v>
      </c>
      <c r="S7" s="28">
        <f>+El_cappe!F6</f>
        <v>0</v>
      </c>
      <c r="T7" s="44">
        <f t="shared" si="1"/>
        <v>32.313222675933922</v>
      </c>
      <c r="U7" s="44">
        <f>IF($J7=$J7,8.12*10^-4*1.2^0.852*($F7/(PI()*$I7^2/4)/3600)^1.924/($I7^1.281)*('Dati di pogetto'!$C$2*$I7*$L7),)</f>
        <v>1.0985210889830419</v>
      </c>
      <c r="V7" s="44">
        <f>IF($I7=$J7,8.12*10^-4*1.2^0.852*($F7/(PI()*$I7^2/4)/3600)^1.924/($I7^1.281)*('Dati di pogetto'!$C$3*$J7*$M7),)</f>
        <v>55.536343943031561</v>
      </c>
      <c r="W7" s="44">
        <f>IF($I7=$J7,(($F7/3600/(PI()*$I7^2/4))^2/2/9.81*1.2)*(1+'Dati di pogetto'!$C$1),)</f>
        <v>11.741215807105819</v>
      </c>
      <c r="X7" s="46">
        <f t="shared" si="2"/>
        <v>100.68930351505435</v>
      </c>
      <c r="Y7" s="30">
        <f t="shared" si="3"/>
        <v>5.8706079035529068</v>
      </c>
    </row>
    <row r="8" spans="1:25">
      <c r="A8" s="28">
        <f>+El_cappe!E7</f>
        <v>8</v>
      </c>
      <c r="B8" s="47">
        <f>+El_cappe!A7</f>
        <v>2</v>
      </c>
      <c r="C8" s="47">
        <f>+El_cappe!B7</f>
        <v>4</v>
      </c>
      <c r="D8" s="47">
        <f>+El_cappe!C7</f>
        <v>247</v>
      </c>
      <c r="E8" s="47">
        <f>+El_cappe!D7</f>
        <v>7</v>
      </c>
      <c r="F8" s="47">
        <f>+El_cappe!L7</f>
        <v>1000</v>
      </c>
      <c r="G8" s="47">
        <f>+El_cappe!M7</f>
        <v>3</v>
      </c>
      <c r="H8" s="38">
        <f>+El_cappe!K7</f>
        <v>459.31655391809568</v>
      </c>
      <c r="I8" s="37">
        <f>+El_cappe!H7</f>
        <v>0.19</v>
      </c>
      <c r="J8" s="40">
        <f>+El_cappe!J7</f>
        <v>0.19</v>
      </c>
      <c r="K8" s="30">
        <f>+El_cappe!S7</f>
        <v>58.17</v>
      </c>
      <c r="L8" s="28">
        <f>+El_cappe!U7</f>
        <v>0</v>
      </c>
      <c r="M8" s="28">
        <f>+El_cappe!V7</f>
        <v>11</v>
      </c>
      <c r="N8" s="44">
        <f t="shared" ref="N8:N39" si="4">IF(I8=J8,8.12*10^-4*1.2^0.852*(H8/(PI()*I8^2/4)/3600)^1.924/(I8^1.281)*K8,)</f>
        <v>8.364019339917407</v>
      </c>
      <c r="O8" s="44">
        <f>IF($I8=$J8,8.12*10^-4*1.2^0.852*($H8/(PI()*$I8^2/4)/3600)^1.924/($I8^1.281)*('Dati di pogetto'!$C$2*I8*$L8),)</f>
        <v>0</v>
      </c>
      <c r="P8" s="44">
        <f>IF($I8=$J8,8.12*10^-4*1.2^0.852*($H8/(PI()*$I8^2/4)/3600)^1.924/($I8^1.281)*('Dati di pogetto'!$C$3*$J8*$M8),)</f>
        <v>19.53329942114113</v>
      </c>
      <c r="Q8" s="44">
        <f>IF($I8=$J8,((H8/3600/(PI()*I8^2/4))^2/2/9.81*1.2)*(1+'Dati di pogetto'!$C$1),)</f>
        <v>2.477064220183486</v>
      </c>
      <c r="R8" s="46">
        <f t="shared" si="0"/>
        <v>30.374382981242022</v>
      </c>
      <c r="S8" s="28">
        <f>+El_cappe!F7</f>
        <v>1</v>
      </c>
      <c r="T8" s="44">
        <f t="shared" si="1"/>
        <v>37.368989325230146</v>
      </c>
      <c r="U8" s="44">
        <f>IF($J8=$J8,8.12*10^-4*1.2^0.852*($F8/(PI()*$I8^2/4)/3600)^1.924/($I8^1.281)*('Dati di pogetto'!$C$2*$I8*$L8),)</f>
        <v>0</v>
      </c>
      <c r="V8" s="44">
        <f>IF($I8=$J8,8.12*10^-4*1.2^0.852*($F8/(PI()*$I8^2/4)/3600)^1.924/($I8^1.281)*('Dati di pogetto'!$C$3*$J8*$M8),)</f>
        <v>87.271397624763878</v>
      </c>
      <c r="W8" s="44">
        <f>IF($I8=$J8,(($F8/3600/(PI()*$I8^2/4))^2/2/9.81*1.2)*(1+'Dati di pogetto'!$C$1),)</f>
        <v>11.741215807105819</v>
      </c>
      <c r="X8" s="46">
        <f t="shared" si="2"/>
        <v>136.38160275709984</v>
      </c>
      <c r="Y8" s="30">
        <f t="shared" si="3"/>
        <v>5.8706079035529068</v>
      </c>
    </row>
    <row r="9" spans="1:25">
      <c r="A9" s="28">
        <f>+El_cappe!E8</f>
        <v>9</v>
      </c>
      <c r="B9" s="47">
        <f>+El_cappe!A8</f>
        <v>2</v>
      </c>
      <c r="C9" s="47">
        <f>+El_cappe!B8</f>
        <v>2</v>
      </c>
      <c r="D9" s="47">
        <f>+El_cappe!C8</f>
        <v>214</v>
      </c>
      <c r="E9" s="47">
        <f>+El_cappe!D8</f>
        <v>69</v>
      </c>
      <c r="F9" s="47">
        <f>+El_cappe!L8</f>
        <v>1000</v>
      </c>
      <c r="G9" s="47">
        <f>+El_cappe!M8</f>
        <v>3</v>
      </c>
      <c r="H9" s="38">
        <f>+El_cappe!K8</f>
        <v>462.37866427754972</v>
      </c>
      <c r="I9" s="37">
        <f>+El_cappe!H8</f>
        <v>0.19</v>
      </c>
      <c r="J9" s="40">
        <f>+El_cappe!J8</f>
        <v>0.19</v>
      </c>
      <c r="K9" s="30">
        <f>+El_cappe!S8</f>
        <v>29.900000000000002</v>
      </c>
      <c r="L9" s="28">
        <f>+El_cappe!U8</f>
        <v>2</v>
      </c>
      <c r="M9" s="28">
        <f>+El_cappe!V8</f>
        <v>8</v>
      </c>
      <c r="N9" s="44">
        <f t="shared" si="4"/>
        <v>4.3545092461750192</v>
      </c>
      <c r="O9" s="44">
        <f>IF($I9=$J9,8.12*10^-4*1.2^0.852*($H9/(PI()*$I9^2/4)/3600)^1.924/($I9^1.281)*('Dati di pogetto'!$C$2*I9*$L9),)</f>
        <v>0.24903715086820341</v>
      </c>
      <c r="P9" s="44">
        <f>IF($I9=$J9,8.12*10^-4*1.2^0.852*($H9/(PI()*$I9^2/4)/3600)^1.924/($I9^1.281)*('Dati di pogetto'!$C$3*$J9*$M9),)</f>
        <v>14.388813161273974</v>
      </c>
      <c r="Q9" s="44">
        <f>IF($I9=$J9,((H9/3600/(PI()*I9^2/4))^2/2/9.81*1.2)*(1+'Dati di pogetto'!$C$1),)</f>
        <v>2.5102018348623849</v>
      </c>
      <c r="R9" s="46">
        <f t="shared" si="0"/>
        <v>21.502561393179583</v>
      </c>
      <c r="S9" s="28">
        <f>+El_cappe!F8</f>
        <v>1</v>
      </c>
      <c r="T9" s="44">
        <f t="shared" si="1"/>
        <v>19.208058807364299</v>
      </c>
      <c r="U9" s="44">
        <f>IF($J9=$J9,8.12*10^-4*1.2^0.852*($F9/(PI()*$I9^2/4)/3600)^1.924/($I9^1.281)*('Dati di pogetto'!$C$2*$I9*$L9),)</f>
        <v>1.0985210889830419</v>
      </c>
      <c r="V9" s="44">
        <f>IF($I9=$J9,8.12*10^-4*1.2^0.852*($F9/(PI()*$I9^2/4)/3600)^1.924/($I9^1.281)*('Dati di pogetto'!$C$3*$J9*$M9),)</f>
        <v>63.470107363464635</v>
      </c>
      <c r="W9" s="44">
        <f>IF($I9=$J9,(($F9/3600/(PI()*$I9^2/4))^2/2/9.81*1.2)*(1+'Dati di pogetto'!$C$1),)</f>
        <v>11.741215807105819</v>
      </c>
      <c r="X9" s="46">
        <f t="shared" si="2"/>
        <v>95.517903066917796</v>
      </c>
      <c r="Y9" s="30">
        <f t="shared" si="3"/>
        <v>5.8706079035529068</v>
      </c>
    </row>
    <row r="10" spans="1:25">
      <c r="A10" s="28">
        <f>+El_cappe!E9</f>
        <v>10</v>
      </c>
      <c r="B10" s="47">
        <f>+El_cappe!A9</f>
        <v>2</v>
      </c>
      <c r="C10" s="47">
        <f>+El_cappe!B9</f>
        <v>2</v>
      </c>
      <c r="D10" s="47">
        <f>+El_cappe!C9</f>
        <v>216</v>
      </c>
      <c r="E10" s="47">
        <f>+El_cappe!D9</f>
        <v>70</v>
      </c>
      <c r="F10" s="47">
        <f>+El_cappe!L9</f>
        <v>1000</v>
      </c>
      <c r="G10" s="47">
        <f>+El_cappe!M9</f>
        <v>3</v>
      </c>
      <c r="H10" s="38">
        <f>+El_cappe!K9</f>
        <v>479.73062298112222</v>
      </c>
      <c r="I10" s="37">
        <f>+El_cappe!H9</f>
        <v>0.19</v>
      </c>
      <c r="J10" s="40">
        <f>+El_cappe!J9</f>
        <v>0.19</v>
      </c>
      <c r="K10" s="30">
        <f>+El_cappe!S9</f>
        <v>35.9</v>
      </c>
      <c r="L10" s="28">
        <f>+El_cappe!U9</f>
        <v>2</v>
      </c>
      <c r="M10" s="28">
        <f>+El_cappe!V9</f>
        <v>7</v>
      </c>
      <c r="N10" s="44">
        <f t="shared" si="4"/>
        <v>5.61236380715515</v>
      </c>
      <c r="O10" s="44">
        <f>IF($I10=$J10,8.12*10^-4*1.2^0.852*($H10/(PI()*$I10^2/4)/3600)^1.924/($I10^1.281)*('Dati di pogetto'!$C$2*I10*$L10),)</f>
        <v>0.26732986379485535</v>
      </c>
      <c r="P10" s="44">
        <f>IF($I10=$J10,8.12*10^-4*1.2^0.852*($H10/(PI()*$I10^2/4)/3600)^1.924/($I10^1.281)*('Dati di pogetto'!$C$3*$J10*$M10),)</f>
        <v>13.515009780739909</v>
      </c>
      <c r="Q10" s="44">
        <f>IF($I10=$J10,((H10/3600/(PI()*I10^2/4))^2/2/9.81*1.2)*(1+'Dati di pogetto'!$C$1),)</f>
        <v>2.7021406727828747</v>
      </c>
      <c r="R10" s="46">
        <f t="shared" si="0"/>
        <v>22.096844124472788</v>
      </c>
      <c r="S10" s="28">
        <f>+El_cappe!F9</f>
        <v>1</v>
      </c>
      <c r="T10" s="44">
        <f t="shared" si="1"/>
        <v>23.062518768708305</v>
      </c>
      <c r="U10" s="44">
        <f>IF($J10=$J10,8.12*10^-4*1.2^0.852*($F10/(PI()*$I10^2/4)/3600)^1.924/($I10^1.281)*('Dati di pogetto'!$C$2*$I10*$L10),)</f>
        <v>1.0985210889830419</v>
      </c>
      <c r="V10" s="44">
        <f>IF($I10=$J10,8.12*10^-4*1.2^0.852*($F10/(PI()*$I10^2/4)/3600)^1.924/($I10^1.281)*('Dati di pogetto'!$C$3*$J10*$M10),)</f>
        <v>55.536343943031561</v>
      </c>
      <c r="W10" s="44">
        <f>IF($I10=$J10,(($F10/3600/(PI()*$I10^2/4))^2/2/9.81*1.2)*(1+'Dati di pogetto'!$C$1),)</f>
        <v>11.741215807105819</v>
      </c>
      <c r="X10" s="46">
        <f t="shared" si="2"/>
        <v>91.438599607828721</v>
      </c>
      <c r="Y10" s="30">
        <f t="shared" si="3"/>
        <v>5.8706079035529068</v>
      </c>
    </row>
    <row r="11" spans="1:25">
      <c r="A11" s="28">
        <f>+El_cappe!E10</f>
        <v>11</v>
      </c>
      <c r="B11" s="47">
        <f>+El_cappe!A10</f>
        <v>2</v>
      </c>
      <c r="C11" s="47">
        <f>+El_cappe!B10</f>
        <v>2</v>
      </c>
      <c r="D11" s="47">
        <f>+El_cappe!C10</f>
        <v>218</v>
      </c>
      <c r="E11" s="47">
        <f>+El_cappe!D10</f>
        <v>65</v>
      </c>
      <c r="F11" s="47">
        <f>+El_cappe!L10</f>
        <v>1000</v>
      </c>
      <c r="G11" s="47">
        <f>+El_cappe!M10</f>
        <v>3</v>
      </c>
      <c r="H11" s="38">
        <f>+El_cappe!K10</f>
        <v>482.79273334057615</v>
      </c>
      <c r="I11" s="37">
        <f>+El_cappe!H10</f>
        <v>0.19</v>
      </c>
      <c r="J11" s="40">
        <f>+El_cappe!J10</f>
        <v>0.19</v>
      </c>
      <c r="K11" s="30">
        <f>+El_cappe!S10</f>
        <v>37.6</v>
      </c>
      <c r="L11" s="28">
        <f>+El_cappe!U10</f>
        <v>2</v>
      </c>
      <c r="M11" s="28">
        <f>+El_cappe!V10</f>
        <v>6</v>
      </c>
      <c r="N11" s="44">
        <f t="shared" si="4"/>
        <v>5.950531626380255</v>
      </c>
      <c r="O11" s="44">
        <f>IF($I11=$J11,8.12*10^-4*1.2^0.852*($H11/(PI()*$I11^2/4)/3600)^1.924/($I11^1.281)*('Dati di pogetto'!$C$2*I11*$L11),)</f>
        <v>0.27062258194442118</v>
      </c>
      <c r="P11" s="44">
        <f>IF($I11=$J11,8.12*10^-4*1.2^0.852*($H11/(PI()*$I11^2/4)/3600)^1.924/($I11^1.281)*('Dati di pogetto'!$C$3*$J11*$M11),)</f>
        <v>11.726978550924915</v>
      </c>
      <c r="Q11" s="44">
        <f>IF($I11=$J11,((H11/3600/(PI()*I11^2/4))^2/2/9.81*1.2)*(1+'Dati di pogetto'!$C$1),)</f>
        <v>2.7367461773700308</v>
      </c>
      <c r="R11" s="46">
        <f t="shared" si="0"/>
        <v>20.684878936619622</v>
      </c>
      <c r="S11" s="28">
        <f>+El_cappe!F10</f>
        <v>1</v>
      </c>
      <c r="T11" s="44">
        <f t="shared" si="1"/>
        <v>24.154615757755774</v>
      </c>
      <c r="U11" s="44">
        <f>IF($J11=$J11,8.12*10^-4*1.2^0.852*($F11/(PI()*$I11^2/4)/3600)^1.924/($I11^1.281)*('Dati di pogetto'!$C$2*$I11*$L11),)</f>
        <v>1.0985210889830419</v>
      </c>
      <c r="V11" s="44">
        <f>IF($I11=$J11,8.12*10^-4*1.2^0.852*($F11/(PI()*$I11^2/4)/3600)^1.924/($I11^1.281)*('Dati di pogetto'!$C$3*$J11*$M11),)</f>
        <v>47.60258052259848</v>
      </c>
      <c r="W11" s="44">
        <f>IF($I11=$J11,(($F11/3600/(PI()*$I11^2/4))^2/2/9.81*1.2)*(1+'Dati di pogetto'!$C$1),)</f>
        <v>11.741215807105819</v>
      </c>
      <c r="X11" s="46">
        <f t="shared" si="2"/>
        <v>84.596933176443116</v>
      </c>
      <c r="Y11" s="30">
        <f t="shared" si="3"/>
        <v>5.8706079035529068</v>
      </c>
    </row>
    <row r="12" spans="1:25">
      <c r="A12" s="28">
        <f>+El_cappe!E11</f>
        <v>13</v>
      </c>
      <c r="B12" s="47">
        <f>+El_cappe!A11</f>
        <v>2</v>
      </c>
      <c r="C12" s="47">
        <f>+El_cappe!B11</f>
        <v>3</v>
      </c>
      <c r="D12" s="47">
        <f>+El_cappe!C11</f>
        <v>225</v>
      </c>
      <c r="E12" s="47">
        <f>+El_cappe!D11</f>
        <v>44</v>
      </c>
      <c r="F12" s="47">
        <f>+El_cappe!L11</f>
        <v>1000</v>
      </c>
      <c r="G12" s="47">
        <f>+El_cappe!M11</f>
        <v>3</v>
      </c>
      <c r="H12" s="38">
        <f>+El_cappe!K11</f>
        <v>119.42230401870486</v>
      </c>
      <c r="I12" s="37">
        <f>+El_cappe!H11</f>
        <v>0.19</v>
      </c>
      <c r="J12" s="40">
        <f>+El_cappe!J11</f>
        <v>0.19</v>
      </c>
      <c r="K12" s="30">
        <f>+El_cappe!S11</f>
        <v>42.6</v>
      </c>
      <c r="L12" s="28">
        <f>+El_cappe!U11</f>
        <v>2</v>
      </c>
      <c r="M12" s="28">
        <f>+El_cappe!V11</f>
        <v>6</v>
      </c>
      <c r="N12" s="44">
        <f t="shared" si="4"/>
        <v>0.45870585666785169</v>
      </c>
      <c r="O12" s="44">
        <f>IF($I12=$J12,8.12*10^-4*1.2^0.852*($H12/(PI()*$I12^2/4)/3600)^1.924/($I12^1.281)*('Dati di pogetto'!$C$2*I12*$L12),)</f>
        <v>1.8412840725399678E-2</v>
      </c>
      <c r="P12" s="44">
        <f>IF($I12=$J12,8.12*10^-4*1.2^0.852*($H12/(PI()*$I12^2/4)/3600)^1.924/($I12^1.281)*('Dati di pogetto'!$C$3*$J12*$M12),)</f>
        <v>0.79788976476731932</v>
      </c>
      <c r="Q12" s="44">
        <f>IF($I12=$J12,((H12/3600/(PI()*I12^2/4))^2/2/9.81*1.2)*(1+'Dati di pogetto'!$C$1),)</f>
        <v>0.16744954128440362</v>
      </c>
      <c r="R12" s="46">
        <f t="shared" si="0"/>
        <v>1.4424580034449743</v>
      </c>
      <c r="S12" s="28">
        <f>+El_cappe!F11</f>
        <v>0</v>
      </c>
      <c r="T12" s="44">
        <f t="shared" si="1"/>
        <v>27.366665725542447</v>
      </c>
      <c r="U12" s="44">
        <f>IF($J12=$J12,8.12*10^-4*1.2^0.852*($F12/(PI()*$I12^2/4)/3600)^1.924/($I12^1.281)*('Dati di pogetto'!$C$2*$I12*$L12),)</f>
        <v>1.0985210889830419</v>
      </c>
      <c r="V12" s="44">
        <f>IF($I12=$J12,8.12*10^-4*1.2^0.852*($F12/(PI()*$I12^2/4)/3600)^1.924/($I12^1.281)*('Dati di pogetto'!$C$3*$J12*$M12),)</f>
        <v>47.60258052259848</v>
      </c>
      <c r="W12" s="44">
        <f>IF($I12=$J12,(($F12/3600/(PI()*$I12^2/4))^2/2/9.81*1.2)*(1+'Dati di pogetto'!$C$1),)</f>
        <v>11.741215807105819</v>
      </c>
      <c r="X12" s="46">
        <f t="shared" si="2"/>
        <v>87.808983144229785</v>
      </c>
      <c r="Y12" s="30">
        <f t="shared" si="3"/>
        <v>5.8706079035529068</v>
      </c>
    </row>
    <row r="13" spans="1:25">
      <c r="A13" s="28">
        <f>+El_cappe!E12</f>
        <v>14</v>
      </c>
      <c r="B13" s="47">
        <f>+El_cappe!A12</f>
        <v>2</v>
      </c>
      <c r="C13" s="47">
        <f>+El_cappe!B12</f>
        <v>3</v>
      </c>
      <c r="D13" s="47">
        <f>+El_cappe!C12</f>
        <v>225</v>
      </c>
      <c r="E13" s="47">
        <f>+El_cappe!D12</f>
        <v>37</v>
      </c>
      <c r="F13" s="47">
        <f>+El_cappe!L12</f>
        <v>1000</v>
      </c>
      <c r="G13" s="47">
        <f>+El_cappe!M12</f>
        <v>3</v>
      </c>
      <c r="H13" s="38">
        <f>+El_cappe!K12</f>
        <v>183.72662156723828</v>
      </c>
      <c r="I13" s="37">
        <f>+El_cappe!H12</f>
        <v>0.19</v>
      </c>
      <c r="J13" s="40">
        <f>+El_cappe!J12</f>
        <v>0.19</v>
      </c>
      <c r="K13" s="30">
        <f>+El_cappe!S12</f>
        <v>34.900000000000006</v>
      </c>
      <c r="L13" s="28">
        <f>+El_cappe!U12</f>
        <v>3</v>
      </c>
      <c r="M13" s="28">
        <f>+El_cappe!V12</f>
        <v>6</v>
      </c>
      <c r="N13" s="44">
        <f t="shared" si="4"/>
        <v>0.8608050671821722</v>
      </c>
      <c r="O13" s="44">
        <f>IF($I13=$J13,8.12*10^-4*1.2^0.852*($H13/(PI()*$I13^2/4)/3600)^1.924/($I13^1.281)*('Dati di pogetto'!$C$2*I13*$L13),)</f>
        <v>6.3265472702643877E-2</v>
      </c>
      <c r="P13" s="44">
        <f>IF($I13=$J13,8.12*10^-4*1.2^0.852*($H13/(PI()*$I13^2/4)/3600)^1.924/($I13^1.281)*('Dati di pogetto'!$C$3*$J13*$M13),)</f>
        <v>1.8276692114097117</v>
      </c>
      <c r="Q13" s="44">
        <f>IF($I13=$J13,((H13/3600/(PI()*I13^2/4))^2/2/9.81*1.2)*(1+'Dati di pogetto'!$C$1),)</f>
        <v>0.39633027522935782</v>
      </c>
      <c r="R13" s="46">
        <f t="shared" si="0"/>
        <v>3.1480700265238855</v>
      </c>
      <c r="S13" s="28">
        <f>+El_cappe!F12</f>
        <v>1</v>
      </c>
      <c r="T13" s="44">
        <f t="shared" si="1"/>
        <v>22.420108775150975</v>
      </c>
      <c r="U13" s="44">
        <f>IF($J13=$J13,8.12*10^-4*1.2^0.852*($F13/(PI()*$I13^2/4)/3600)^1.924/($I13^1.281)*('Dati di pogetto'!$C$2*$I13*$L13),)</f>
        <v>1.6477816334745627</v>
      </c>
      <c r="V13" s="44">
        <f>IF($I13=$J13,8.12*10^-4*1.2^0.852*($F13/(PI()*$I13^2/4)/3600)^1.924/($I13^1.281)*('Dati di pogetto'!$C$3*$J13*$M13),)</f>
        <v>47.60258052259848</v>
      </c>
      <c r="W13" s="44">
        <f>IF($I13=$J13,(($F13/3600/(PI()*$I13^2/4))^2/2/9.81*1.2)*(1+'Dati di pogetto'!$C$1),)</f>
        <v>11.741215807105819</v>
      </c>
      <c r="X13" s="46">
        <f t="shared" si="2"/>
        <v>83.411686738329834</v>
      </c>
      <c r="Y13" s="30">
        <f t="shared" si="3"/>
        <v>5.8706079035529068</v>
      </c>
    </row>
    <row r="14" spans="1:25">
      <c r="A14" s="28">
        <f>+El_cappe!E13</f>
        <v>15</v>
      </c>
      <c r="B14" s="47">
        <f>+El_cappe!A13</f>
        <v>2</v>
      </c>
      <c r="C14" s="47">
        <f>+El_cappe!B13</f>
        <v>3</v>
      </c>
      <c r="D14" s="47">
        <f>+El_cappe!C13</f>
        <v>229</v>
      </c>
      <c r="E14" s="47">
        <f>+El_cappe!D13</f>
        <v>45</v>
      </c>
      <c r="F14" s="47">
        <f>+El_cappe!L13</f>
        <v>1000</v>
      </c>
      <c r="G14" s="47">
        <f>+El_cappe!M13</f>
        <v>3</v>
      </c>
      <c r="H14" s="38">
        <f>+El_cappe!K13</f>
        <v>93.904717689921796</v>
      </c>
      <c r="I14" s="37">
        <f>+El_cappe!H13</f>
        <v>0.19</v>
      </c>
      <c r="J14" s="40">
        <f>+El_cappe!J13</f>
        <v>0.19</v>
      </c>
      <c r="K14" s="30">
        <f>+El_cappe!S13</f>
        <v>45.8</v>
      </c>
      <c r="L14" s="28">
        <f>+El_cappe!U13</f>
        <v>1</v>
      </c>
      <c r="M14" s="28">
        <f>+El_cappe!V13</f>
        <v>7</v>
      </c>
      <c r="N14" s="44">
        <f t="shared" si="4"/>
        <v>0.31054772057838959</v>
      </c>
      <c r="O14" s="44">
        <f>IF($I14=$J14,8.12*10^-4*1.2^0.852*($H14/(PI()*$I14^2/4)/3600)^1.924/($I14^1.281)*('Dati di pogetto'!$C$2*I14*$L14),)</f>
        <v>5.7973428186577098E-3</v>
      </c>
      <c r="P14" s="44">
        <f>IF($I14=$J14,8.12*10^-4*1.2^0.852*($H14/(PI()*$I14^2/4)/3600)^1.924/($I14^1.281)*('Dati di pogetto'!$C$3*$J14*$M14),)</f>
        <v>0.58617577388650177</v>
      </c>
      <c r="Q14" s="44">
        <f>IF($I14=$J14,((H14/3600/(PI()*I14^2/4))^2/2/9.81*1.2)*(1+'Dati di pogetto'!$C$1),)</f>
        <v>0.10353516819571866</v>
      </c>
      <c r="R14" s="46">
        <f t="shared" si="0"/>
        <v>1.0060560054792678</v>
      </c>
      <c r="S14" s="28">
        <f>+El_cappe!F13</f>
        <v>0</v>
      </c>
      <c r="T14" s="44">
        <f t="shared" si="1"/>
        <v>29.422377704925914</v>
      </c>
      <c r="U14" s="44">
        <f>IF($J14=$J14,8.12*10^-4*1.2^0.852*($F14/(PI()*$I14^2/4)/3600)^1.924/($I14^1.281)*('Dati di pogetto'!$C$2*$I14*$L14),)</f>
        <v>0.54926054449152095</v>
      </c>
      <c r="V14" s="44">
        <f>IF($I14=$J14,8.12*10^-4*1.2^0.852*($F14/(PI()*$I14^2/4)/3600)^1.924/($I14^1.281)*('Dati di pogetto'!$C$3*$J14*$M14),)</f>
        <v>55.536343943031561</v>
      </c>
      <c r="W14" s="44">
        <f>IF($I14=$J14,(($F14/3600/(PI()*$I14^2/4))^2/2/9.81*1.2)*(1+'Dati di pogetto'!$C$1),)</f>
        <v>11.741215807105819</v>
      </c>
      <c r="X14" s="46">
        <f t="shared" si="2"/>
        <v>97.249197999554809</v>
      </c>
      <c r="Y14" s="30">
        <f t="shared" si="3"/>
        <v>5.8706079035529068</v>
      </c>
    </row>
    <row r="15" spans="1:25">
      <c r="A15" s="28">
        <f>+El_cappe!E14</f>
        <v>16</v>
      </c>
      <c r="B15" s="47">
        <f>+El_cappe!A14</f>
        <v>2</v>
      </c>
      <c r="C15" s="47">
        <f>+El_cappe!B14</f>
        <v>3</v>
      </c>
      <c r="D15" s="47">
        <f>+El_cappe!C14</f>
        <v>231</v>
      </c>
      <c r="E15" s="47">
        <f>+El_cappe!D14</f>
        <v>38</v>
      </c>
      <c r="F15" s="47">
        <f>+El_cappe!L14</f>
        <v>1000</v>
      </c>
      <c r="G15" s="47">
        <f>+El_cappe!M14</f>
        <v>3</v>
      </c>
      <c r="H15" s="38">
        <f>+El_cappe!K14</f>
        <v>81.656276252105911</v>
      </c>
      <c r="I15" s="37">
        <f>+El_cappe!H14</f>
        <v>0.19</v>
      </c>
      <c r="J15" s="40">
        <f>+El_cappe!J14</f>
        <v>0.19</v>
      </c>
      <c r="K15" s="30">
        <f>+El_cappe!S14</f>
        <v>50.2</v>
      </c>
      <c r="L15" s="28">
        <f>+El_cappe!U14</f>
        <v>3</v>
      </c>
      <c r="M15" s="28">
        <f>+El_cappe!V14</f>
        <v>6</v>
      </c>
      <c r="N15" s="44">
        <f t="shared" si="4"/>
        <v>0.26012610625203397</v>
      </c>
      <c r="O15" s="44">
        <f>IF($I15=$J15,8.12*10^-4*1.2^0.852*($H15/(PI()*$I15^2/4)/3600)^1.924/($I15^1.281)*('Dati di pogetto'!$C$2*I15*$L15),)</f>
        <v>1.3291304034590978E-2</v>
      </c>
      <c r="P15" s="44">
        <f>IF($I15=$J15,8.12*10^-4*1.2^0.852*($H15/(PI()*$I15^2/4)/3600)^1.924/($I15^1.281)*('Dati di pogetto'!$C$3*$J15*$M15),)</f>
        <v>0.38397100544373935</v>
      </c>
      <c r="Q15" s="44">
        <f>IF($I15=$J15,((H15/3600/(PI()*I15^2/4))^2/2/9.81*1.2)*(1+'Dati di pogetto'!$C$1),)</f>
        <v>7.8287461773700315E-2</v>
      </c>
      <c r="R15" s="46">
        <f t="shared" si="0"/>
        <v>0.7356758775040646</v>
      </c>
      <c r="S15" s="28">
        <f>+El_cappe!F14</f>
        <v>0</v>
      </c>
      <c r="T15" s="44">
        <f t="shared" si="1"/>
        <v>32.24898167657819</v>
      </c>
      <c r="U15" s="44">
        <f>IF($J15=$J15,8.12*10^-4*1.2^0.852*($F15/(PI()*$I15^2/4)/3600)^1.924/($I15^1.281)*('Dati di pogetto'!$C$2*$I15*$L15),)</f>
        <v>1.6477816334745627</v>
      </c>
      <c r="V15" s="44">
        <f>IF($I15=$J15,8.12*10^-4*1.2^0.852*($F15/(PI()*$I15^2/4)/3600)^1.924/($I15^1.281)*('Dati di pogetto'!$C$3*$J15*$M15),)</f>
        <v>47.60258052259848</v>
      </c>
      <c r="W15" s="44">
        <f>IF($I15=$J15,(($F15/3600/(PI()*$I15^2/4))^2/2/9.81*1.2)*(1+'Dati di pogetto'!$C$1),)</f>
        <v>11.741215807105819</v>
      </c>
      <c r="X15" s="46">
        <f t="shared" si="2"/>
        <v>93.240559639757052</v>
      </c>
      <c r="Y15" s="30">
        <f t="shared" si="3"/>
        <v>5.8706079035529068</v>
      </c>
    </row>
    <row r="16" spans="1:25">
      <c r="A16" s="28">
        <f>+El_cappe!E15</f>
        <v>17</v>
      </c>
      <c r="B16" s="47">
        <f>+El_cappe!A15</f>
        <v>2</v>
      </c>
      <c r="C16" s="47">
        <f>+El_cappe!B15</f>
        <v>4</v>
      </c>
      <c r="D16" s="47">
        <f>+El_cappe!C15</f>
        <v>236</v>
      </c>
      <c r="E16" s="47">
        <f>+El_cappe!D15</f>
        <v>8</v>
      </c>
      <c r="F16" s="47">
        <f>+El_cappe!L15</f>
        <v>1000</v>
      </c>
      <c r="G16" s="47">
        <f>+El_cappe!M15</f>
        <v>3</v>
      </c>
      <c r="H16" s="38">
        <f>+El_cappe!K15</f>
        <v>561.38689923322806</v>
      </c>
      <c r="I16" s="37">
        <f>+El_cappe!H15</f>
        <v>0.19</v>
      </c>
      <c r="J16" s="40">
        <f>+El_cappe!J15</f>
        <v>0.19</v>
      </c>
      <c r="K16" s="30">
        <f>+El_cappe!S15</f>
        <v>32.74</v>
      </c>
      <c r="L16" s="28">
        <f>+El_cappe!U15</f>
        <v>0</v>
      </c>
      <c r="M16" s="28">
        <f>+El_cappe!V15</f>
        <v>7</v>
      </c>
      <c r="N16" s="44">
        <f t="shared" si="4"/>
        <v>6.9258260207457409</v>
      </c>
      <c r="O16" s="44">
        <f>IF($I16=$J16,8.12*10^-4*1.2^0.852*($H16/(PI()*$I16^2/4)/3600)^1.924/($I16^1.281)*('Dati di pogetto'!$C$2*I16*$L16),)</f>
        <v>0</v>
      </c>
      <c r="P16" s="44">
        <f>IF($I16=$J16,8.12*10^-4*1.2^0.852*($H16/(PI()*$I16^2/4)/3600)^1.924/($I16^1.281)*('Dati di pogetto'!$C$3*$J16*$M16),)</f>
        <v>18.287649953985014</v>
      </c>
      <c r="Q16" s="44">
        <f>IF($I16=$J16,((H16/3600/(PI()*I16^2/4))^2/2/9.81*1.2)*(1+'Dati di pogetto'!$C$1),)</f>
        <v>3.7003058103975532</v>
      </c>
      <c r="R16" s="46">
        <f t="shared" si="0"/>
        <v>28.913781785128307</v>
      </c>
      <c r="S16" s="28">
        <f>+El_cappe!F15</f>
        <v>1</v>
      </c>
      <c r="T16" s="44">
        <f t="shared" si="1"/>
        <v>21.032503189067128</v>
      </c>
      <c r="U16" s="44">
        <f>IF($J16=$J16,8.12*10^-4*1.2^0.852*($F16/(PI()*$I16^2/4)/3600)^1.924/($I16^1.281)*('Dati di pogetto'!$C$2*$I16*$L16),)</f>
        <v>0</v>
      </c>
      <c r="V16" s="44">
        <f>IF($I16=$J16,8.12*10^-4*1.2^0.852*($F16/(PI()*$I16^2/4)/3600)^1.924/($I16^1.281)*('Dati di pogetto'!$C$3*$J16*$M16),)</f>
        <v>55.536343943031561</v>
      </c>
      <c r="W16" s="44">
        <f>IF($I16=$J16,(($F16/3600/(PI()*$I16^2/4))^2/2/9.81*1.2)*(1+'Dati di pogetto'!$C$1),)</f>
        <v>11.741215807105819</v>
      </c>
      <c r="X16" s="46">
        <f t="shared" si="2"/>
        <v>88.310062939204499</v>
      </c>
      <c r="Y16" s="30">
        <f t="shared" si="3"/>
        <v>5.8706079035529068</v>
      </c>
    </row>
    <row r="17" spans="1:25">
      <c r="A17" s="28">
        <f>+El_cappe!E16</f>
        <v>18</v>
      </c>
      <c r="B17" s="47">
        <f>+El_cappe!A16</f>
        <v>2</v>
      </c>
      <c r="C17" s="47">
        <f>+El_cappe!B16</f>
        <v>4</v>
      </c>
      <c r="D17" s="47">
        <f>+El_cappe!C16</f>
        <v>236</v>
      </c>
      <c r="E17" s="47">
        <f>+El_cappe!D16</f>
        <v>5</v>
      </c>
      <c r="F17" s="47">
        <f>+El_cappe!L16</f>
        <v>1000</v>
      </c>
      <c r="G17" s="47">
        <f>+El_cappe!M16</f>
        <v>3</v>
      </c>
      <c r="H17" s="38">
        <f>+El_cappe!K16</f>
        <v>561.38689923322806</v>
      </c>
      <c r="I17" s="37">
        <f>+El_cappe!H16</f>
        <v>0.19</v>
      </c>
      <c r="J17" s="40">
        <f>+El_cappe!J16</f>
        <v>0.19</v>
      </c>
      <c r="K17" s="30">
        <f>+El_cappe!S16</f>
        <v>29</v>
      </c>
      <c r="L17" s="28">
        <f>+El_cappe!U16</f>
        <v>2</v>
      </c>
      <c r="M17" s="28">
        <f>+El_cappe!V16</f>
        <v>6</v>
      </c>
      <c r="N17" s="44">
        <f t="shared" si="4"/>
        <v>6.1346656872824212</v>
      </c>
      <c r="O17" s="44">
        <f>IF($I17=$J17,8.12*10^-4*1.2^0.852*($H17/(PI()*$I17^2/4)/3600)^1.924/($I17^1.281)*('Dati di pogetto'!$C$2*I17*$L17),)</f>
        <v>0.36173373535354969</v>
      </c>
      <c r="P17" s="44">
        <f>IF($I17=$J17,8.12*10^-4*1.2^0.852*($H17/(PI()*$I17^2/4)/3600)^1.924/($I17^1.281)*('Dati di pogetto'!$C$3*$J17*$M17),)</f>
        <v>15.675128531987152</v>
      </c>
      <c r="Q17" s="44">
        <f>IF($I17=$J17,((H17/3600/(PI()*I17^2/4))^2/2/9.81*1.2)*(1+'Dati di pogetto'!$C$1),)</f>
        <v>3.7003058103975532</v>
      </c>
      <c r="R17" s="46">
        <f t="shared" si="0"/>
        <v>25.871833765020675</v>
      </c>
      <c r="S17" s="28">
        <f>+El_cappe!F16</f>
        <v>1</v>
      </c>
      <c r="T17" s="44">
        <f t="shared" si="1"/>
        <v>18.629889813162698</v>
      </c>
      <c r="U17" s="44">
        <f>IF($J17=$J17,8.12*10^-4*1.2^0.852*($F17/(PI()*$I17^2/4)/3600)^1.924/($I17^1.281)*('Dati di pogetto'!$C$2*$I17*$L17),)</f>
        <v>1.0985210889830419</v>
      </c>
      <c r="V17" s="44">
        <f>IF($I17=$J17,8.12*10^-4*1.2^0.852*($F17/(PI()*$I17^2/4)/3600)^1.924/($I17^1.281)*('Dati di pogetto'!$C$3*$J17*$M17),)</f>
        <v>47.60258052259848</v>
      </c>
      <c r="W17" s="44">
        <f>IF($I17=$J17,(($F17/3600/(PI()*$I17^2/4))^2/2/9.81*1.2)*(1+'Dati di pogetto'!$C$1),)</f>
        <v>11.741215807105819</v>
      </c>
      <c r="X17" s="46">
        <f t="shared" si="2"/>
        <v>79.07220723185003</v>
      </c>
      <c r="Y17" s="30">
        <f t="shared" si="3"/>
        <v>5.8706079035529068</v>
      </c>
    </row>
    <row r="18" spans="1:25">
      <c r="A18" s="28">
        <f>+El_cappe!E17</f>
        <v>19</v>
      </c>
      <c r="B18" s="47">
        <f>+El_cappe!A17</f>
        <v>2</v>
      </c>
      <c r="C18" s="47">
        <f>+El_cappe!B17</f>
        <v>4</v>
      </c>
      <c r="D18" s="47">
        <f>+El_cappe!C17</f>
        <v>238</v>
      </c>
      <c r="E18" s="47">
        <f>+El_cappe!D17</f>
        <v>11</v>
      </c>
      <c r="F18" s="47">
        <f>+El_cappe!L17</f>
        <v>1000</v>
      </c>
      <c r="G18" s="47">
        <f>+El_cappe!M17</f>
        <v>3</v>
      </c>
      <c r="H18" s="38">
        <f>+El_cappe!K17</f>
        <v>61.242207189079423</v>
      </c>
      <c r="I18" s="37">
        <f>+El_cappe!H17</f>
        <v>0.19</v>
      </c>
      <c r="J18" s="40">
        <f>+El_cappe!J17</f>
        <v>0.19</v>
      </c>
      <c r="K18" s="30">
        <f>+El_cappe!S17</f>
        <v>33.4</v>
      </c>
      <c r="L18" s="28">
        <f>+El_cappe!U17</f>
        <v>2</v>
      </c>
      <c r="M18" s="28">
        <f>+El_cappe!V17</f>
        <v>7</v>
      </c>
      <c r="N18" s="44">
        <f t="shared" si="4"/>
        <v>9.9504921311988279E-2</v>
      </c>
      <c r="O18" s="44">
        <f>IF($I18=$J18,8.12*10^-4*1.2^0.852*($H18/(PI()*$I18^2/4)/3600)^1.924/($I18^1.281)*('Dati di pogetto'!$C$2*I18*$L18),)</f>
        <v>5.0944136360329328E-3</v>
      </c>
      <c r="P18" s="44">
        <f>IF($I18=$J18,8.12*10^-4*1.2^0.852*($H18/(PI()*$I18^2/4)/3600)^1.924/($I18^1.281)*('Dati di pogetto'!$C$3*$J18*$M18),)</f>
        <v>0.25755091159944271</v>
      </c>
      <c r="Q18" s="44">
        <f>IF($I18=$J18,((H18/3600/(PI()*I18^2/4))^2/2/9.81*1.2)*(1+'Dati di pogetto'!$C$1),)</f>
        <v>4.4036697247706418E-2</v>
      </c>
      <c r="R18" s="46">
        <f t="shared" si="0"/>
        <v>0.40618694379517034</v>
      </c>
      <c r="S18" s="28">
        <f>+El_cappe!F17</f>
        <v>0</v>
      </c>
      <c r="T18" s="44">
        <f t="shared" si="1"/>
        <v>21.456493784814967</v>
      </c>
      <c r="U18" s="44">
        <f>IF($J18=$J18,8.12*10^-4*1.2^0.852*($F18/(PI()*$I18^2/4)/3600)^1.924/($I18^1.281)*('Dati di pogetto'!$C$2*$I18*$L18),)</f>
        <v>1.0985210889830419</v>
      </c>
      <c r="V18" s="44">
        <f>IF($I18=$J18,8.12*10^-4*1.2^0.852*($F18/(PI()*$I18^2/4)/3600)^1.924/($I18^1.281)*('Dati di pogetto'!$C$3*$J18*$M18),)</f>
        <v>55.536343943031561</v>
      </c>
      <c r="W18" s="44">
        <f>IF($I18=$J18,(($F18/3600/(PI()*$I18^2/4))^2/2/9.81*1.2)*(1+'Dati di pogetto'!$C$1),)</f>
        <v>11.741215807105819</v>
      </c>
      <c r="X18" s="46">
        <f t="shared" si="2"/>
        <v>89.832574623935386</v>
      </c>
      <c r="Y18" s="30">
        <f t="shared" si="3"/>
        <v>5.8706079035529068</v>
      </c>
    </row>
    <row r="19" spans="1:25">
      <c r="A19" s="28">
        <f>+El_cappe!E18</f>
        <v>20</v>
      </c>
      <c r="B19" s="47">
        <f>+El_cappe!A18</f>
        <v>2</v>
      </c>
      <c r="C19" s="47">
        <f>+El_cappe!B18</f>
        <v>4</v>
      </c>
      <c r="D19" s="47">
        <f>+El_cappe!C18</f>
        <v>240</v>
      </c>
      <c r="E19" s="47">
        <f>+El_cappe!D18</f>
        <v>6</v>
      </c>
      <c r="F19" s="47">
        <f>+El_cappe!L18</f>
        <v>1000</v>
      </c>
      <c r="G19" s="47">
        <f>+El_cappe!M18</f>
        <v>3</v>
      </c>
      <c r="H19" s="38">
        <f>+El_cappe!K18</f>
        <v>500.14469204414866</v>
      </c>
      <c r="I19" s="37">
        <f>+El_cappe!H18</f>
        <v>0.19</v>
      </c>
      <c r="J19" s="40">
        <f>+El_cappe!J18</f>
        <v>0.19</v>
      </c>
      <c r="K19" s="30">
        <f>+El_cappe!S18</f>
        <v>38.400000000000006</v>
      </c>
      <c r="L19" s="28">
        <f>+El_cappe!U18</f>
        <v>2</v>
      </c>
      <c r="M19" s="28">
        <f>+El_cappe!V18</f>
        <v>7</v>
      </c>
      <c r="N19" s="44">
        <f t="shared" si="4"/>
        <v>6.5043450236967404</v>
      </c>
      <c r="O19" s="44">
        <f>IF($I19=$J19,8.12*10^-4*1.2^0.852*($H19/(PI()*$I19^2/4)/3600)^1.924/($I19^1.281)*('Dati di pogetto'!$C$2*I19*$L19),)</f>
        <v>0.28964661433649541</v>
      </c>
      <c r="P19" s="44">
        <f>IF($I19=$J19,8.12*10^-4*1.2^0.852*($H19/(PI()*$I19^2/4)/3600)^1.924/($I19^1.281)*('Dati di pogetto'!$C$3*$J19*$M19),)</f>
        <v>14.643245502567268</v>
      </c>
      <c r="Q19" s="44">
        <f>IF($I19=$J19,((H19/3600/(PI()*I19^2/4))^2/2/9.81*1.2)*(1+'Dati di pogetto'!$C$1),)</f>
        <v>2.9370030581039761</v>
      </c>
      <c r="R19" s="46">
        <f t="shared" si="0"/>
        <v>24.374240198704481</v>
      </c>
      <c r="S19" s="28">
        <f>+El_cappe!F18</f>
        <v>1</v>
      </c>
      <c r="T19" s="44">
        <f t="shared" si="1"/>
        <v>24.668543752601646</v>
      </c>
      <c r="U19" s="44">
        <f>IF($J19=$J19,8.12*10^-4*1.2^0.852*($F19/(PI()*$I19^2/4)/3600)^1.924/($I19^1.281)*('Dati di pogetto'!$C$2*$I19*$L19),)</f>
        <v>1.0985210889830419</v>
      </c>
      <c r="V19" s="44">
        <f>IF($I19=$J19,8.12*10^-4*1.2^0.852*($F19/(PI()*$I19^2/4)/3600)^1.924/($I19^1.281)*('Dati di pogetto'!$C$3*$J19*$M19),)</f>
        <v>55.536343943031561</v>
      </c>
      <c r="W19" s="44">
        <f>IF($I19=$J19,(($F19/3600/(PI()*$I19^2/4))^2/2/9.81*1.2)*(1+'Dati di pogetto'!$C$1),)</f>
        <v>11.741215807105819</v>
      </c>
      <c r="X19" s="46">
        <f t="shared" si="2"/>
        <v>93.044624591722069</v>
      </c>
      <c r="Y19" s="30">
        <f t="shared" si="3"/>
        <v>5.8706079035529068</v>
      </c>
    </row>
    <row r="20" spans="1:25">
      <c r="A20" s="28">
        <f>+El_cappe!E19</f>
        <v>21</v>
      </c>
      <c r="B20" s="47">
        <f>+El_cappe!A19</f>
        <v>2</v>
      </c>
      <c r="C20" s="47">
        <f>+El_cappe!B19</f>
        <v>4</v>
      </c>
      <c r="D20" s="47">
        <f>+El_cappe!C19</f>
        <v>244</v>
      </c>
      <c r="E20" s="47">
        <f>+El_cappe!D19</f>
        <v>14</v>
      </c>
      <c r="F20" s="47">
        <f>+El_cappe!L19</f>
        <v>1000</v>
      </c>
      <c r="G20" s="47">
        <f>+El_cappe!M19</f>
        <v>3</v>
      </c>
      <c r="H20" s="38">
        <f>+El_cappe!K19</f>
        <v>91.863310783619141</v>
      </c>
      <c r="I20" s="37">
        <f>+El_cappe!H19</f>
        <v>0.19</v>
      </c>
      <c r="J20" s="40">
        <f>+El_cappe!J19</f>
        <v>0.19</v>
      </c>
      <c r="K20" s="30">
        <f>+El_cappe!S19</f>
        <v>46.800000000000004</v>
      </c>
      <c r="L20" s="28">
        <f>+El_cappe!U19</f>
        <v>0</v>
      </c>
      <c r="M20" s="28">
        <f>+El_cappe!V19</f>
        <v>8</v>
      </c>
      <c r="N20" s="44">
        <f t="shared" si="4"/>
        <v>0.30418901689887212</v>
      </c>
      <c r="O20" s="44">
        <f>IF($I20=$J20,8.12*10^-4*1.2^0.852*($H20/(PI()*$I20^2/4)/3600)^1.924/($I20^1.281)*('Dati di pogetto'!$C$2*I20*$L20),)</f>
        <v>0</v>
      </c>
      <c r="P20" s="44">
        <f>IF($I20=$J20,8.12*10^-4*1.2^0.852*($H20/(PI()*$I20^2/4)/3600)^1.924/($I20^1.281)*('Dati di pogetto'!$C$3*$J20*$M20),)</f>
        <v>0.64217681345317446</v>
      </c>
      <c r="Q20" s="44">
        <f>IF($I20=$J20,((H20/3600/(PI()*I20^2/4))^2/2/9.81*1.2)*(1+'Dati di pogetto'!$C$1),)</f>
        <v>9.9082568807339455E-2</v>
      </c>
      <c r="R20" s="46">
        <f t="shared" si="0"/>
        <v>1.0454483991593859</v>
      </c>
      <c r="S20" s="28">
        <f>+El_cappe!F19</f>
        <v>0</v>
      </c>
      <c r="T20" s="44">
        <f t="shared" si="1"/>
        <v>30.064787698483254</v>
      </c>
      <c r="U20" s="44">
        <f>IF($J20=$J20,8.12*10^-4*1.2^0.852*($F20/(PI()*$I20^2/4)/3600)^1.924/($I20^1.281)*('Dati di pogetto'!$C$2*$I20*$L20),)</f>
        <v>0</v>
      </c>
      <c r="V20" s="44">
        <f>IF($I20=$J20,8.12*10^-4*1.2^0.852*($F20/(PI()*$I20^2/4)/3600)^1.924/($I20^1.281)*('Dati di pogetto'!$C$3*$J20*$M20),)</f>
        <v>63.470107363464635</v>
      </c>
      <c r="W20" s="44">
        <f>IF($I20=$J20,(($F20/3600/(PI()*$I20^2/4))^2/2/9.81*1.2)*(1+'Dati di pogetto'!$C$1),)</f>
        <v>11.741215807105819</v>
      </c>
      <c r="X20" s="46">
        <f t="shared" si="2"/>
        <v>105.27611086905371</v>
      </c>
      <c r="Y20" s="30">
        <f t="shared" si="3"/>
        <v>5.8706079035529068</v>
      </c>
    </row>
    <row r="21" spans="1:25">
      <c r="A21" s="28">
        <f>+El_cappe!E20</f>
        <v>22</v>
      </c>
      <c r="B21" s="47">
        <f>+El_cappe!A20</f>
        <v>3</v>
      </c>
      <c r="C21" s="47">
        <f>+El_cappe!B20</f>
        <v>1</v>
      </c>
      <c r="D21" s="47">
        <f>+El_cappe!C20</f>
        <v>307</v>
      </c>
      <c r="E21" s="47">
        <f>+El_cappe!D20</f>
        <v>99</v>
      </c>
      <c r="F21" s="47">
        <f>+El_cappe!L20</f>
        <v>400</v>
      </c>
      <c r="G21" s="47">
        <f>+El_cappe!M20</f>
        <v>2</v>
      </c>
      <c r="H21" s="38">
        <f>+El_cappe!K20</f>
        <v>47.407575620466055</v>
      </c>
      <c r="I21" s="37">
        <f>+El_cappe!H20</f>
        <v>0.13500000000000001</v>
      </c>
      <c r="J21" s="40">
        <f>+El_cappe!J20</f>
        <v>0.13500000000000001</v>
      </c>
      <c r="K21" s="30">
        <f>+El_cappe!S20</f>
        <v>19.399999999999999</v>
      </c>
      <c r="L21" s="28">
        <f>+El_cappe!U20</f>
        <v>4</v>
      </c>
      <c r="M21" s="28">
        <f>+El_cappe!V20</f>
        <v>8</v>
      </c>
      <c r="N21" s="44">
        <f t="shared" si="4"/>
        <v>0.20379353524991348</v>
      </c>
      <c r="O21" s="44">
        <f>IF($I21=$J21,8.12*10^-4*1.2^0.852*($H21/(PI()*$I21^2/4)/3600)^1.924/($I21^1.281)*('Dati di pogetto'!$C$2*I21*$L21),)</f>
        <v>2.5526716013262361E-2</v>
      </c>
      <c r="P21" s="44">
        <f>IF($I21=$J21,8.12*10^-4*1.2^0.852*($H21/(PI()*$I21^2/4)/3600)^1.924/($I21^1.281)*('Dati di pogetto'!$C$3*$J21*$M21),)</f>
        <v>0.73743846260535706</v>
      </c>
      <c r="Q21" s="44">
        <f>IF($I21=$J21,((H21/3600/(PI()*I21^2/4))^2/2/9.81*1.2)*(1+'Dati di pogetto'!$C$1),)</f>
        <v>0.10353516819571862</v>
      </c>
      <c r="R21" s="46">
        <f t="shared" si="0"/>
        <v>1.0702938820642516</v>
      </c>
      <c r="S21" s="28">
        <f>+El_cappe!F20</f>
        <v>1</v>
      </c>
      <c r="T21" s="44">
        <f t="shared" si="1"/>
        <v>12.337374908374439</v>
      </c>
      <c r="U21" s="44">
        <f>IF($J21=$J21,8.12*10^-4*1.2^0.852*($F21/(PI()*$I21^2/4)/3600)^1.924/($I21^1.281)*('Dati di pogetto'!$C$2*$I21*$L21),)</f>
        <v>1.5453515993479325</v>
      </c>
      <c r="V21" s="44">
        <f>IF($I21=$J21,8.12*10^-4*1.2^0.852*($F21/(PI()*$I21^2/4)/3600)^1.924/($I21^1.281)*('Dati di pogetto'!$C$3*$J21*$M21),)</f>
        <v>44.643490647829161</v>
      </c>
      <c r="W21" s="44">
        <f>IF($I21=$J21,(($F21/3600/(PI()*$I21^2/4))^2/2/9.81*1.2)*(1+'Dati di pogetto'!$C$1),)</f>
        <v>7.3707619135641806</v>
      </c>
      <c r="X21" s="46">
        <f t="shared" si="2"/>
        <v>65.896979069115716</v>
      </c>
      <c r="Y21" s="30">
        <f t="shared" si="3"/>
        <v>3.6853809567820899</v>
      </c>
    </row>
    <row r="22" spans="1:25">
      <c r="A22" s="28">
        <f>+El_cappe!E21</f>
        <v>24</v>
      </c>
      <c r="B22" s="47">
        <f>+El_cappe!A21</f>
        <v>3</v>
      </c>
      <c r="C22" s="47">
        <f>+El_cappe!B21</f>
        <v>1</v>
      </c>
      <c r="D22" s="47">
        <f>+El_cappe!C21</f>
        <v>307</v>
      </c>
      <c r="E22" s="47">
        <f>+El_cappe!D21</f>
        <v>92</v>
      </c>
      <c r="F22" s="47">
        <f>+El_cappe!L21</f>
        <v>1000</v>
      </c>
      <c r="G22" s="47">
        <f>+El_cappe!M21</f>
        <v>3</v>
      </c>
      <c r="H22" s="38">
        <f>+El_cappe!K21</f>
        <v>531.78649909183969</v>
      </c>
      <c r="I22" s="37">
        <f>+El_cappe!H21</f>
        <v>0.19</v>
      </c>
      <c r="J22" s="40">
        <f>+El_cappe!J21</f>
        <v>0.19</v>
      </c>
      <c r="K22" s="30">
        <f>+El_cappe!S21</f>
        <v>15.2</v>
      </c>
      <c r="L22" s="28">
        <f>+El_cappe!U21</f>
        <v>2</v>
      </c>
      <c r="M22" s="28">
        <f>+El_cappe!V21</f>
        <v>6</v>
      </c>
      <c r="N22" s="44">
        <f t="shared" si="4"/>
        <v>2.8971731764848152</v>
      </c>
      <c r="O22" s="44">
        <f>IF($I22=$J22,8.12*10^-4*1.2^0.852*($H22/(PI()*$I22^2/4)/3600)^1.924/($I22^1.281)*('Dati di pogetto'!$C$2*I22*$L22),)</f>
        <v>0.32593198235454174</v>
      </c>
      <c r="P22" s="44">
        <f>IF($I22=$J22,8.12*10^-4*1.2^0.852*($H22/(PI()*$I22^2/4)/3600)^1.924/($I22^1.281)*('Dati di pogetto'!$C$3*$J22*$M22),)</f>
        <v>14.123719235363474</v>
      </c>
      <c r="Q22" s="44">
        <f>IF($I22=$J22,((H22/3600/(PI()*I22^2/4))^2/2/9.81*1.2)*(1+'Dati di pogetto'!$C$1),)</f>
        <v>3.3203792048929661</v>
      </c>
      <c r="R22" s="46">
        <f t="shared" si="0"/>
        <v>20.667203599095796</v>
      </c>
      <c r="S22" s="28">
        <f>+El_cappe!F21</f>
        <v>1</v>
      </c>
      <c r="T22" s="44">
        <f t="shared" si="1"/>
        <v>9.764631902071482</v>
      </c>
      <c r="U22" s="44">
        <f>IF($J22=$J22,8.12*10^-4*1.2^0.852*($F22/(PI()*$I22^2/4)/3600)^1.924/($I22^1.281)*('Dati di pogetto'!$C$2*$I22*$L22),)</f>
        <v>1.0985210889830419</v>
      </c>
      <c r="V22" s="44">
        <f>IF($I22=$J22,8.12*10^-4*1.2^0.852*($F22/(PI()*$I22^2/4)/3600)^1.924/($I22^1.281)*('Dati di pogetto'!$C$3*$J22*$M22),)</f>
        <v>47.60258052259848</v>
      </c>
      <c r="W22" s="44">
        <f>IF($I22=$J22,(($F22/3600/(PI()*$I22^2/4))^2/2/9.81*1.2)*(1+'Dati di pogetto'!$C$1),)</f>
        <v>11.741215807105819</v>
      </c>
      <c r="X22" s="46">
        <f t="shared" si="2"/>
        <v>70.206949320758824</v>
      </c>
      <c r="Y22" s="30">
        <f t="shared" si="3"/>
        <v>5.8706079035529068</v>
      </c>
    </row>
    <row r="23" spans="1:25">
      <c r="A23" s="28">
        <f>+El_cappe!E22</f>
        <v>25</v>
      </c>
      <c r="B23" s="47">
        <f>+El_cappe!A22</f>
        <v>3</v>
      </c>
      <c r="C23" s="47">
        <f>+El_cappe!B22</f>
        <v>1</v>
      </c>
      <c r="D23" s="47">
        <f>+El_cappe!C22</f>
        <v>305</v>
      </c>
      <c r="E23" s="47">
        <f>+El_cappe!D22</f>
        <v>96</v>
      </c>
      <c r="F23" s="47">
        <f>+El_cappe!L22</f>
        <v>1000</v>
      </c>
      <c r="G23" s="47">
        <f>+El_cappe!M22</f>
        <v>3</v>
      </c>
      <c r="H23" s="38">
        <f>+El_cappe!K22</f>
        <v>530.76579563868836</v>
      </c>
      <c r="I23" s="37">
        <f>+El_cappe!H22</f>
        <v>0.19</v>
      </c>
      <c r="J23" s="40">
        <f>+El_cappe!J22</f>
        <v>0.19</v>
      </c>
      <c r="K23" s="30">
        <f>+El_cappe!S22</f>
        <v>14.399999999999999</v>
      </c>
      <c r="L23" s="28">
        <f>+El_cappe!U22</f>
        <v>4</v>
      </c>
      <c r="M23" s="28">
        <f>+El_cappe!V22</f>
        <v>6</v>
      </c>
      <c r="N23" s="44">
        <f t="shared" si="4"/>
        <v>2.7345635038443068</v>
      </c>
      <c r="O23" s="44">
        <f>IF($I23=$J23,8.12*10^-4*1.2^0.852*($H23/(PI()*$I23^2/4)/3600)^1.924/($I23^1.281)*('Dati di pogetto'!$C$2*I23*$L23),)</f>
        <v>0.64945883216302291</v>
      </c>
      <c r="P23" s="44">
        <f>IF($I23=$J23,8.12*10^-4*1.2^0.852*($H23/(PI()*$I23^2/4)/3600)^1.924/($I23^1.281)*('Dati di pogetto'!$C$3*$J23*$M23),)</f>
        <v>14.071608030198828</v>
      </c>
      <c r="Q23" s="44">
        <f>IF($I23=$J23,((H23/3600/(PI()*I23^2/4))^2/2/9.81*1.2)*(1+'Dati di pogetto'!$C$1),)</f>
        <v>3.307645259938838</v>
      </c>
      <c r="R23" s="46">
        <f t="shared" si="0"/>
        <v>20.763275626144996</v>
      </c>
      <c r="S23" s="28">
        <f>+El_cappe!F22</f>
        <v>1</v>
      </c>
      <c r="T23" s="44">
        <f t="shared" si="1"/>
        <v>9.2507039072256152</v>
      </c>
      <c r="U23" s="44">
        <f>IF($J23=$J23,8.12*10^-4*1.2^0.852*($F23/(PI()*$I23^2/4)/3600)^1.924/($I23^1.281)*('Dati di pogetto'!$C$2*$I23*$L23),)</f>
        <v>2.1970421779660838</v>
      </c>
      <c r="V23" s="44">
        <f>IF($I23=$J23,8.12*10^-4*1.2^0.852*($F23/(PI()*$I23^2/4)/3600)^1.924/($I23^1.281)*('Dati di pogetto'!$C$3*$J23*$M23),)</f>
        <v>47.60258052259848</v>
      </c>
      <c r="W23" s="44">
        <f>IF($I23=$J23,(($F23/3600/(PI()*$I23^2/4))^2/2/9.81*1.2)*(1+'Dati di pogetto'!$C$1),)</f>
        <v>11.741215807105819</v>
      </c>
      <c r="X23" s="46">
        <f t="shared" si="2"/>
        <v>70.791542414896</v>
      </c>
      <c r="Y23" s="30">
        <f t="shared" si="3"/>
        <v>5.8706079035529068</v>
      </c>
    </row>
    <row r="24" spans="1:25">
      <c r="A24" s="28">
        <f>+El_cappe!E23</f>
        <v>26</v>
      </c>
      <c r="B24" s="47">
        <f>+El_cappe!A23</f>
        <v>3</v>
      </c>
      <c r="C24" s="47">
        <f>+El_cappe!B23</f>
        <v>1</v>
      </c>
      <c r="D24" s="47">
        <f>+El_cappe!C23</f>
        <v>314</v>
      </c>
      <c r="E24" s="47">
        <f>+El_cappe!D23</f>
        <v>93</v>
      </c>
      <c r="F24" s="47">
        <f>+El_cappe!L23</f>
        <v>1000</v>
      </c>
      <c r="G24" s="47">
        <f>+El_cappe!M23</f>
        <v>3</v>
      </c>
      <c r="H24" s="38">
        <f>+El_cappe!K23</f>
        <v>469.52358844960895</v>
      </c>
      <c r="I24" s="37">
        <f>+El_cappe!H23</f>
        <v>0.19</v>
      </c>
      <c r="J24" s="40">
        <f>+El_cappe!J23</f>
        <v>0.19</v>
      </c>
      <c r="K24" s="30">
        <f>+El_cappe!S23</f>
        <v>24</v>
      </c>
      <c r="L24" s="28">
        <f>+El_cappe!U23</f>
        <v>3</v>
      </c>
      <c r="M24" s="28">
        <f>+El_cappe!V23</f>
        <v>7</v>
      </c>
      <c r="N24" s="44">
        <f t="shared" si="4"/>
        <v>3.5999162553791426</v>
      </c>
      <c r="O24" s="44">
        <f>IF($I24=$J24,8.12*10^-4*1.2^0.852*($H24/(PI()*$I24^2/4)/3600)^1.924/($I24^1.281)*('Dati di pogetto'!$C$2*I24*$L24),)</f>
        <v>0.38474104979364587</v>
      </c>
      <c r="P24" s="44">
        <f>IF($I24=$J24,8.12*10^-4*1.2^0.852*($H24/(PI()*$I24^2/4)/3600)^1.924/($I24^1.281)*('Dati di pogetto'!$C$3*$J24*$M24),)</f>
        <v>12.967198344896953</v>
      </c>
      <c r="Q24" s="44">
        <f>IF($I24=$J24,((H24/3600/(PI()*I24^2/4))^2/2/9.81*1.2)*(1+'Dati di pogetto'!$C$1),)</f>
        <v>2.5883792048929659</v>
      </c>
      <c r="R24" s="46">
        <f t="shared" si="0"/>
        <v>19.540234854962709</v>
      </c>
      <c r="S24" s="28">
        <f>+El_cappe!F23</f>
        <v>1</v>
      </c>
      <c r="T24" s="44">
        <f t="shared" si="1"/>
        <v>15.417839845376026</v>
      </c>
      <c r="U24" s="44">
        <f>IF($J24=$J24,8.12*10^-4*1.2^0.852*($F24/(PI()*$I24^2/4)/3600)^1.924/($I24^1.281)*('Dati di pogetto'!$C$2*$I24*$L24),)</f>
        <v>1.6477816334745627</v>
      </c>
      <c r="V24" s="44">
        <f>IF($I24=$J24,8.12*10^-4*1.2^0.852*($F24/(PI()*$I24^2/4)/3600)^1.924/($I24^1.281)*('Dati di pogetto'!$C$3*$J24*$M24),)</f>
        <v>55.536343943031561</v>
      </c>
      <c r="W24" s="44">
        <f>IF($I24=$J24,(($F24/3600/(PI()*$I24^2/4))^2/2/9.81*1.2)*(1+'Dati di pogetto'!$C$1),)</f>
        <v>11.741215807105819</v>
      </c>
      <c r="X24" s="46">
        <f t="shared" si="2"/>
        <v>84.343181228987959</v>
      </c>
      <c r="Y24" s="30">
        <f t="shared" si="3"/>
        <v>5.8706079035529068</v>
      </c>
    </row>
    <row r="25" spans="1:25">
      <c r="A25" s="28">
        <f>+El_cappe!E24</f>
        <v>27</v>
      </c>
      <c r="B25" s="47">
        <f>+El_cappe!A24</f>
        <v>3</v>
      </c>
      <c r="C25" s="47">
        <f>+El_cappe!B24</f>
        <v>1</v>
      </c>
      <c r="D25" s="47">
        <f>+El_cappe!C24</f>
        <v>314</v>
      </c>
      <c r="E25" s="47">
        <f>+El_cappe!D24</f>
        <v>97</v>
      </c>
      <c r="F25" s="47">
        <f>+El_cappe!L24</f>
        <v>1000</v>
      </c>
      <c r="G25" s="47">
        <f>+El_cappe!M24</f>
        <v>3</v>
      </c>
      <c r="H25" s="38">
        <f>+El_cappe!K24</f>
        <v>336.8321395399368</v>
      </c>
      <c r="I25" s="37">
        <f>+El_cappe!H24</f>
        <v>0.19</v>
      </c>
      <c r="J25" s="40">
        <f>+El_cappe!J24</f>
        <v>0.19</v>
      </c>
      <c r="K25" s="30">
        <f>+El_cappe!S24</f>
        <v>25.2</v>
      </c>
      <c r="L25" s="28">
        <f>+El_cappe!U24</f>
        <v>4</v>
      </c>
      <c r="M25" s="28">
        <f>+El_cappe!V24</f>
        <v>7</v>
      </c>
      <c r="N25" s="44">
        <f t="shared" si="4"/>
        <v>1.995062241062495</v>
      </c>
      <c r="O25" s="44">
        <f>IF($I25=$J25,8.12*10^-4*1.2^0.852*($H25/(PI()*$I25^2/4)/3600)^1.924/($I25^1.281)*('Dati di pogetto'!$C$2*I25*$L25),)</f>
        <v>0.27075844700133861</v>
      </c>
      <c r="P25" s="44">
        <f>IF($I25=$J25,8.12*10^-4*1.2^0.852*($H25/(PI()*$I25^2/4)/3600)^1.924/($I25^1.281)*('Dati di pogetto'!$C$3*$J25*$M25),)</f>
        <v>6.8441718547560599</v>
      </c>
      <c r="Q25" s="44">
        <f>IF($I25=$J25,((H25/3600/(PI()*I25^2/4))^2/2/9.81*1.2)*(1+'Dati di pogetto'!$C$1),)</f>
        <v>1.332110091743119</v>
      </c>
      <c r="R25" s="46">
        <f t="shared" si="0"/>
        <v>10.442102634563014</v>
      </c>
      <c r="S25" s="28">
        <f>+El_cappe!F24</f>
        <v>1</v>
      </c>
      <c r="T25" s="44">
        <f t="shared" si="1"/>
        <v>16.188731837644827</v>
      </c>
      <c r="U25" s="44">
        <f>IF($J25=$J25,8.12*10^-4*1.2^0.852*($F25/(PI()*$I25^2/4)/3600)^1.924/($I25^1.281)*('Dati di pogetto'!$C$2*$I25*$L25),)</f>
        <v>2.1970421779660838</v>
      </c>
      <c r="V25" s="44">
        <f>IF($I25=$J25,8.12*10^-4*1.2^0.852*($F25/(PI()*$I25^2/4)/3600)^1.924/($I25^1.281)*('Dati di pogetto'!$C$3*$J25*$M25),)</f>
        <v>55.536343943031561</v>
      </c>
      <c r="W25" s="44">
        <f>IF($I25=$J25,(($F25/3600/(PI()*$I25^2/4))^2/2/9.81*1.2)*(1+'Dati di pogetto'!$C$1),)</f>
        <v>11.741215807105819</v>
      </c>
      <c r="X25" s="46">
        <f t="shared" si="2"/>
        <v>85.663333765748291</v>
      </c>
      <c r="Y25" s="30">
        <f t="shared" si="3"/>
        <v>5.8706079035529068</v>
      </c>
    </row>
    <row r="26" spans="1:25">
      <c r="A26" s="28">
        <f>+El_cappe!E25</f>
        <v>28</v>
      </c>
      <c r="B26" s="47">
        <f>+El_cappe!A25</f>
        <v>3</v>
      </c>
      <c r="C26" s="47">
        <f>+El_cappe!B25</f>
        <v>1</v>
      </c>
      <c r="D26" s="47">
        <f>+El_cappe!C25</f>
        <v>317</v>
      </c>
      <c r="E26" s="47">
        <f>+El_cappe!D25</f>
        <v>94</v>
      </c>
      <c r="F26" s="47">
        <f>+El_cappe!L25</f>
        <v>1000</v>
      </c>
      <c r="G26" s="47">
        <f>+El_cappe!M25</f>
        <v>3</v>
      </c>
      <c r="H26" s="38">
        <f>+El_cappe!K25</f>
        <v>449.10951938658252</v>
      </c>
      <c r="I26" s="37">
        <f>+El_cappe!H25</f>
        <v>0.19</v>
      </c>
      <c r="J26" s="40">
        <f>+El_cappe!J25</f>
        <v>0.19</v>
      </c>
      <c r="K26" s="30">
        <f>+El_cappe!S25</f>
        <v>39.909999999999997</v>
      </c>
      <c r="L26" s="28">
        <f>+El_cappe!U25</f>
        <v>2</v>
      </c>
      <c r="M26" s="28">
        <f>+El_cappe!V25</f>
        <v>11</v>
      </c>
      <c r="N26" s="44">
        <f t="shared" si="4"/>
        <v>5.4956588486043652</v>
      </c>
      <c r="O26" s="44">
        <f>IF($I26=$J26,8.12*10^-4*1.2^0.852*($H26/(PI()*$I26^2/4)/3600)^1.924/($I26^1.281)*('Dati di pogetto'!$C$2*I26*$L26),)</f>
        <v>0.23546922152627076</v>
      </c>
      <c r="P26" s="44">
        <f>IF($I26=$J26,8.12*10^-4*1.2^0.852*($H26/(PI()*$I26^2/4)/3600)^1.924/($I26^1.281)*('Dati di pogetto'!$C$3*$J26*$M26),)</f>
        <v>18.706721487920397</v>
      </c>
      <c r="Q26" s="44">
        <f>IF($I26=$J26,((H26/3600/(PI()*I26^2/4))^2/2/9.81*1.2)*(1+'Dati di pogetto'!$C$1),)</f>
        <v>2.3681957186544342</v>
      </c>
      <c r="R26" s="46">
        <f t="shared" si="0"/>
        <v>26.806045276705468</v>
      </c>
      <c r="S26" s="28">
        <f>+El_cappe!F25</f>
        <v>1</v>
      </c>
      <c r="T26" s="44">
        <f t="shared" si="1"/>
        <v>25.638582842873213</v>
      </c>
      <c r="U26" s="44">
        <f>IF($J26=$J26,8.12*10^-4*1.2^0.852*($F26/(PI()*$I26^2/4)/3600)^1.924/($I26^1.281)*('Dati di pogetto'!$C$2*$I26*$L26),)</f>
        <v>1.0985210889830419</v>
      </c>
      <c r="V26" s="44">
        <f>IF($I26=$J26,8.12*10^-4*1.2^0.852*($F26/(PI()*$I26^2/4)/3600)^1.924/($I26^1.281)*('Dati di pogetto'!$C$3*$J26*$M26),)</f>
        <v>87.271397624763878</v>
      </c>
      <c r="W26" s="44">
        <f>IF($I26=$J26,(($F26/3600/(PI()*$I26^2/4))^2/2/9.81*1.2)*(1+'Dati di pogetto'!$C$1),)</f>
        <v>11.741215807105819</v>
      </c>
      <c r="X26" s="46">
        <f t="shared" si="2"/>
        <v>125.74971736372595</v>
      </c>
      <c r="Y26" s="30">
        <f t="shared" si="3"/>
        <v>5.8706079035529068</v>
      </c>
    </row>
    <row r="27" spans="1:25">
      <c r="A27" s="28">
        <f>+El_cappe!E26</f>
        <v>29</v>
      </c>
      <c r="B27" s="47">
        <f>+El_cappe!A26</f>
        <v>3</v>
      </c>
      <c r="C27" s="47">
        <f>+El_cappe!B26</f>
        <v>2</v>
      </c>
      <c r="D27" s="47">
        <f>+El_cappe!C26</f>
        <v>370</v>
      </c>
      <c r="E27" s="47">
        <f>+El_cappe!D26</f>
        <v>61</v>
      </c>
      <c r="F27" s="47">
        <f>+El_cappe!L26</f>
        <v>1000</v>
      </c>
      <c r="G27" s="47">
        <f>+El_cappe!M26</f>
        <v>3</v>
      </c>
      <c r="H27" s="38">
        <f>+El_cappe!K26</f>
        <v>0</v>
      </c>
      <c r="I27" s="37">
        <f>+El_cappe!H26</f>
        <v>0.19</v>
      </c>
      <c r="J27" s="40">
        <f>+El_cappe!J26</f>
        <v>0.19</v>
      </c>
      <c r="K27" s="30">
        <f>+El_cappe!S26</f>
        <v>35.6</v>
      </c>
      <c r="L27" s="28">
        <f>+El_cappe!U26</f>
        <v>2</v>
      </c>
      <c r="M27" s="28">
        <f>+El_cappe!V26</f>
        <v>8</v>
      </c>
      <c r="N27" s="44">
        <f t="shared" si="4"/>
        <v>0</v>
      </c>
      <c r="O27" s="44">
        <f>IF($I27=$J27,8.12*10^-4*1.2^0.852*($H27/(PI()*$I27^2/4)/3600)^1.924/($I27^1.281)*('Dati di pogetto'!$C$2*I27*$L27),)</f>
        <v>0</v>
      </c>
      <c r="P27" s="44">
        <f>IF($I27=$J27,8.12*10^-4*1.2^0.852*($H27/(PI()*$I27^2/4)/3600)^1.924/($I27^1.281)*('Dati di pogetto'!$C$3*$J27*$M27),)</f>
        <v>0</v>
      </c>
      <c r="Q27" s="44">
        <f>IF($I27=$J27,((H27/3600/(PI()*I27^2/4))^2/2/9.81*1.2)*(1+'Dati di pogetto'!$C$1),)</f>
        <v>0</v>
      </c>
      <c r="R27" s="46">
        <f t="shared" si="0"/>
        <v>0</v>
      </c>
      <c r="S27" s="28">
        <f>+El_cappe!F26</f>
        <v>0</v>
      </c>
      <c r="T27" s="44">
        <f t="shared" si="1"/>
        <v>22.869795770641105</v>
      </c>
      <c r="U27" s="44">
        <f>IF($J27=$J27,8.12*10^-4*1.2^0.852*($F27/(PI()*$I27^2/4)/3600)^1.924/($I27^1.281)*('Dati di pogetto'!$C$2*$I27*$L27),)</f>
        <v>1.0985210889830419</v>
      </c>
      <c r="V27" s="44">
        <f>IF($I27=$J27,8.12*10^-4*1.2^0.852*($F27/(PI()*$I27^2/4)/3600)^1.924/($I27^1.281)*('Dati di pogetto'!$C$3*$J27*$M27),)</f>
        <v>63.470107363464635</v>
      </c>
      <c r="W27" s="44">
        <f>IF($I27=$J27,(($F27/3600/(PI()*$I27^2/4))^2/2/9.81*1.2)*(1+'Dati di pogetto'!$C$1),)</f>
        <v>11.741215807105819</v>
      </c>
      <c r="X27" s="46">
        <f t="shared" si="2"/>
        <v>99.179640030194605</v>
      </c>
      <c r="Y27" s="30">
        <f t="shared" si="3"/>
        <v>5.8706079035529068</v>
      </c>
    </row>
    <row r="28" spans="1:25">
      <c r="A28" s="28">
        <f>+El_cappe!E27</f>
        <v>30</v>
      </c>
      <c r="B28" s="47">
        <f>+El_cappe!A27</f>
        <v>3</v>
      </c>
      <c r="C28" s="47">
        <f>+El_cappe!B27</f>
        <v>2</v>
      </c>
      <c r="D28" s="47">
        <f>+El_cappe!C27</f>
        <v>370</v>
      </c>
      <c r="E28" s="47">
        <f>+El_cappe!D27</f>
        <v>68</v>
      </c>
      <c r="F28" s="47">
        <f>+El_cappe!L27</f>
        <v>1000</v>
      </c>
      <c r="G28" s="47">
        <f>+El_cappe!M27</f>
        <v>3</v>
      </c>
      <c r="H28" s="38">
        <f>+El_cappe!K27</f>
        <v>522.60016801347786</v>
      </c>
      <c r="I28" s="37">
        <f>+El_cappe!H27</f>
        <v>0.19</v>
      </c>
      <c r="J28" s="40">
        <f>+El_cappe!J27</f>
        <v>0.19</v>
      </c>
      <c r="K28" s="30">
        <f>+El_cappe!S27</f>
        <v>44.5</v>
      </c>
      <c r="L28" s="28">
        <f>+El_cappe!U27</f>
        <v>0</v>
      </c>
      <c r="M28" s="28">
        <f>+El_cappe!V27</f>
        <v>9</v>
      </c>
      <c r="N28" s="44">
        <f t="shared" si="4"/>
        <v>8.2022028171479384</v>
      </c>
      <c r="O28" s="44">
        <f>IF($I28=$J28,8.12*10^-4*1.2^0.852*($H28/(PI()*$I28^2/4)/3600)^1.924/($I28^1.281)*('Dati di pogetto'!$C$2*I28*$L28),)</f>
        <v>0</v>
      </c>
      <c r="P28" s="44">
        <f>IF($I28=$J28,8.12*10^-4*1.2^0.852*($H28/(PI()*$I28^2/4)/3600)^1.924/($I28^1.281)*('Dati di pogetto'!$C$3*$J28*$M28),)</f>
        <v>20.487075126426816</v>
      </c>
      <c r="Q28" s="44">
        <f>IF($I28=$J28,((H28/3600/(PI()*I28^2/4))^2/2/9.81*1.2)*(1+'Dati di pogetto'!$C$1),)</f>
        <v>3.2066544342507641</v>
      </c>
      <c r="R28" s="46">
        <f t="shared" si="0"/>
        <v>31.89593237782552</v>
      </c>
      <c r="S28" s="28">
        <f>+El_cappe!F27</f>
        <v>1</v>
      </c>
      <c r="T28" s="44">
        <f t="shared" si="1"/>
        <v>28.587244713301381</v>
      </c>
      <c r="U28" s="44">
        <f>IF($J28=$J28,8.12*10^-4*1.2^0.852*($F28/(PI()*$I28^2/4)/3600)^1.924/($I28^1.281)*('Dati di pogetto'!$C$2*$I28*$L28),)</f>
        <v>0</v>
      </c>
      <c r="V28" s="44">
        <f>IF($I28=$J28,8.12*10^-4*1.2^0.852*($F28/(PI()*$I28^2/4)/3600)^1.924/($I28^1.281)*('Dati di pogetto'!$C$3*$J28*$M28),)</f>
        <v>71.403870783897716</v>
      </c>
      <c r="W28" s="44">
        <f>IF($I28=$J28,(($F28/3600/(PI()*$I28^2/4))^2/2/9.81*1.2)*(1+'Dati di pogetto'!$C$1),)</f>
        <v>11.741215807105819</v>
      </c>
      <c r="X28" s="46">
        <f t="shared" si="2"/>
        <v>111.73233130430492</v>
      </c>
      <c r="Y28" s="30">
        <f t="shared" si="3"/>
        <v>5.8706079035529068</v>
      </c>
    </row>
    <row r="29" spans="1:25">
      <c r="A29" s="28">
        <f>+El_cappe!E28</f>
        <v>31</v>
      </c>
      <c r="B29" s="47">
        <f>+El_cappe!A28</f>
        <v>3</v>
      </c>
      <c r="C29" s="47">
        <f>+El_cappe!B28</f>
        <v>2</v>
      </c>
      <c r="D29" s="47">
        <f>+El_cappe!C28</f>
        <v>370</v>
      </c>
      <c r="E29" s="47">
        <f>+El_cappe!D28</f>
        <v>67</v>
      </c>
      <c r="F29" s="47">
        <f>+El_cappe!L28</f>
        <v>1000</v>
      </c>
      <c r="G29" s="47">
        <f>+El_cappe!M28</f>
        <v>3</v>
      </c>
      <c r="H29" s="38">
        <f>+El_cappe!K28</f>
        <v>556.28338196747154</v>
      </c>
      <c r="I29" s="37">
        <f>+El_cappe!H28</f>
        <v>0.19</v>
      </c>
      <c r="J29" s="40">
        <f>+El_cappe!J28</f>
        <v>0.19</v>
      </c>
      <c r="K29" s="30">
        <f>+El_cappe!S28</f>
        <v>52.000000000000007</v>
      </c>
      <c r="L29" s="28">
        <f>+El_cappe!U28</f>
        <v>0</v>
      </c>
      <c r="M29" s="28">
        <f>+El_cappe!V28</f>
        <v>7</v>
      </c>
      <c r="N29" s="44">
        <f t="shared" si="4"/>
        <v>10.808496893430441</v>
      </c>
      <c r="O29" s="44">
        <f>IF($I29=$J29,8.12*10^-4*1.2^0.852*($H29/(PI()*$I29^2/4)/3600)^1.924/($I29^1.281)*('Dati di pogetto'!$C$2*I29*$L29),)</f>
        <v>0</v>
      </c>
      <c r="P29" s="44">
        <f>IF($I29=$J29,8.12*10^-4*1.2^0.852*($H29/(PI()*$I29^2/4)/3600)^1.924/($I29^1.281)*('Dati di pogetto'!$C$3*$J29*$M29),)</f>
        <v>17.969126085328107</v>
      </c>
      <c r="Q29" s="44">
        <f>IF($I29=$J29,((H29/3600/(PI()*I29^2/4))^2/2/9.81*1.2)*(1+'Dati di pogetto'!$C$1),)</f>
        <v>3.6333333333333342</v>
      </c>
      <c r="R29" s="46">
        <f t="shared" si="0"/>
        <v>32.410956312091884</v>
      </c>
      <c r="S29" s="28">
        <f>+El_cappe!F28</f>
        <v>1</v>
      </c>
      <c r="T29" s="44">
        <f t="shared" si="1"/>
        <v>33.405319664981391</v>
      </c>
      <c r="U29" s="44">
        <f>IF($J29=$J29,8.12*10^-4*1.2^0.852*($F29/(PI()*$I29^2/4)/3600)^1.924/($I29^1.281)*('Dati di pogetto'!$C$2*$I29*$L29),)</f>
        <v>0</v>
      </c>
      <c r="V29" s="44">
        <f>IF($I29=$J29,8.12*10^-4*1.2^0.852*($F29/(PI()*$I29^2/4)/3600)^1.924/($I29^1.281)*('Dati di pogetto'!$C$3*$J29*$M29),)</f>
        <v>55.536343943031561</v>
      </c>
      <c r="W29" s="44">
        <f>IF($I29=$J29,(($F29/3600/(PI()*$I29^2/4))^2/2/9.81*1.2)*(1+'Dati di pogetto'!$C$1),)</f>
        <v>11.741215807105819</v>
      </c>
      <c r="X29" s="46">
        <f t="shared" si="2"/>
        <v>100.68287941511878</v>
      </c>
      <c r="Y29" s="30">
        <f t="shared" si="3"/>
        <v>5.8706079035529068</v>
      </c>
    </row>
    <row r="30" spans="1:25">
      <c r="A30" s="28">
        <f>+El_cappe!E29</f>
        <v>32</v>
      </c>
      <c r="B30" s="47">
        <f>+El_cappe!A29</f>
        <v>3</v>
      </c>
      <c r="C30" s="47">
        <f>+El_cappe!B29</f>
        <v>2</v>
      </c>
      <c r="D30" s="47">
        <f>+El_cappe!C29</f>
        <v>370</v>
      </c>
      <c r="E30" s="47">
        <f>+El_cappe!D29</f>
        <v>75</v>
      </c>
      <c r="F30" s="47">
        <f>+El_cappe!L29</f>
        <v>1000</v>
      </c>
      <c r="G30" s="47">
        <f>+El_cappe!M29</f>
        <v>3</v>
      </c>
      <c r="H30" s="38">
        <f>+El_cappe!K29</f>
        <v>510.35172657566193</v>
      </c>
      <c r="I30" s="37">
        <f>+El_cappe!H29</f>
        <v>0.19</v>
      </c>
      <c r="J30" s="40">
        <f>+El_cappe!J29</f>
        <v>0.19</v>
      </c>
      <c r="K30" s="30">
        <f>+El_cappe!S29</f>
        <v>54.5</v>
      </c>
      <c r="L30" s="28">
        <f>+El_cappe!U29</f>
        <v>2</v>
      </c>
      <c r="M30" s="28">
        <f>+El_cappe!V29</f>
        <v>9</v>
      </c>
      <c r="N30" s="44">
        <f t="shared" si="4"/>
        <v>9.5973178586840024</v>
      </c>
      <c r="O30" s="44">
        <f>IF($I30=$J30,8.12*10^-4*1.2^0.852*($H30/(PI()*$I30^2/4)/3600)^1.924/($I30^1.281)*('Dati di pogetto'!$C$2*I30*$L30),)</f>
        <v>0.30112685391467237</v>
      </c>
      <c r="P30" s="44">
        <f>IF($I30=$J30,8.12*10^-4*1.2^0.852*($H30/(PI()*$I30^2/4)/3600)^1.924/($I30^1.281)*('Dati di pogetto'!$C$3*$J30*$M30),)</f>
        <v>19.573245504453702</v>
      </c>
      <c r="Q30" s="44">
        <f>IF($I30=$J30,((H30/3600/(PI()*I30^2/4))^2/2/9.81*1.2)*(1+'Dati di pogetto'!$C$1),)</f>
        <v>3.0581039755351678</v>
      </c>
      <c r="R30" s="46">
        <f t="shared" si="0"/>
        <v>32.529794192587545</v>
      </c>
      <c r="S30" s="28">
        <f>+El_cappe!F29</f>
        <v>1</v>
      </c>
      <c r="T30" s="44">
        <f t="shared" si="1"/>
        <v>35.011344648874726</v>
      </c>
      <c r="U30" s="44">
        <f>IF($J30=$J30,8.12*10^-4*1.2^0.852*($F30/(PI()*$I30^2/4)/3600)^1.924/($I30^1.281)*('Dati di pogetto'!$C$2*$I30*$L30),)</f>
        <v>1.0985210889830419</v>
      </c>
      <c r="V30" s="44">
        <f>IF($I30=$J30,8.12*10^-4*1.2^0.852*($F30/(PI()*$I30^2/4)/3600)^1.924/($I30^1.281)*('Dati di pogetto'!$C$3*$J30*$M30),)</f>
        <v>71.403870783897716</v>
      </c>
      <c r="W30" s="44">
        <f>IF($I30=$J30,(($F30/3600/(PI()*$I30^2/4))^2/2/9.81*1.2)*(1+'Dati di pogetto'!$C$1),)</f>
        <v>11.741215807105819</v>
      </c>
      <c r="X30" s="46">
        <f t="shared" si="2"/>
        <v>119.25495232886129</v>
      </c>
      <c r="Y30" s="30">
        <f t="shared" si="3"/>
        <v>5.8706079035529068</v>
      </c>
    </row>
    <row r="31" spans="1:25">
      <c r="A31" s="28">
        <f>+El_cappe!E30</f>
        <v>33</v>
      </c>
      <c r="B31" s="47">
        <f>+El_cappe!A30</f>
        <v>3</v>
      </c>
      <c r="C31" s="47">
        <f>+El_cappe!B30</f>
        <v>2</v>
      </c>
      <c r="D31" s="47">
        <f>+El_cappe!C30</f>
        <v>370</v>
      </c>
      <c r="E31" s="47">
        <f>+El_cappe!D30</f>
        <v>80</v>
      </c>
      <c r="F31" s="47">
        <f>+El_cappe!L30</f>
        <v>1000</v>
      </c>
      <c r="G31" s="47">
        <f>+El_cappe!M30</f>
        <v>3</v>
      </c>
      <c r="H31" s="38">
        <f>+El_cappe!K30</f>
        <v>498.103285137846</v>
      </c>
      <c r="I31" s="37">
        <f>+El_cappe!H30</f>
        <v>0.19</v>
      </c>
      <c r="J31" s="40">
        <f>+El_cappe!J30</f>
        <v>0.19</v>
      </c>
      <c r="K31" s="30">
        <f>+El_cappe!S30</f>
        <v>59</v>
      </c>
      <c r="L31" s="28">
        <f>+El_cappe!U30</f>
        <v>2</v>
      </c>
      <c r="M31" s="28">
        <f>+El_cappe!V30</f>
        <v>10</v>
      </c>
      <c r="N31" s="44">
        <f t="shared" si="4"/>
        <v>9.9153223367209335</v>
      </c>
      <c r="O31" s="44">
        <f>IF($I31=$J31,8.12*10^-4*1.2^0.852*($H31/(PI()*$I31^2/4)/3600)^1.924/($I31^1.281)*('Dati di pogetto'!$C$2*I31*$L31),)</f>
        <v>0.28737629145411514</v>
      </c>
      <c r="P31" s="44">
        <f>IF($I31=$J31,8.12*10^-4*1.2^0.852*($H31/(PI()*$I31^2/4)/3600)^1.924/($I31^1.281)*('Dati di pogetto'!$C$3*$J31*$M31),)</f>
        <v>20.754954382797205</v>
      </c>
      <c r="Q31" s="44">
        <f>IF($I31=$J31,((H31/3600/(PI()*I31^2/4))^2/2/9.81*1.2)*(1+'Dati di pogetto'!$C$1),)</f>
        <v>2.913076452599388</v>
      </c>
      <c r="R31" s="46">
        <f t="shared" si="0"/>
        <v>33.870729463571642</v>
      </c>
      <c r="S31" s="28">
        <f>+El_cappe!F30</f>
        <v>1</v>
      </c>
      <c r="T31" s="44">
        <f t="shared" si="1"/>
        <v>37.902189619882733</v>
      </c>
      <c r="U31" s="44">
        <f>IF($J31=$J31,8.12*10^-4*1.2^0.852*($F31/(PI()*$I31^2/4)/3600)^1.924/($I31^1.281)*('Dati di pogetto'!$C$2*$I31*$L31),)</f>
        <v>1.0985210889830419</v>
      </c>
      <c r="V31" s="44">
        <f>IF($I31=$J31,8.12*10^-4*1.2^0.852*($F31/(PI()*$I31^2/4)/3600)^1.924/($I31^1.281)*('Dati di pogetto'!$C$3*$J31*$M31),)</f>
        <v>79.337634204330797</v>
      </c>
      <c r="W31" s="44">
        <f>IF($I31=$J31,(($F31/3600/(PI()*$I31^2/4))^2/2/9.81*1.2)*(1+'Dati di pogetto'!$C$1),)</f>
        <v>11.741215807105819</v>
      </c>
      <c r="X31" s="46">
        <f t="shared" si="2"/>
        <v>130.0795607203024</v>
      </c>
      <c r="Y31" s="30">
        <f t="shared" si="3"/>
        <v>5.8706079035529068</v>
      </c>
    </row>
    <row r="32" spans="1:25">
      <c r="A32" s="28">
        <f>+El_cappe!E31</f>
        <v>34</v>
      </c>
      <c r="B32" s="47">
        <f>+El_cappe!A31</f>
        <v>3</v>
      </c>
      <c r="C32" s="47">
        <f>+El_cappe!B31</f>
        <v>2</v>
      </c>
      <c r="D32" s="47">
        <f>+El_cappe!C31</f>
        <v>370</v>
      </c>
      <c r="E32" s="47">
        <f>+El_cappe!D31</f>
        <v>76</v>
      </c>
      <c r="F32" s="47">
        <f>+El_cappe!L31</f>
        <v>1000</v>
      </c>
      <c r="G32" s="47">
        <f>+El_cappe!M31</f>
        <v>3</v>
      </c>
      <c r="H32" s="38">
        <f>+El_cappe!K31</f>
        <v>479.73062298112222</v>
      </c>
      <c r="I32" s="37">
        <f>+El_cappe!H31</f>
        <v>0.19</v>
      </c>
      <c r="J32" s="40">
        <f>+El_cappe!J31</f>
        <v>0.19</v>
      </c>
      <c r="K32" s="30">
        <f>+El_cappe!S31</f>
        <v>60.2</v>
      </c>
      <c r="L32" s="28">
        <f>+El_cappe!U31</f>
        <v>2</v>
      </c>
      <c r="M32" s="28">
        <f>+El_cappe!V31</f>
        <v>10</v>
      </c>
      <c r="N32" s="44">
        <f t="shared" si="4"/>
        <v>9.4112618716083585</v>
      </c>
      <c r="O32" s="44">
        <f>IF($I32=$J32,8.12*10^-4*1.2^0.852*($H32/(PI()*$I32^2/4)/3600)^1.924/($I32^1.281)*('Dati di pogetto'!$C$2*I32*$L32),)</f>
        <v>0.26732986379485535</v>
      </c>
      <c r="P32" s="44">
        <f>IF($I32=$J32,8.12*10^-4*1.2^0.852*($H32/(PI()*$I32^2/4)/3600)^1.924/($I32^1.281)*('Dati di pogetto'!$C$3*$J32*$M32),)</f>
        <v>19.307156829628443</v>
      </c>
      <c r="Q32" s="44">
        <f>IF($I32=$J32,((H32/3600/(PI()*I32^2/4))^2/2/9.81*1.2)*(1+'Dati di pogetto'!$C$1),)</f>
        <v>2.7021406727828747</v>
      </c>
      <c r="R32" s="46">
        <f t="shared" si="0"/>
        <v>31.687889237814531</v>
      </c>
      <c r="S32" s="28">
        <f>+El_cappe!F31</f>
        <v>1</v>
      </c>
      <c r="T32" s="44">
        <f t="shared" si="1"/>
        <v>38.673081612151535</v>
      </c>
      <c r="U32" s="44">
        <f>IF($J32=$J32,8.12*10^-4*1.2^0.852*($F32/(PI()*$I32^2/4)/3600)^1.924/($I32^1.281)*('Dati di pogetto'!$C$2*$I32*$L32),)</f>
        <v>1.0985210889830419</v>
      </c>
      <c r="V32" s="44">
        <f>IF($I32=$J32,8.12*10^-4*1.2^0.852*($F32/(PI()*$I32^2/4)/3600)^1.924/($I32^1.281)*('Dati di pogetto'!$C$3*$J32*$M32),)</f>
        <v>79.337634204330797</v>
      </c>
      <c r="W32" s="44">
        <f>IF($I32=$J32,(($F32/3600/(PI()*$I32^2/4))^2/2/9.81*1.2)*(1+'Dati di pogetto'!$C$1),)</f>
        <v>11.741215807105819</v>
      </c>
      <c r="X32" s="46">
        <f t="shared" si="2"/>
        <v>130.85045271257118</v>
      </c>
      <c r="Y32" s="30">
        <f t="shared" si="3"/>
        <v>5.8706079035529068</v>
      </c>
    </row>
    <row r="33" spans="1:25">
      <c r="A33" s="28">
        <f>+El_cappe!E32</f>
        <v>35</v>
      </c>
      <c r="B33" s="47">
        <f>+El_cappe!A32</f>
        <v>3</v>
      </c>
      <c r="C33" s="47">
        <f>+El_cappe!B32</f>
        <v>3</v>
      </c>
      <c r="D33" s="47">
        <f>+El_cappe!C32</f>
        <v>369</v>
      </c>
      <c r="E33" s="47">
        <f>+El_cappe!D32</f>
        <v>58</v>
      </c>
      <c r="F33" s="47">
        <f>+El_cappe!L32</f>
        <v>1000</v>
      </c>
      <c r="G33" s="47">
        <f>+El_cappe!M32</f>
        <v>3</v>
      </c>
      <c r="H33" s="38">
        <f>+El_cappe!K32</f>
        <v>602.21503735928104</v>
      </c>
      <c r="I33" s="37">
        <f>+El_cappe!H32</f>
        <v>0.19</v>
      </c>
      <c r="J33" s="40">
        <f>+El_cappe!J32</f>
        <v>0.19</v>
      </c>
      <c r="K33" s="30">
        <f>+El_cappe!S32</f>
        <v>18.7</v>
      </c>
      <c r="L33" s="28">
        <f>+El_cappe!U32</f>
        <v>2</v>
      </c>
      <c r="M33" s="28">
        <f>+El_cappe!V32</f>
        <v>8</v>
      </c>
      <c r="N33" s="44">
        <f t="shared" si="4"/>
        <v>4.5278910152409511</v>
      </c>
      <c r="O33" s="44">
        <f>IF($I33=$J33,8.12*10^-4*1.2^0.852*($H33/(PI()*$I33^2/4)/3600)^1.924/($I33^1.281)*('Dati di pogetto'!$C$2*I33*$L33),)</f>
        <v>0.41404778802470726</v>
      </c>
      <c r="P33" s="44">
        <f>IF($I33=$J33,8.12*10^-4*1.2^0.852*($H33/(PI()*$I33^2/4)/3600)^1.924/($I33^1.281)*('Dati di pogetto'!$C$3*$J33*$M33),)</f>
        <v>23.922761085871976</v>
      </c>
      <c r="Q33" s="44">
        <f>IF($I33=$J33,((H33/3600/(PI()*I33^2/4))^2/2/9.81*1.2)*(1+'Dati di pogetto'!$C$1),)</f>
        <v>4.2581039755351684</v>
      </c>
      <c r="R33" s="46">
        <f t="shared" si="0"/>
        <v>33.122803864672804</v>
      </c>
      <c r="S33" s="28">
        <f>+El_cappe!F32</f>
        <v>1</v>
      </c>
      <c r="T33" s="44">
        <f t="shared" si="1"/>
        <v>12.013066879522153</v>
      </c>
      <c r="U33" s="44">
        <f>IF($J33=$J33,8.12*10^-4*1.2^0.852*($F33/(PI()*$I33^2/4)/3600)^1.924/($I33^1.281)*('Dati di pogetto'!$C$2*$I33*$L33),)</f>
        <v>1.0985210889830419</v>
      </c>
      <c r="V33" s="44">
        <f>IF($I33=$J33,8.12*10^-4*1.2^0.852*($F33/(PI()*$I33^2/4)/3600)^1.924/($I33^1.281)*('Dati di pogetto'!$C$3*$J33*$M33),)</f>
        <v>63.470107363464635</v>
      </c>
      <c r="W33" s="44">
        <f>IF($I33=$J33,(($F33/3600/(PI()*$I33^2/4))^2/2/9.81*1.2)*(1+'Dati di pogetto'!$C$1),)</f>
        <v>11.741215807105819</v>
      </c>
      <c r="X33" s="46">
        <f t="shared" si="2"/>
        <v>88.322911139075643</v>
      </c>
      <c r="Y33" s="30">
        <f t="shared" si="3"/>
        <v>5.8706079035529068</v>
      </c>
    </row>
    <row r="34" spans="1:25">
      <c r="A34" s="28">
        <f>+El_cappe!E33</f>
        <v>36</v>
      </c>
      <c r="B34" s="47">
        <f>+El_cappe!A33</f>
        <v>3</v>
      </c>
      <c r="C34" s="47">
        <f>+El_cappe!B33</f>
        <v>3</v>
      </c>
      <c r="D34" s="47">
        <f>+El_cappe!C33</f>
        <v>369</v>
      </c>
      <c r="E34" s="47">
        <f>+El_cappe!D33</f>
        <v>51</v>
      </c>
      <c r="F34" s="47">
        <f>+El_cappe!L33</f>
        <v>1000</v>
      </c>
      <c r="G34" s="47">
        <f>+El_cappe!M33</f>
        <v>3</v>
      </c>
      <c r="H34" s="38">
        <f>+El_cappe!K33</f>
        <v>530.76579563868836</v>
      </c>
      <c r="I34" s="37">
        <f>+El_cappe!H33</f>
        <v>0.19</v>
      </c>
      <c r="J34" s="40">
        <f>+El_cappe!J33</f>
        <v>0.19</v>
      </c>
      <c r="K34" s="30">
        <f>+El_cappe!S33</f>
        <v>18.2</v>
      </c>
      <c r="L34" s="28">
        <f>+El_cappe!U33</f>
        <v>1</v>
      </c>
      <c r="M34" s="28">
        <f>+El_cappe!V33</f>
        <v>8</v>
      </c>
      <c r="N34" s="44">
        <f t="shared" si="4"/>
        <v>3.4561844284698879</v>
      </c>
      <c r="O34" s="44">
        <f>IF($I34=$J34,8.12*10^-4*1.2^0.852*($H34/(PI()*$I34^2/4)/3600)^1.924/($I34^1.281)*('Dati di pogetto'!$C$2*I34*$L34),)</f>
        <v>0.16236470804075573</v>
      </c>
      <c r="P34" s="44">
        <f>IF($I34=$J34,8.12*10^-4*1.2^0.852*($H34/(PI()*$I34^2/4)/3600)^1.924/($I34^1.281)*('Dati di pogetto'!$C$3*$J34*$M34),)</f>
        <v>18.762144040265106</v>
      </c>
      <c r="Q34" s="44">
        <f>IF($I34=$J34,((H34/3600/(PI()*I34^2/4))^2/2/9.81*1.2)*(1+'Dati di pogetto'!$C$1),)</f>
        <v>3.307645259938838</v>
      </c>
      <c r="R34" s="46">
        <f t="shared" si="0"/>
        <v>25.688338436714588</v>
      </c>
      <c r="S34" s="28">
        <f>+El_cappe!F33</f>
        <v>1</v>
      </c>
      <c r="T34" s="44">
        <f t="shared" si="1"/>
        <v>11.691861882743487</v>
      </c>
      <c r="U34" s="44">
        <f>IF($J34=$J34,8.12*10^-4*1.2^0.852*($F34/(PI()*$I34^2/4)/3600)^1.924/($I34^1.281)*('Dati di pogetto'!$C$2*$I34*$L34),)</f>
        <v>0.54926054449152095</v>
      </c>
      <c r="V34" s="44">
        <f>IF($I34=$J34,8.12*10^-4*1.2^0.852*($F34/(PI()*$I34^2/4)/3600)^1.924/($I34^1.281)*('Dati di pogetto'!$C$3*$J34*$M34),)</f>
        <v>63.470107363464635</v>
      </c>
      <c r="W34" s="44">
        <f>IF($I34=$J34,(($F34/3600/(PI()*$I34^2/4))^2/2/9.81*1.2)*(1+'Dati di pogetto'!$C$1),)</f>
        <v>11.741215807105819</v>
      </c>
      <c r="X34" s="46">
        <f t="shared" si="2"/>
        <v>87.452445597805465</v>
      </c>
      <c r="Y34" s="30">
        <f t="shared" si="3"/>
        <v>5.8706079035529068</v>
      </c>
    </row>
    <row r="35" spans="1:25">
      <c r="A35" s="28">
        <f>+El_cappe!E34</f>
        <v>37</v>
      </c>
      <c r="B35" s="47">
        <f>+El_cappe!A34</f>
        <v>3</v>
      </c>
      <c r="C35" s="47">
        <f>+El_cappe!B34</f>
        <v>3</v>
      </c>
      <c r="D35" s="47">
        <f>+El_cappe!C34</f>
        <v>369</v>
      </c>
      <c r="E35" s="47">
        <f>+El_cappe!D34</f>
        <v>52</v>
      </c>
      <c r="F35" s="47">
        <f>+El_cappe!L34</f>
        <v>1000</v>
      </c>
      <c r="G35" s="47">
        <f>+El_cappe!M34</f>
        <v>3</v>
      </c>
      <c r="H35" s="38">
        <f>+El_cappe!K34</f>
        <v>663.45724454836045</v>
      </c>
      <c r="I35" s="37">
        <f>+El_cappe!H34</f>
        <v>0.19</v>
      </c>
      <c r="J35" s="40">
        <f>+El_cappe!J34</f>
        <v>0.19</v>
      </c>
      <c r="K35" s="30">
        <f>+El_cappe!S34</f>
        <v>14.7</v>
      </c>
      <c r="L35" s="28">
        <f>+El_cappe!U34</f>
        <v>3</v>
      </c>
      <c r="M35" s="28">
        <f>+El_cappe!V34</f>
        <v>6</v>
      </c>
      <c r="N35" s="44">
        <f t="shared" si="4"/>
        <v>4.2884240308362926</v>
      </c>
      <c r="O35" s="44">
        <f>IF($I35=$J35,8.12*10^-4*1.2^0.852*($H35/(PI()*$I35^2/4)/3600)^1.924/($I35^1.281)*('Dati di pogetto'!$C$2*I35*$L35),)</f>
        <v>0.74828623395204696</v>
      </c>
      <c r="P35" s="44">
        <f>IF($I35=$J35,8.12*10^-4*1.2^0.852*($H35/(PI()*$I35^2/4)/3600)^1.924/($I35^1.281)*('Dati di pogetto'!$C$3*$J35*$M35),)</f>
        <v>21.617157869725798</v>
      </c>
      <c r="Q35" s="44">
        <f>IF($I35=$J35,((H35/3600/(PI()*I35^2/4))^2/2/9.81*1.2)*(1+'Dati di pogetto'!$C$1),)</f>
        <v>5.1681957186544336</v>
      </c>
      <c r="R35" s="46">
        <f t="shared" si="0"/>
        <v>31.822063853168572</v>
      </c>
      <c r="S35" s="28">
        <f>+El_cappe!F34</f>
        <v>1</v>
      </c>
      <c r="T35" s="44">
        <f t="shared" si="1"/>
        <v>9.4434269052928155</v>
      </c>
      <c r="U35" s="44">
        <f>IF($J35=$J35,8.12*10^-4*1.2^0.852*($F35/(PI()*$I35^2/4)/3600)^1.924/($I35^1.281)*('Dati di pogetto'!$C$2*$I35*$L35),)</f>
        <v>1.6477816334745627</v>
      </c>
      <c r="V35" s="44">
        <f>IF($I35=$J35,8.12*10^-4*1.2^0.852*($F35/(PI()*$I35^2/4)/3600)^1.924/($I35^1.281)*('Dati di pogetto'!$C$3*$J35*$M35),)</f>
        <v>47.60258052259848</v>
      </c>
      <c r="W35" s="44">
        <f>IF($I35=$J35,(($F35/3600/(PI()*$I35^2/4))^2/2/9.81*1.2)*(1+'Dati di pogetto'!$C$1),)</f>
        <v>11.741215807105819</v>
      </c>
      <c r="X35" s="46">
        <f t="shared" si="2"/>
        <v>70.43500486847168</v>
      </c>
      <c r="Y35" s="30">
        <f t="shared" si="3"/>
        <v>5.8706079035529068</v>
      </c>
    </row>
    <row r="36" spans="1:25">
      <c r="A36" s="28">
        <f>+El_cappe!E35</f>
        <v>38</v>
      </c>
      <c r="B36" s="47">
        <f>+El_cappe!A35</f>
        <v>2</v>
      </c>
      <c r="C36" s="47">
        <f>+El_cappe!B35</f>
        <v>3</v>
      </c>
      <c r="D36" s="47">
        <f>+El_cappe!C35</f>
        <v>369</v>
      </c>
      <c r="E36" s="47">
        <f>+El_cappe!D35</f>
        <v>46</v>
      </c>
      <c r="F36" s="47">
        <f>+El_cappe!L35</f>
        <v>1000</v>
      </c>
      <c r="G36" s="47">
        <f>+El_cappe!M35</f>
        <v>3</v>
      </c>
      <c r="H36" s="38">
        <f>+El_cappe!K35</f>
        <v>612.4220718907942</v>
      </c>
      <c r="I36" s="37">
        <f>+El_cappe!H35</f>
        <v>0.19</v>
      </c>
      <c r="J36" s="40">
        <f>+El_cappe!J35</f>
        <v>0.19</v>
      </c>
      <c r="K36" s="30">
        <f>+El_cappe!S35</f>
        <v>14.6</v>
      </c>
      <c r="L36" s="28">
        <f>+El_cappe!U35</f>
        <v>0</v>
      </c>
      <c r="M36" s="28">
        <f>+El_cappe!V35</f>
        <v>6</v>
      </c>
      <c r="N36" s="44">
        <f t="shared" si="4"/>
        <v>3.6513288580429957</v>
      </c>
      <c r="O36" s="44">
        <f>IF($I36=$J36,8.12*10^-4*1.2^0.852*($H36/(PI()*$I36^2/4)/3600)^1.924/($I36^1.281)*('Dati di pogetto'!$C$2*I36*$L36),)</f>
        <v>0</v>
      </c>
      <c r="P36" s="44">
        <f>IF($I36=$J36,8.12*10^-4*1.2^0.852*($H36/(PI()*$I36^2/4)/3600)^1.924/($I36^1.281)*('Dati di pogetto'!$C$3*$J36*$M36),)</f>
        <v>18.531744409656572</v>
      </c>
      <c r="Q36" s="44">
        <f>IF($I36=$J36,((H36/3600/(PI()*I36^2/4))^2/2/9.81*1.2)*(1+'Dati di pogetto'!$C$1),)</f>
        <v>4.4036697247706398</v>
      </c>
      <c r="R36" s="46">
        <f t="shared" ref="R36:R67" si="5">SUM(N36:Q36)</f>
        <v>26.586742992470207</v>
      </c>
      <c r="S36" s="28">
        <f>+El_cappe!F35</f>
        <v>1</v>
      </c>
      <c r="T36" s="44">
        <f t="shared" ref="T36:T67" si="6">IF($I36=$J36,8.12*10^-4*1.2^0.852*($F36/(PI()*$I36^2/4)/3600)^1.924/($I36^1.281)*$K36,)</f>
        <v>9.3791859059370815</v>
      </c>
      <c r="U36" s="44">
        <f>IF($J36=$J36,8.12*10^-4*1.2^0.852*($F36/(PI()*$I36^2/4)/3600)^1.924/($I36^1.281)*('Dati di pogetto'!$C$2*$I36*$L36),)</f>
        <v>0</v>
      </c>
      <c r="V36" s="44">
        <f>IF($I36=$J36,8.12*10^-4*1.2^0.852*($F36/(PI()*$I36^2/4)/3600)^1.924/($I36^1.281)*('Dati di pogetto'!$C$3*$J36*$M36),)</f>
        <v>47.60258052259848</v>
      </c>
      <c r="W36" s="44">
        <f>IF($I36=$J36,(($F36/3600/(PI()*$I36^2/4))^2/2/9.81*1.2)*(1+'Dati di pogetto'!$C$1),)</f>
        <v>11.741215807105819</v>
      </c>
      <c r="X36" s="46">
        <f t="shared" ref="X36:X67" si="7">SUM(T36:W36)</f>
        <v>68.722982235641382</v>
      </c>
      <c r="Y36" s="30">
        <f t="shared" si="3"/>
        <v>5.8706079035529068</v>
      </c>
    </row>
    <row r="37" spans="1:25">
      <c r="A37" s="28">
        <f>+El_cappe!E36</f>
        <v>39</v>
      </c>
      <c r="B37" s="47">
        <f>+El_cappe!A36</f>
        <v>3</v>
      </c>
      <c r="C37" s="47">
        <f>+El_cappe!B36</f>
        <v>2</v>
      </c>
      <c r="D37" s="47">
        <f>+El_cappe!C36</f>
        <v>370</v>
      </c>
      <c r="E37" s="47">
        <f>+El_cappe!D36</f>
        <v>62</v>
      </c>
      <c r="F37" s="47">
        <f>+El_cappe!L36</f>
        <v>400</v>
      </c>
      <c r="G37" s="47">
        <f>+El_cappe!M36</f>
        <v>2</v>
      </c>
      <c r="H37" s="38">
        <f>+El_cappe!K36</f>
        <v>0</v>
      </c>
      <c r="I37" s="37">
        <f>+El_cappe!H36</f>
        <v>0.19</v>
      </c>
      <c r="J37" s="40">
        <f>+El_cappe!J36</f>
        <v>0.19</v>
      </c>
      <c r="K37" s="30">
        <f>+El_cappe!S36</f>
        <v>52.099999999999994</v>
      </c>
      <c r="L37" s="28">
        <f>+El_cappe!U36</f>
        <v>2</v>
      </c>
      <c r="M37" s="28">
        <f>+El_cappe!V36</f>
        <v>7</v>
      </c>
      <c r="N37" s="44">
        <f t="shared" si="4"/>
        <v>0</v>
      </c>
      <c r="O37" s="44">
        <f>IF($I37=$J37,8.12*10^-4*1.2^0.852*($H37/(PI()*$I37^2/4)/3600)^1.924/($I37^1.281)*('Dati di pogetto'!$C$2*I37*$L37),)</f>
        <v>0</v>
      </c>
      <c r="P37" s="44">
        <f>IF($I37=$J37,8.12*10^-4*1.2^0.852*($H37/(PI()*$I37^2/4)/3600)^1.924/($I37^1.281)*('Dati di pogetto'!$C$3*$J37*$M37),)</f>
        <v>0</v>
      </c>
      <c r="Q37" s="44">
        <f>IF($I37=$J37,((H37/3600/(PI()*I37^2/4))^2/2/9.81*1.2)*(1+'Dati di pogetto'!$C$1),)</f>
        <v>0</v>
      </c>
      <c r="R37" s="46">
        <f t="shared" si="5"/>
        <v>0</v>
      </c>
      <c r="S37" s="28">
        <f>+El_cappe!F36</f>
        <v>1</v>
      </c>
      <c r="T37" s="44">
        <f t="shared" si="6"/>
        <v>5.7413422287611864</v>
      </c>
      <c r="U37" s="44">
        <f>IF($J37=$J37,8.12*10^-4*1.2^0.852*($F37/(PI()*$I37^2/4)/3600)^1.924/($I37^1.281)*('Dati di pogetto'!$C$2*$I37*$L37),)</f>
        <v>0.1884394474315092</v>
      </c>
      <c r="V37" s="44">
        <f>IF($I37=$J37,8.12*10^-4*1.2^0.852*($F37/(PI()*$I37^2/4)/3600)^1.924/($I37^1.281)*('Dati di pogetto'!$C$3*$J37*$M37),)</f>
        <v>9.5266609534818549</v>
      </c>
      <c r="W37" s="44">
        <f>IF($I37=$J37,(($F37/3600/(PI()*$I37^2/4))^2/2/9.81*1.2)*(1+'Dati di pogetto'!$C$1),)</f>
        <v>1.8785945291369304</v>
      </c>
      <c r="X37" s="46">
        <f t="shared" si="7"/>
        <v>17.335037158811481</v>
      </c>
      <c r="Y37" s="30">
        <f t="shared" si="3"/>
        <v>0.93929726456846518</v>
      </c>
    </row>
    <row r="38" spans="1:25">
      <c r="A38" s="28">
        <f>+El_cappe!E37</f>
        <v>41</v>
      </c>
      <c r="B38" s="47">
        <f>+El_cappe!A37</f>
        <v>3</v>
      </c>
      <c r="C38" s="47">
        <f>+El_cappe!B37</f>
        <v>3</v>
      </c>
      <c r="D38" s="47">
        <f>+El_cappe!C37</f>
        <v>360</v>
      </c>
      <c r="E38" s="47">
        <f>+El_cappe!D37</f>
        <v>40</v>
      </c>
      <c r="F38" s="47">
        <f>+El_cappe!L37</f>
        <v>1000</v>
      </c>
      <c r="G38" s="47">
        <f>+El_cappe!M37</f>
        <v>3</v>
      </c>
      <c r="H38" s="38">
        <f>+El_cappe!K37</f>
        <v>112.27737984664563</v>
      </c>
      <c r="I38" s="37">
        <f>+El_cappe!H37</f>
        <v>0.19</v>
      </c>
      <c r="J38" s="40">
        <f>+El_cappe!J37</f>
        <v>0.19</v>
      </c>
      <c r="K38" s="30">
        <f>+El_cappe!S37</f>
        <v>46</v>
      </c>
      <c r="L38" s="28">
        <f>+El_cappe!U37</f>
        <v>2</v>
      </c>
      <c r="M38" s="28">
        <f>+El_cappe!V37</f>
        <v>7</v>
      </c>
      <c r="N38" s="44">
        <f t="shared" si="4"/>
        <v>0.43987820683125461</v>
      </c>
      <c r="O38" s="44">
        <f>IF($I38=$J38,8.12*10^-4*1.2^0.852*($H38/(PI()*$I38^2/4)/3600)^1.924/($I38^1.281)*('Dati di pogetto'!$C$2*I38*$L38),)</f>
        <v>1.6351994210466205E-2</v>
      </c>
      <c r="P38" s="44">
        <f>IF($I38=$J38,8.12*10^-4*1.2^0.852*($H38/(PI()*$I38^2/4)/3600)^1.924/($I38^1.281)*('Dati di pogetto'!$C$3*$J38*$M38),)</f>
        <v>0.82668415175134702</v>
      </c>
      <c r="Q38" s="44">
        <f>IF($I38=$J38,((H38/3600/(PI()*I38^2/4))^2/2/9.81*1.2)*(1+'Dati di pogetto'!$C$1),)</f>
        <v>0.14801223241590214</v>
      </c>
      <c r="R38" s="46">
        <f t="shared" si="5"/>
        <v>1.4309265852089699</v>
      </c>
      <c r="S38" s="28">
        <f>+El_cappe!F37</f>
        <v>0</v>
      </c>
      <c r="T38" s="44">
        <f t="shared" si="6"/>
        <v>29.550859703637382</v>
      </c>
      <c r="U38" s="44">
        <f>IF($J38=$J38,8.12*10^-4*1.2^0.852*($F38/(PI()*$I38^2/4)/3600)^1.924/($I38^1.281)*('Dati di pogetto'!$C$2*$I38*$L38),)</f>
        <v>1.0985210889830419</v>
      </c>
      <c r="V38" s="44">
        <f>IF($I38=$J38,8.12*10^-4*1.2^0.852*($F38/(PI()*$I38^2/4)/3600)^1.924/($I38^1.281)*('Dati di pogetto'!$C$3*$J38*$M38),)</f>
        <v>55.536343943031561</v>
      </c>
      <c r="W38" s="44">
        <f>IF($I38=$J38,(($F38/3600/(PI()*$I38^2/4))^2/2/9.81*1.2)*(1+'Dati di pogetto'!$C$1),)</f>
        <v>11.741215807105819</v>
      </c>
      <c r="X38" s="46">
        <f t="shared" si="7"/>
        <v>97.926940542757805</v>
      </c>
      <c r="Y38" s="30">
        <f t="shared" si="3"/>
        <v>5.8706079035529068</v>
      </c>
    </row>
    <row r="39" spans="1:25">
      <c r="A39" s="28">
        <f>+El_cappe!E38</f>
        <v>42</v>
      </c>
      <c r="B39" s="47">
        <f>+El_cappe!A38</f>
        <v>3</v>
      </c>
      <c r="C39" s="47">
        <f>+El_cappe!B38</f>
        <v>3</v>
      </c>
      <c r="D39" s="47">
        <f>+El_cappe!C38</f>
        <v>360</v>
      </c>
      <c r="E39" s="47">
        <f>+El_cappe!D38</f>
        <v>41</v>
      </c>
      <c r="F39" s="47">
        <f>+El_cappe!L38</f>
        <v>1000</v>
      </c>
      <c r="G39" s="47">
        <f>+El_cappe!M38</f>
        <v>3</v>
      </c>
      <c r="H39" s="38">
        <f>+El_cappe!K38</f>
        <v>81.656276252105911</v>
      </c>
      <c r="I39" s="37">
        <f>+El_cappe!H38</f>
        <v>0.19</v>
      </c>
      <c r="J39" s="40">
        <f>+El_cappe!J38</f>
        <v>0.19</v>
      </c>
      <c r="K39" s="30">
        <f>+El_cappe!S38</f>
        <v>57.599999999999994</v>
      </c>
      <c r="L39" s="28">
        <f>+El_cappe!U38</f>
        <v>0</v>
      </c>
      <c r="M39" s="28">
        <f>+El_cappe!V38</f>
        <v>9</v>
      </c>
      <c r="N39" s="44">
        <f t="shared" si="4"/>
        <v>0.29847138884695529</v>
      </c>
      <c r="O39" s="44">
        <f>IF($I39=$J39,8.12*10^-4*1.2^0.852*($H39/(PI()*$I39^2/4)/3600)^1.924/($I39^1.281)*('Dati di pogetto'!$C$2*I39*$L39),)</f>
        <v>0</v>
      </c>
      <c r="P39" s="44">
        <f>IF($I39=$J39,8.12*10^-4*1.2^0.852*($H39/(PI()*$I39^2/4)/3600)^1.924/($I39^1.281)*('Dati di pogetto'!$C$3*$J39*$M39),)</f>
        <v>0.57595650816560895</v>
      </c>
      <c r="Q39" s="44">
        <f>IF($I39=$J39,((H39/3600/(PI()*I39^2/4))^2/2/9.81*1.2)*(1+'Dati di pogetto'!$C$1),)</f>
        <v>7.8287461773700315E-2</v>
      </c>
      <c r="R39" s="46">
        <f t="shared" si="5"/>
        <v>0.95271535878626457</v>
      </c>
      <c r="S39" s="28">
        <f>+El_cappe!F38</f>
        <v>0</v>
      </c>
      <c r="T39" s="44">
        <f t="shared" si="6"/>
        <v>37.002815628902461</v>
      </c>
      <c r="U39" s="44">
        <f>IF($J39=$J39,8.12*10^-4*1.2^0.852*($F39/(PI()*$I39^2/4)/3600)^1.924/($I39^1.281)*('Dati di pogetto'!$C$2*$I39*$L39),)</f>
        <v>0</v>
      </c>
      <c r="V39" s="44">
        <f>IF($I39=$J39,8.12*10^-4*1.2^0.852*($F39/(PI()*$I39^2/4)/3600)^1.924/($I39^1.281)*('Dati di pogetto'!$C$3*$J39*$M39),)</f>
        <v>71.403870783897716</v>
      </c>
      <c r="W39" s="44">
        <f>IF($I39=$J39,(($F39/3600/(PI()*$I39^2/4))^2/2/9.81*1.2)*(1+'Dati di pogetto'!$C$1),)</f>
        <v>11.741215807105819</v>
      </c>
      <c r="X39" s="46">
        <f t="shared" si="7"/>
        <v>120.147902219906</v>
      </c>
      <c r="Y39" s="30">
        <f t="shared" si="3"/>
        <v>5.8706079035529068</v>
      </c>
    </row>
    <row r="40" spans="1:25">
      <c r="A40" s="28">
        <f>+El_cappe!E39</f>
        <v>43</v>
      </c>
      <c r="B40" s="47">
        <f>+El_cappe!A39</f>
        <v>3</v>
      </c>
      <c r="C40" s="47">
        <f>+El_cappe!B39</f>
        <v>3</v>
      </c>
      <c r="D40" s="47">
        <f>+El_cappe!C39</f>
        <v>360</v>
      </c>
      <c r="E40" s="47">
        <f>+El_cappe!D39</f>
        <v>34</v>
      </c>
      <c r="F40" s="47">
        <f>+El_cappe!L39</f>
        <v>1000</v>
      </c>
      <c r="G40" s="47">
        <f>+El_cappe!M39</f>
        <v>3</v>
      </c>
      <c r="H40" s="38">
        <f>+El_cappe!K39</f>
        <v>71.449241720592653</v>
      </c>
      <c r="I40" s="37">
        <f>+El_cappe!H39</f>
        <v>0.19</v>
      </c>
      <c r="J40" s="40">
        <f>+El_cappe!J39</f>
        <v>0.19</v>
      </c>
      <c r="K40" s="30">
        <f>+El_cappe!S39</f>
        <v>54.27</v>
      </c>
      <c r="L40" s="28">
        <f>+El_cappe!U39</f>
        <v>2</v>
      </c>
      <c r="M40" s="28">
        <f>+El_cappe!V39</f>
        <v>7</v>
      </c>
      <c r="N40" s="44">
        <f t="shared" ref="N40:N71" si="8">IF(I40=J40,8.12*10^-4*1.2^0.852*(H40/(PI()*I40^2/4)/3600)^1.924/(I40^1.281)*K40,)</f>
        <v>0.21750214214955663</v>
      </c>
      <c r="O40" s="44">
        <f>IF($I40=$J40,8.12*10^-4*1.2^0.852*($H40/(PI()*$I40^2/4)/3600)^1.924/($I40^1.281)*('Dati di pogetto'!$C$2*I40*$L40),)</f>
        <v>6.8533013280954822E-3</v>
      </c>
      <c r="P40" s="44">
        <f>IF($I40=$J40,8.12*10^-4*1.2^0.852*($H40/(PI()*$I40^2/4)/3600)^1.924/($I40^1.281)*('Dati di pogetto'!$C$3*$J40*$M40),)</f>
        <v>0.34647245603149385</v>
      </c>
      <c r="Q40" s="44">
        <f>IF($I40=$J40,((H40/3600/(PI()*I40^2/4))^2/2/9.81*1.2)*(1+'Dati di pogetto'!$C$1),)</f>
        <v>5.9938837920489277E-2</v>
      </c>
      <c r="R40" s="46">
        <f t="shared" si="5"/>
        <v>0.63076673742963518</v>
      </c>
      <c r="S40" s="28">
        <f>+El_cappe!F39</f>
        <v>0</v>
      </c>
      <c r="T40" s="44">
        <f t="shared" si="6"/>
        <v>34.863590350356539</v>
      </c>
      <c r="U40" s="44">
        <f>IF($J40=$J40,8.12*10^-4*1.2^0.852*($F40/(PI()*$I40^2/4)/3600)^1.924/($I40^1.281)*('Dati di pogetto'!$C$2*$I40*$L40),)</f>
        <v>1.0985210889830419</v>
      </c>
      <c r="V40" s="44">
        <f>IF($I40=$J40,8.12*10^-4*1.2^0.852*($F40/(PI()*$I40^2/4)/3600)^1.924/($I40^1.281)*('Dati di pogetto'!$C$3*$J40*$M40),)</f>
        <v>55.536343943031561</v>
      </c>
      <c r="W40" s="44">
        <f>IF($I40=$J40,(($F40/3600/(PI()*$I40^2/4))^2/2/9.81*1.2)*(1+'Dati di pogetto'!$C$1),)</f>
        <v>11.741215807105819</v>
      </c>
      <c r="X40" s="46">
        <f t="shared" si="7"/>
        <v>103.23967118947695</v>
      </c>
      <c r="Y40" s="30">
        <f t="shared" si="3"/>
        <v>5.8706079035529068</v>
      </c>
    </row>
    <row r="41" spans="1:25">
      <c r="A41" s="28">
        <f>+El_cappe!E40</f>
        <v>44</v>
      </c>
      <c r="B41" s="47">
        <f>+El_cappe!A40</f>
        <v>3</v>
      </c>
      <c r="C41" s="47">
        <f>+El_cappe!B40</f>
        <v>3</v>
      </c>
      <c r="D41" s="47">
        <f>+El_cappe!C40</f>
        <v>360</v>
      </c>
      <c r="E41" s="47">
        <f>+El_cappe!D40</f>
        <v>42</v>
      </c>
      <c r="F41" s="47">
        <f>+El_cappe!L40</f>
        <v>1000</v>
      </c>
      <c r="G41" s="47">
        <f>+El_cappe!M40</f>
        <v>3</v>
      </c>
      <c r="H41" s="38">
        <f>+El_cappe!K40</f>
        <v>102.07034531513239</v>
      </c>
      <c r="I41" s="37">
        <f>+El_cappe!H40</f>
        <v>0.19</v>
      </c>
      <c r="J41" s="40">
        <f>+El_cappe!J40</f>
        <v>0.19</v>
      </c>
      <c r="K41" s="30">
        <f>+El_cappe!S40</f>
        <v>56.100000000000009</v>
      </c>
      <c r="L41" s="28">
        <f>+El_cappe!U40</f>
        <v>1</v>
      </c>
      <c r="M41" s="28">
        <f>+El_cappe!V40</f>
        <v>7</v>
      </c>
      <c r="N41" s="44">
        <f t="shared" si="8"/>
        <v>0.4465786425932598</v>
      </c>
      <c r="O41" s="44">
        <f>IF($I41=$J41,8.12*10^-4*1.2^0.852*($H41/(PI()*$I41^2/4)/3600)^1.924/($I41^1.281)*('Dati di pogetto'!$C$2*I41*$L41),)</f>
        <v>6.8061450876512851E-3</v>
      </c>
      <c r="P41" s="44">
        <f>IF($I41=$J41,8.12*10^-4*1.2^0.852*($H41/(PI()*$I41^2/4)/3600)^1.924/($I41^1.281)*('Dati di pogetto'!$C$3*$J41*$M41),)</f>
        <v>0.68817689219585221</v>
      </c>
      <c r="Q41" s="44">
        <f>IF($I41=$J41,((H41/3600/(PI()*I41^2/4))^2/2/9.81*1.2)*(1+'Dati di pogetto'!$C$1),)</f>
        <v>0.12232415902140671</v>
      </c>
      <c r="R41" s="46">
        <f t="shared" si="5"/>
        <v>1.26388583889817</v>
      </c>
      <c r="S41" s="28">
        <f>+El_cappe!F40</f>
        <v>0</v>
      </c>
      <c r="T41" s="44">
        <f t="shared" si="6"/>
        <v>36.039200638566463</v>
      </c>
      <c r="U41" s="44">
        <f>IF($J41=$J41,8.12*10^-4*1.2^0.852*($F41/(PI()*$I41^2/4)/3600)^1.924/($I41^1.281)*('Dati di pogetto'!$C$2*$I41*$L41),)</f>
        <v>0.54926054449152095</v>
      </c>
      <c r="V41" s="44">
        <f>IF($I41=$J41,8.12*10^-4*1.2^0.852*($F41/(PI()*$I41^2/4)/3600)^1.924/($I41^1.281)*('Dati di pogetto'!$C$3*$J41*$M41),)</f>
        <v>55.536343943031561</v>
      </c>
      <c r="W41" s="44">
        <f>IF($I41=$J41,(($F41/3600/(PI()*$I41^2/4))^2/2/9.81*1.2)*(1+'Dati di pogetto'!$C$1),)</f>
        <v>11.741215807105819</v>
      </c>
      <c r="X41" s="46">
        <f t="shared" si="7"/>
        <v>103.86602093319536</v>
      </c>
      <c r="Y41" s="30">
        <f t="shared" si="3"/>
        <v>5.8706079035529068</v>
      </c>
    </row>
    <row r="42" spans="1:25">
      <c r="A42" s="28">
        <f>+El_cappe!E41</f>
        <v>45</v>
      </c>
      <c r="B42" s="47">
        <f>+El_cappe!A41</f>
        <v>3</v>
      </c>
      <c r="C42" s="47">
        <f>+El_cappe!B41</f>
        <v>3</v>
      </c>
      <c r="D42" s="47">
        <f>+El_cappe!C41</f>
        <v>360</v>
      </c>
      <c r="E42" s="47">
        <f>+El_cappe!D41</f>
        <v>35</v>
      </c>
      <c r="F42" s="47">
        <f>+El_cappe!L41</f>
        <v>1000</v>
      </c>
      <c r="G42" s="47">
        <f>+El_cappe!M41</f>
        <v>3</v>
      </c>
      <c r="H42" s="38">
        <f>+El_cappe!K41</f>
        <v>71.449241720592653</v>
      </c>
      <c r="I42" s="37">
        <f>+El_cappe!H41</f>
        <v>0.19</v>
      </c>
      <c r="J42" s="40">
        <f>+El_cappe!J41</f>
        <v>0.19</v>
      </c>
      <c r="K42" s="30">
        <f>+El_cappe!S41</f>
        <v>60</v>
      </c>
      <c r="L42" s="28">
        <f>+El_cappe!U41</f>
        <v>0</v>
      </c>
      <c r="M42" s="28">
        <f>+El_cappe!V41</f>
        <v>9</v>
      </c>
      <c r="N42" s="44">
        <f t="shared" si="8"/>
        <v>0.24046671326650815</v>
      </c>
      <c r="O42" s="44">
        <f>IF($I42=$J42,8.12*10^-4*1.2^0.852*($H42/(PI()*$I42^2/4)/3600)^1.924/($I42^1.281)*('Dati di pogetto'!$C$2*I42*$L42),)</f>
        <v>0</v>
      </c>
      <c r="P42" s="44">
        <f>IF($I42=$J42,8.12*10^-4*1.2^0.852*($H42/(PI()*$I42^2/4)/3600)^1.924/($I42^1.281)*('Dati di pogetto'!$C$3*$J42*$M42),)</f>
        <v>0.44546458632620628</v>
      </c>
      <c r="Q42" s="44">
        <f>IF($I42=$J42,((H42/3600/(PI()*I42^2/4))^2/2/9.81*1.2)*(1+'Dati di pogetto'!$C$1),)</f>
        <v>5.9938837920489277E-2</v>
      </c>
      <c r="R42" s="46">
        <f t="shared" si="5"/>
        <v>0.74587013751320375</v>
      </c>
      <c r="S42" s="28">
        <f>+El_cappe!F41</f>
        <v>0</v>
      </c>
      <c r="T42" s="44">
        <f t="shared" si="6"/>
        <v>38.544599613440063</v>
      </c>
      <c r="U42" s="44">
        <f>IF($J42=$J42,8.12*10^-4*1.2^0.852*($F42/(PI()*$I42^2/4)/3600)^1.924/($I42^1.281)*('Dati di pogetto'!$C$2*$I42*$L42),)</f>
        <v>0</v>
      </c>
      <c r="V42" s="44">
        <f>IF($I42=$J42,8.12*10^-4*1.2^0.852*($F42/(PI()*$I42^2/4)/3600)^1.924/($I42^1.281)*('Dati di pogetto'!$C$3*$J42*$M42),)</f>
        <v>71.403870783897716</v>
      </c>
      <c r="W42" s="44">
        <f>IF($I42=$J42,(($F42/3600/(PI()*$I42^2/4))^2/2/9.81*1.2)*(1+'Dati di pogetto'!$C$1),)</f>
        <v>11.741215807105819</v>
      </c>
      <c r="X42" s="46">
        <f t="shared" si="7"/>
        <v>121.6896862044436</v>
      </c>
      <c r="Y42" s="30">
        <f t="shared" si="3"/>
        <v>5.8706079035529068</v>
      </c>
    </row>
    <row r="43" spans="1:25">
      <c r="A43" s="28">
        <f>+El_cappe!E42</f>
        <v>46</v>
      </c>
      <c r="B43" s="47">
        <f>+El_cappe!A42</f>
        <v>3</v>
      </c>
      <c r="C43" s="47">
        <f>+El_cappe!B42</f>
        <v>3</v>
      </c>
      <c r="D43" s="47">
        <f>+El_cappe!C42</f>
        <v>360</v>
      </c>
      <c r="E43" s="47">
        <f>+El_cappe!D42</f>
        <v>43</v>
      </c>
      <c r="F43" s="47">
        <f>+El_cappe!L42</f>
        <v>1000</v>
      </c>
      <c r="G43" s="47">
        <f>+El_cappe!M42</f>
        <v>3</v>
      </c>
      <c r="H43" s="38">
        <f>+El_cappe!K42</f>
        <v>76.552758986349275</v>
      </c>
      <c r="I43" s="37">
        <f>+El_cappe!H42</f>
        <v>0.19</v>
      </c>
      <c r="J43" s="40">
        <f>+El_cappe!J42</f>
        <v>0.19</v>
      </c>
      <c r="K43" s="30">
        <f>+El_cappe!S42</f>
        <v>62.1</v>
      </c>
      <c r="L43" s="28">
        <f>+El_cappe!U42</f>
        <v>0</v>
      </c>
      <c r="M43" s="28">
        <f>+El_cappe!V42</f>
        <v>9</v>
      </c>
      <c r="N43" s="44">
        <f t="shared" si="8"/>
        <v>0.28421340585559524</v>
      </c>
      <c r="O43" s="44">
        <f>IF($I43=$J43,8.12*10^-4*1.2^0.852*($H43/(PI()*$I43^2/4)/3600)^1.924/($I43^1.281)*('Dati di pogetto'!$C$2*I43*$L43),)</f>
        <v>0</v>
      </c>
      <c r="P43" s="44">
        <f>IF($I43=$J43,8.12*10^-4*1.2^0.852*($H43/(PI()*$I43^2/4)/3600)^1.924/($I43^1.281)*('Dati di pogetto'!$C$3*$J43*$M43),)</f>
        <v>0.50870080613284074</v>
      </c>
      <c r="Q43" s="44">
        <f>IF($I43=$J43,((H43/3600/(PI()*I43^2/4))^2/2/9.81*1.2)*(1+'Dati di pogetto'!$C$1),)</f>
        <v>6.8807339449541247E-2</v>
      </c>
      <c r="R43" s="46">
        <f t="shared" si="5"/>
        <v>0.86172155143797724</v>
      </c>
      <c r="S43" s="28">
        <f>+El_cappe!F42</f>
        <v>0</v>
      </c>
      <c r="T43" s="44">
        <f t="shared" si="6"/>
        <v>39.893660599910469</v>
      </c>
      <c r="U43" s="44">
        <f>IF($J43=$J43,8.12*10^-4*1.2^0.852*($F43/(PI()*$I43^2/4)/3600)^1.924/($I43^1.281)*('Dati di pogetto'!$C$2*$I43*$L43),)</f>
        <v>0</v>
      </c>
      <c r="V43" s="44">
        <f>IF($I43=$J43,8.12*10^-4*1.2^0.852*($F43/(PI()*$I43^2/4)/3600)^1.924/($I43^1.281)*('Dati di pogetto'!$C$3*$J43*$M43),)</f>
        <v>71.403870783897716</v>
      </c>
      <c r="W43" s="44">
        <f>IF($I43=$J43,(($F43/3600/(PI()*$I43^2/4))^2/2/9.81*1.2)*(1+'Dati di pogetto'!$C$1),)</f>
        <v>11.741215807105819</v>
      </c>
      <c r="X43" s="46">
        <f t="shared" si="7"/>
        <v>123.03874719091399</v>
      </c>
      <c r="Y43" s="30">
        <f t="shared" si="3"/>
        <v>5.8706079035529068</v>
      </c>
    </row>
    <row r="44" spans="1:25">
      <c r="A44" s="28">
        <f>+El_cappe!E43</f>
        <v>47</v>
      </c>
      <c r="B44" s="47">
        <f>+El_cappe!A43</f>
        <v>3</v>
      </c>
      <c r="C44" s="47">
        <f>+El_cappe!B43</f>
        <v>4</v>
      </c>
      <c r="D44" s="47">
        <f>+El_cappe!C43</f>
        <v>359</v>
      </c>
      <c r="E44" s="47">
        <f>+El_cappe!D43</f>
        <v>23</v>
      </c>
      <c r="F44" s="47">
        <f>+El_cappe!L43</f>
        <v>1000</v>
      </c>
      <c r="G44" s="47">
        <f>+El_cappe!M43</f>
        <v>3</v>
      </c>
      <c r="H44" s="38">
        <f>+El_cappe!K43</f>
        <v>632.83614095382075</v>
      </c>
      <c r="I44" s="37">
        <f>+El_cappe!H43</f>
        <v>0.19</v>
      </c>
      <c r="J44" s="40">
        <f>+El_cappe!J43</f>
        <v>0.19</v>
      </c>
      <c r="K44" s="30">
        <f>+El_cappe!S43</f>
        <v>27.3</v>
      </c>
      <c r="L44" s="28">
        <f>+El_cappe!U43</f>
        <v>1</v>
      </c>
      <c r="M44" s="28">
        <f>+El_cappe!V43</f>
        <v>8</v>
      </c>
      <c r="N44" s="44">
        <f t="shared" si="8"/>
        <v>7.2720916841093217</v>
      </c>
      <c r="O44" s="44">
        <f>IF($I44=$J44,8.12*10^-4*1.2^0.852*($H44/(PI()*$I44^2/4)/3600)^1.924/($I44^1.281)*('Dati di pogetto'!$C$2*I44*$L44),)</f>
        <v>0.22775232197485237</v>
      </c>
      <c r="P44" s="44">
        <f>IF($I44=$J44,8.12*10^-4*1.2^0.852*($H44/(PI()*$I44^2/4)/3600)^1.924/($I44^1.281)*('Dati di pogetto'!$C$3*$J44*$M44),)</f>
        <v>26.318046094871828</v>
      </c>
      <c r="Q44" s="44">
        <f>IF($I44=$J44,((H44/3600/(PI()*I44^2/4))^2/2/9.81*1.2)*(1+'Dati di pogetto'!$C$1),)</f>
        <v>4.7021406727828747</v>
      </c>
      <c r="R44" s="46">
        <f t="shared" si="5"/>
        <v>38.520030773738881</v>
      </c>
      <c r="S44" s="28">
        <f>+El_cappe!F43</f>
        <v>1</v>
      </c>
      <c r="T44" s="44">
        <f t="shared" si="6"/>
        <v>17.537792824115229</v>
      </c>
      <c r="U44" s="44">
        <f>IF($J44=$J44,8.12*10^-4*1.2^0.852*($F44/(PI()*$I44^2/4)/3600)^1.924/($I44^1.281)*('Dati di pogetto'!$C$2*$I44*$L44),)</f>
        <v>0.54926054449152095</v>
      </c>
      <c r="V44" s="44">
        <f>IF($I44=$J44,8.12*10^-4*1.2^0.852*($F44/(PI()*$I44^2/4)/3600)^1.924/($I44^1.281)*('Dati di pogetto'!$C$3*$J44*$M44),)</f>
        <v>63.470107363464635</v>
      </c>
      <c r="W44" s="44">
        <f>IF($I44=$J44,(($F44/3600/(PI()*$I44^2/4))^2/2/9.81*1.2)*(1+'Dati di pogetto'!$C$1),)</f>
        <v>11.741215807105819</v>
      </c>
      <c r="X44" s="46">
        <f t="shared" si="7"/>
        <v>93.298376539177198</v>
      </c>
      <c r="Y44" s="30">
        <f t="shared" si="3"/>
        <v>5.8706079035529068</v>
      </c>
    </row>
    <row r="45" spans="1:25">
      <c r="A45" s="28">
        <f>+El_cappe!E44</f>
        <v>48</v>
      </c>
      <c r="B45" s="47">
        <f>+El_cappe!A44</f>
        <v>3</v>
      </c>
      <c r="C45" s="47">
        <f>+El_cappe!B44</f>
        <v>4</v>
      </c>
      <c r="D45" s="47">
        <f>+El_cappe!C44</f>
        <v>359</v>
      </c>
      <c r="E45" s="47">
        <f>+El_cappe!D44</f>
        <v>28</v>
      </c>
      <c r="F45" s="47">
        <f>+El_cappe!L44</f>
        <v>1000</v>
      </c>
      <c r="G45" s="47">
        <f>+El_cappe!M44</f>
        <v>3</v>
      </c>
      <c r="H45" s="38">
        <f>+El_cappe!K44</f>
        <v>132.69144890967209</v>
      </c>
      <c r="I45" s="37">
        <f>+El_cappe!H44</f>
        <v>0.19</v>
      </c>
      <c r="J45" s="40">
        <f>+El_cappe!J44</f>
        <v>0.19</v>
      </c>
      <c r="K45" s="30">
        <f>+El_cappe!S44</f>
        <v>18</v>
      </c>
      <c r="L45" s="28">
        <f>+El_cappe!U44</f>
        <v>1</v>
      </c>
      <c r="M45" s="28">
        <f>+El_cappe!V44</f>
        <v>6</v>
      </c>
      <c r="N45" s="44">
        <f t="shared" si="8"/>
        <v>0.23737479517055213</v>
      </c>
      <c r="O45" s="44">
        <f>IF($I45=$J45,8.12*10^-4*1.2^0.852*($H45/(PI()*$I45^2/4)/3600)^1.924/($I45^1.281)*('Dati di pogetto'!$C$2*I45*$L45),)</f>
        <v>1.1275302770601226E-2</v>
      </c>
      <c r="P45" s="44">
        <f>IF($I45=$J45,8.12*10^-4*1.2^0.852*($H45/(PI()*$I45^2/4)/3600)^1.924/($I45^1.281)*('Dati di pogetto'!$C$3*$J45*$M45),)</f>
        <v>0.97719290678543946</v>
      </c>
      <c r="Q45" s="44">
        <f>IF($I45=$J45,((H45/3600/(PI()*I45^2/4))^2/2/9.81*1.2)*(1+'Dati di pogetto'!$C$1),)</f>
        <v>0.20672782874617737</v>
      </c>
      <c r="R45" s="46">
        <f t="shared" si="5"/>
        <v>1.4325708334727703</v>
      </c>
      <c r="S45" s="28">
        <f>+El_cappe!F44</f>
        <v>0</v>
      </c>
      <c r="T45" s="44">
        <f t="shared" si="6"/>
        <v>11.56337988403202</v>
      </c>
      <c r="U45" s="44">
        <f>IF($J45=$J45,8.12*10^-4*1.2^0.852*($F45/(PI()*$I45^2/4)/3600)^1.924/($I45^1.281)*('Dati di pogetto'!$C$2*$I45*$L45),)</f>
        <v>0.54926054449152095</v>
      </c>
      <c r="V45" s="44">
        <f>IF($I45=$J45,8.12*10^-4*1.2^0.852*($F45/(PI()*$I45^2/4)/3600)^1.924/($I45^1.281)*('Dati di pogetto'!$C$3*$J45*$M45),)</f>
        <v>47.60258052259848</v>
      </c>
      <c r="W45" s="44">
        <f>IF($I45=$J45,(($F45/3600/(PI()*$I45^2/4))^2/2/9.81*1.2)*(1+'Dati di pogetto'!$C$1),)</f>
        <v>11.741215807105819</v>
      </c>
      <c r="X45" s="46">
        <f t="shared" si="7"/>
        <v>71.456436758227838</v>
      </c>
      <c r="Y45" s="30">
        <f t="shared" si="3"/>
        <v>5.8706079035529068</v>
      </c>
    </row>
    <row r="46" spans="1:25">
      <c r="A46" s="28">
        <f>+El_cappe!E45</f>
        <v>49</v>
      </c>
      <c r="B46" s="47">
        <f>+El_cappe!A45</f>
        <v>3</v>
      </c>
      <c r="C46" s="47">
        <f>+El_cappe!B45</f>
        <v>4</v>
      </c>
      <c r="D46" s="47">
        <f>+El_cappe!C45</f>
        <v>359</v>
      </c>
      <c r="E46" s="47">
        <f>+El_cappe!D45</f>
        <v>30</v>
      </c>
      <c r="F46" s="47">
        <f>+El_cappe!L45</f>
        <v>1000</v>
      </c>
      <c r="G46" s="47">
        <f>+El_cappe!M45</f>
        <v>3</v>
      </c>
      <c r="H46" s="38">
        <f>+El_cappe!K45</f>
        <v>785.94165892651938</v>
      </c>
      <c r="I46" s="37">
        <v>0.19</v>
      </c>
      <c r="J46" s="40">
        <v>0.19</v>
      </c>
      <c r="K46" s="30">
        <f>+El_cappe!S45</f>
        <v>16.899999999999999</v>
      </c>
      <c r="L46" s="28">
        <f>+El_cappe!U45</f>
        <v>0</v>
      </c>
      <c r="M46" s="28">
        <f>+El_cappe!V45</f>
        <v>8</v>
      </c>
      <c r="N46" s="44">
        <f t="shared" si="8"/>
        <v>6.8301453821724589</v>
      </c>
      <c r="O46" s="44">
        <f>IF($I46=$J46,8.12*10^-4*1.2^0.852*($H46/(PI()*$I46^2/4)/3600)^1.924/($I46^1.281)*('Dati di pogetto'!$C$2*I46*$L46),)</f>
        <v>0</v>
      </c>
      <c r="P46" s="44">
        <f>IF($I46=$J46,8.12*10^-4*1.2^0.852*($H46/(PI()*$I46^2/4)/3600)^1.924/($I46^1.281)*('Dati di pogetto'!$C$3*$J46*$M46),)</f>
        <v>39.930080695777455</v>
      </c>
      <c r="Q46" s="44">
        <f>IF($I46=$J46,((H46/3600/(PI()*I46^2/4))^2/2/9.81*1.2)*(1+'Dati di pogetto'!$C$1),)</f>
        <v>7.2525993883792053</v>
      </c>
      <c r="R46" s="46">
        <f t="shared" si="5"/>
        <v>54.012825466329119</v>
      </c>
      <c r="S46" s="28">
        <f>+El_cappe!F45</f>
        <v>1</v>
      </c>
      <c r="T46" s="44">
        <f t="shared" si="6"/>
        <v>10.856728891118951</v>
      </c>
      <c r="U46" s="44">
        <f>IF($J46=$J46,8.12*10^-4*1.2^0.852*($F46/(PI()*$I46^2/4)/3600)^1.924/($I46^1.281)*('Dati di pogetto'!$C$2*$I46*$L46),)</f>
        <v>0</v>
      </c>
      <c r="V46" s="44">
        <f>IF($I46=$J46,8.12*10^-4*1.2^0.852*($F46/(PI()*$I46^2/4)/3600)^1.924/($I46^1.281)*('Dati di pogetto'!$C$3*$J46*$M46),)</f>
        <v>63.470107363464635</v>
      </c>
      <c r="W46" s="44">
        <f>IF($I46=$J46,(($F46/3600/(PI()*$I46^2/4))^2/2/9.81*1.2)*(1+'Dati di pogetto'!$C$1),)</f>
        <v>11.741215807105819</v>
      </c>
      <c r="X46" s="46">
        <f t="shared" si="7"/>
        <v>86.0680520616894</v>
      </c>
      <c r="Y46" s="30">
        <f t="shared" si="3"/>
        <v>5.8706079035529068</v>
      </c>
    </row>
    <row r="47" spans="1:25">
      <c r="A47" s="28">
        <f>+El_cappe!E46</f>
        <v>50</v>
      </c>
      <c r="B47" s="47">
        <f>+El_cappe!A46</f>
        <v>3</v>
      </c>
      <c r="C47" s="47">
        <f>+El_cappe!B46</f>
        <v>4</v>
      </c>
      <c r="D47" s="47">
        <f>+El_cappe!C46</f>
        <v>359</v>
      </c>
      <c r="E47" s="47">
        <f>+El_cappe!D46</f>
        <v>15</v>
      </c>
      <c r="F47" s="47">
        <f>+El_cappe!L46</f>
        <v>1000</v>
      </c>
      <c r="G47" s="47">
        <f>+El_cappe!M46</f>
        <v>3</v>
      </c>
      <c r="H47" s="38">
        <f>+El_cappe!K46</f>
        <v>71.449241720592653</v>
      </c>
      <c r="I47" s="37">
        <f>+El_cappe!H46</f>
        <v>0.19</v>
      </c>
      <c r="J47" s="40">
        <f>+El_cappe!J46</f>
        <v>0.19</v>
      </c>
      <c r="K47" s="30">
        <f>+El_cappe!S46</f>
        <v>14.6</v>
      </c>
      <c r="L47" s="28">
        <f>+El_cappe!U46</f>
        <v>0</v>
      </c>
      <c r="M47" s="28">
        <f>+El_cappe!V46</f>
        <v>8</v>
      </c>
      <c r="N47" s="44">
        <f t="shared" si="8"/>
        <v>5.8513566894850315E-2</v>
      </c>
      <c r="O47" s="44">
        <f>IF($I47=$J47,8.12*10^-4*1.2^0.852*($H47/(PI()*$I47^2/4)/3600)^1.924/($I47^1.281)*('Dati di pogetto'!$C$2*I47*$L47),)</f>
        <v>0</v>
      </c>
      <c r="P47" s="44">
        <f>IF($I47=$J47,8.12*10^-4*1.2^0.852*($H47/(PI()*$I47^2/4)/3600)^1.924/($I47^1.281)*('Dati di pogetto'!$C$3*$J47*$M47),)</f>
        <v>0.39596852117885006</v>
      </c>
      <c r="Q47" s="44">
        <f>IF($I47=$J47,((H47/3600/(PI()*I47^2/4))^2/2/9.81*1.2)*(1+'Dati di pogetto'!$C$1),)</f>
        <v>5.9938837920489277E-2</v>
      </c>
      <c r="R47" s="46">
        <f t="shared" si="5"/>
        <v>0.51442092599418965</v>
      </c>
      <c r="S47" s="28">
        <f>+El_cappe!F46</f>
        <v>0</v>
      </c>
      <c r="T47" s="44">
        <f t="shared" si="6"/>
        <v>9.3791859059370815</v>
      </c>
      <c r="U47" s="44">
        <f>IF($J47=$J47,8.12*10^-4*1.2^0.852*($F47/(PI()*$I47^2/4)/3600)^1.924/($I47^1.281)*('Dati di pogetto'!$C$2*$I47*$L47),)</f>
        <v>0</v>
      </c>
      <c r="V47" s="44">
        <f>IF($I47=$J47,8.12*10^-4*1.2^0.852*($F47/(PI()*$I47^2/4)/3600)^1.924/($I47^1.281)*('Dati di pogetto'!$C$3*$J47*$M47),)</f>
        <v>63.470107363464635</v>
      </c>
      <c r="W47" s="44">
        <f>IF($I47=$J47,(($F47/3600/(PI()*$I47^2/4))^2/2/9.81*1.2)*(1+'Dati di pogetto'!$C$1),)</f>
        <v>11.741215807105819</v>
      </c>
      <c r="X47" s="46">
        <f t="shared" si="7"/>
        <v>84.59050907650753</v>
      </c>
      <c r="Y47" s="30">
        <f t="shared" si="3"/>
        <v>5.8706079035529068</v>
      </c>
    </row>
    <row r="48" spans="1:25">
      <c r="A48" s="28">
        <f>+El_cappe!E47</f>
        <v>51</v>
      </c>
      <c r="B48" s="47">
        <f>+El_cappe!A47</f>
        <v>3</v>
      </c>
      <c r="C48" s="47">
        <f>+El_cappe!B47</f>
        <v>4</v>
      </c>
      <c r="D48" s="47">
        <f>+El_cappe!C47</f>
        <v>359</v>
      </c>
      <c r="E48" s="47">
        <f>+El_cappe!D47</f>
        <v>29</v>
      </c>
      <c r="F48" s="47">
        <f>+El_cappe!L47</f>
        <v>400</v>
      </c>
      <c r="G48" s="47">
        <f>+El_cappe!M47</f>
        <v>2</v>
      </c>
      <c r="H48" s="38">
        <f>+El_cappe!K47</f>
        <v>40.828138126052956</v>
      </c>
      <c r="I48" s="37">
        <f>+El_cappe!H47</f>
        <v>0.19</v>
      </c>
      <c r="J48" s="40">
        <f>+El_cappe!J47</f>
        <v>0.19</v>
      </c>
      <c r="K48" s="30">
        <f>+El_cappe!S47</f>
        <v>18.899999999999999</v>
      </c>
      <c r="L48" s="28">
        <f>+El_cappe!U47</f>
        <v>2</v>
      </c>
      <c r="M48" s="28">
        <f>+El_cappe!V47</f>
        <v>5</v>
      </c>
      <c r="N48" s="44">
        <f t="shared" si="8"/>
        <v>2.5808354502758816E-2</v>
      </c>
      <c r="O48" s="44">
        <f>IF($I48=$J48,8.12*10^-4*1.2^0.852*($H48/(PI()*$I48^2/4)/3600)^1.924/($I48^1.281)*('Dati di pogetto'!$C$2*I48*$L48),)</f>
        <v>2.3350415978686551E-3</v>
      </c>
      <c r="P48" s="44">
        <f>IF($I48=$J48,8.12*10^-4*1.2^0.852*($H48/(PI()*$I48^2/4)/3600)^1.924/($I48^1.281)*('Dati di pogetto'!$C$3*$J48*$M48),)</f>
        <v>8.4320946589701434E-2</v>
      </c>
      <c r="Q48" s="44">
        <f>IF($I48=$J48,((H48/3600/(PI()*I48^2/4))^2/2/9.81*1.2)*(1+'Dati di pogetto'!$C$1),)</f>
        <v>1.9571865443425079E-2</v>
      </c>
      <c r="R48" s="46">
        <f t="shared" si="5"/>
        <v>0.13203620813375397</v>
      </c>
      <c r="S48" s="28">
        <f>+El_cappe!F47</f>
        <v>0</v>
      </c>
      <c r="T48" s="44">
        <f t="shared" si="6"/>
        <v>2.0827517874008907</v>
      </c>
      <c r="U48" s="44">
        <f>IF($J48=$J48,8.12*10^-4*1.2^0.852*($F48/(PI()*$I48^2/4)/3600)^1.924/($I48^1.281)*('Dati di pogetto'!$C$2*$I48*$L48),)</f>
        <v>0.1884394474315092</v>
      </c>
      <c r="V48" s="44">
        <f>IF($I48=$J48,8.12*10^-4*1.2^0.852*($F48/(PI()*$I48^2/4)/3600)^1.924/($I48^1.281)*('Dati di pogetto'!$C$3*$J48*$M48),)</f>
        <v>6.8047578239156099</v>
      </c>
      <c r="W48" s="44">
        <f>IF($I48=$J48,(($F48/3600/(PI()*$I48^2/4))^2/2/9.81*1.2)*(1+'Dati di pogetto'!$C$1),)</f>
        <v>1.8785945291369304</v>
      </c>
      <c r="X48" s="46">
        <f t="shared" si="7"/>
        <v>10.954543587884938</v>
      </c>
      <c r="Y48" s="30">
        <f t="shared" si="3"/>
        <v>0.93929726456846518</v>
      </c>
    </row>
    <row r="49" spans="1:25">
      <c r="A49" s="28">
        <f>+El_cappe!E48</f>
        <v>53</v>
      </c>
      <c r="B49" s="47">
        <f>+El_cappe!A48</f>
        <v>3</v>
      </c>
      <c r="C49" s="47">
        <f>+El_cappe!B48</f>
        <v>4</v>
      </c>
      <c r="D49" s="47">
        <f>+El_cappe!C48</f>
        <v>351</v>
      </c>
      <c r="E49" s="47">
        <f>+El_cappe!D48</f>
        <v>9</v>
      </c>
      <c r="F49" s="47">
        <f>+El_cappe!L48</f>
        <v>1000</v>
      </c>
      <c r="G49" s="47">
        <f>+El_cappe!M48</f>
        <v>3</v>
      </c>
      <c r="H49" s="38">
        <f>+El_cappe!K48</f>
        <v>91.863310783619141</v>
      </c>
      <c r="I49" s="37">
        <f>+El_cappe!H48</f>
        <v>0.19</v>
      </c>
      <c r="J49" s="40">
        <f>+El_cappe!J48</f>
        <v>0.19</v>
      </c>
      <c r="K49" s="30">
        <f>+El_cappe!S48</f>
        <v>55.699999999999996</v>
      </c>
      <c r="L49" s="28">
        <f>+El_cappe!U48</f>
        <v>0</v>
      </c>
      <c r="M49" s="28">
        <f>+El_cappe!V48</f>
        <v>10</v>
      </c>
      <c r="N49" s="44">
        <f t="shared" si="8"/>
        <v>0.36203692823220462</v>
      </c>
      <c r="O49" s="44">
        <f>IF($I49=$J49,8.12*10^-4*1.2^0.852*($H49/(PI()*$I49^2/4)/3600)^1.924/($I49^1.281)*('Dati di pogetto'!$C$2*I49*$L49),)</f>
        <v>0</v>
      </c>
      <c r="P49" s="44">
        <f>IF($I49=$J49,8.12*10^-4*1.2^0.852*($H49/(PI()*$I49^2/4)/3600)^1.924/($I49^1.281)*('Dati di pogetto'!$C$3*$J49*$M49),)</f>
        <v>0.80272101681646812</v>
      </c>
      <c r="Q49" s="44">
        <f>IF($I49=$J49,((H49/3600/(PI()*I49^2/4))^2/2/9.81*1.2)*(1+'Dati di pogetto'!$C$1),)</f>
        <v>9.9082568807339455E-2</v>
      </c>
      <c r="R49" s="46">
        <f t="shared" si="5"/>
        <v>1.263840513856012</v>
      </c>
      <c r="S49" s="28">
        <f>+El_cappe!F48</f>
        <v>0</v>
      </c>
      <c r="T49" s="44">
        <f t="shared" si="6"/>
        <v>35.782236641143527</v>
      </c>
      <c r="U49" s="44">
        <f>IF($J49=$J49,8.12*10^-4*1.2^0.852*($F49/(PI()*$I49^2/4)/3600)^1.924/($I49^1.281)*('Dati di pogetto'!$C$2*$I49*$L49),)</f>
        <v>0</v>
      </c>
      <c r="V49" s="44">
        <f>IF($I49=$J49,8.12*10^-4*1.2^0.852*($F49/(PI()*$I49^2/4)/3600)^1.924/($I49^1.281)*('Dati di pogetto'!$C$3*$J49*$M49),)</f>
        <v>79.337634204330797</v>
      </c>
      <c r="W49" s="44">
        <f>IF($I49=$J49,(($F49/3600/(PI()*$I49^2/4))^2/2/9.81*1.2)*(1+'Dati di pogetto'!$C$1),)</f>
        <v>11.741215807105819</v>
      </c>
      <c r="X49" s="46">
        <f t="shared" si="7"/>
        <v>126.86108665258014</v>
      </c>
      <c r="Y49" s="30">
        <f t="shared" si="3"/>
        <v>5.8706079035529068</v>
      </c>
    </row>
    <row r="50" spans="1:25">
      <c r="A50" s="28">
        <f>+El_cappe!E49</f>
        <v>54</v>
      </c>
      <c r="B50" s="47">
        <f>+El_cappe!A49</f>
        <v>3</v>
      </c>
      <c r="C50" s="47">
        <f>+El_cappe!B49</f>
        <v>4</v>
      </c>
      <c r="D50" s="47">
        <f>+El_cappe!C49</f>
        <v>351</v>
      </c>
      <c r="E50" s="47">
        <f>+El_cappe!D49</f>
        <v>3</v>
      </c>
      <c r="F50" s="47">
        <f>+El_cappe!L49</f>
        <v>1000</v>
      </c>
      <c r="G50" s="47">
        <f>+El_cappe!M49</f>
        <v>3</v>
      </c>
      <c r="H50" s="38">
        <f>+El_cappe!K49</f>
        <v>479.73062298112222</v>
      </c>
      <c r="I50" s="37">
        <f>+El_cappe!H49</f>
        <v>0.19</v>
      </c>
      <c r="J50" s="40">
        <f>+El_cappe!J49</f>
        <v>0.19</v>
      </c>
      <c r="K50" s="30">
        <f>+El_cappe!S49</f>
        <v>51.7</v>
      </c>
      <c r="L50" s="28">
        <f>+El_cappe!U49</f>
        <v>2</v>
      </c>
      <c r="M50" s="28">
        <f>+El_cappe!V49</f>
        <v>10</v>
      </c>
      <c r="N50" s="44">
        <f t="shared" si="8"/>
        <v>8.0824292153181414</v>
      </c>
      <c r="O50" s="44">
        <f>IF($I50=$J50,8.12*10^-4*1.2^0.852*($H50/(PI()*$I50^2/4)/3600)^1.924/($I50^1.281)*('Dati di pogetto'!$C$2*I50*$L50),)</f>
        <v>0.26732986379485535</v>
      </c>
      <c r="P50" s="44">
        <f>IF($I50=$J50,8.12*10^-4*1.2^0.852*($H50/(PI()*$I50^2/4)/3600)^1.924/($I50^1.281)*('Dati di pogetto'!$C$3*$J50*$M50),)</f>
        <v>19.307156829628443</v>
      </c>
      <c r="Q50" s="44">
        <f>IF($I50=$J50,((H50/3600/(PI()*I50^2/4))^2/2/9.81*1.2)*(1+'Dati di pogetto'!$C$1),)</f>
        <v>2.7021406727828747</v>
      </c>
      <c r="R50" s="46">
        <f t="shared" si="5"/>
        <v>30.359056581524314</v>
      </c>
      <c r="S50" s="28">
        <f>+El_cappe!F49</f>
        <v>1</v>
      </c>
      <c r="T50" s="44">
        <f t="shared" si="6"/>
        <v>33.212596666914195</v>
      </c>
      <c r="U50" s="44">
        <f>IF($J50=$J50,8.12*10^-4*1.2^0.852*($F50/(PI()*$I50^2/4)/3600)^1.924/($I50^1.281)*('Dati di pogetto'!$C$2*$I50*$L50),)</f>
        <v>1.0985210889830419</v>
      </c>
      <c r="V50" s="44">
        <f>IF($I50=$J50,8.12*10^-4*1.2^0.852*($F50/(PI()*$I50^2/4)/3600)^1.924/($I50^1.281)*('Dati di pogetto'!$C$3*$J50*$M50),)</f>
        <v>79.337634204330797</v>
      </c>
      <c r="W50" s="44">
        <f>IF($I50=$J50,(($F50/3600/(PI()*$I50^2/4))^2/2/9.81*1.2)*(1+'Dati di pogetto'!$C$1),)</f>
        <v>11.741215807105819</v>
      </c>
      <c r="X50" s="46">
        <f t="shared" si="7"/>
        <v>125.38996776733384</v>
      </c>
      <c r="Y50" s="30">
        <f t="shared" si="3"/>
        <v>5.8706079035529068</v>
      </c>
    </row>
    <row r="51" spans="1:25">
      <c r="A51" s="28">
        <f>+El_cappe!E50</f>
        <v>55</v>
      </c>
      <c r="B51" s="47">
        <f>+El_cappe!A50</f>
        <v>3</v>
      </c>
      <c r="C51" s="47">
        <f>+El_cappe!B50</f>
        <v>4</v>
      </c>
      <c r="D51" s="47">
        <f>+El_cappe!C50</f>
        <v>351</v>
      </c>
      <c r="E51" s="47">
        <f>+El_cappe!D50</f>
        <v>17</v>
      </c>
      <c r="F51" s="47">
        <f>+El_cappe!L50</f>
        <v>400</v>
      </c>
      <c r="G51" s="47">
        <f>+El_cappe!M50</f>
        <v>2</v>
      </c>
      <c r="H51" s="38">
        <f>+El_cappe!K50</f>
        <v>0</v>
      </c>
      <c r="I51" s="37">
        <f>+El_cappe!H50</f>
        <v>0.13500000000000001</v>
      </c>
      <c r="J51" s="40">
        <f>+El_cappe!J50</f>
        <v>0.13500000000000001</v>
      </c>
      <c r="K51" s="30">
        <f>+El_cappe!S50</f>
        <v>56.499999999999993</v>
      </c>
      <c r="L51" s="28">
        <f>+El_cappe!U50</f>
        <v>1</v>
      </c>
      <c r="M51" s="28">
        <f>+El_cappe!V50</f>
        <v>11</v>
      </c>
      <c r="N51" s="44">
        <f t="shared" si="8"/>
        <v>0</v>
      </c>
      <c r="O51" s="44">
        <f>IF($I51=$J51,8.12*10^-4*1.2^0.852*($H51/(PI()*$I51^2/4)/3600)^1.924/($I51^1.281)*('Dati di pogetto'!$C$2*I51*$L51),)</f>
        <v>0</v>
      </c>
      <c r="P51" s="44">
        <f>IF($I51=$J51,8.12*10^-4*1.2^0.852*($H51/(PI()*$I51^2/4)/3600)^1.924/($I51^1.281)*('Dati di pogetto'!$C$3*$J51*$M51),)</f>
        <v>0</v>
      </c>
      <c r="Q51" s="44">
        <f>IF($I51=$J51,((H51/3600/(PI()*I51^2/4))^2/2/9.81*1.2)*(1+'Dati di pogetto'!$C$1),)</f>
        <v>0</v>
      </c>
      <c r="R51" s="46">
        <f t="shared" si="5"/>
        <v>0</v>
      </c>
      <c r="S51" s="28">
        <f>+El_cappe!F50</f>
        <v>0</v>
      </c>
      <c r="T51" s="44">
        <f t="shared" si="6"/>
        <v>35.931014552739988</v>
      </c>
      <c r="U51" s="44">
        <f>IF($J51=$J51,8.12*10^-4*1.2^0.852*($F51/(PI()*$I51^2/4)/3600)^1.924/($I51^1.281)*('Dati di pogetto'!$C$2*$I51*$L51),)</f>
        <v>0.38633789983698313</v>
      </c>
      <c r="V51" s="44">
        <f>IF($I51=$J51,8.12*10^-4*1.2^0.852*($F51/(PI()*$I51^2/4)/3600)^1.924/($I51^1.281)*('Dati di pogetto'!$C$3*$J51*$M51),)</f>
        <v>61.384799640765095</v>
      </c>
      <c r="W51" s="44">
        <f>IF($I51=$J51,(($F51/3600/(PI()*$I51^2/4))^2/2/9.81*1.2)*(1+'Dati di pogetto'!$C$1),)</f>
        <v>7.3707619135641806</v>
      </c>
      <c r="X51" s="46">
        <f t="shared" si="7"/>
        <v>105.07291400690625</v>
      </c>
      <c r="Y51" s="30">
        <f t="shared" si="3"/>
        <v>3.6853809567820899</v>
      </c>
    </row>
    <row r="52" spans="1:25">
      <c r="A52" s="28">
        <f>+El_cappe!E51</f>
        <v>57</v>
      </c>
      <c r="B52" s="47">
        <f>+El_cappe!A51</f>
        <v>3</v>
      </c>
      <c r="C52" s="47">
        <f>+El_cappe!B51</f>
        <v>4</v>
      </c>
      <c r="D52" s="47">
        <f>+El_cappe!C51</f>
        <v>351</v>
      </c>
      <c r="E52" s="47">
        <f>+El_cappe!D51</f>
        <v>18</v>
      </c>
      <c r="F52" s="47">
        <f>+El_cappe!L51</f>
        <v>1000</v>
      </c>
      <c r="G52" s="47">
        <f>+El_cappe!M51</f>
        <v>3</v>
      </c>
      <c r="H52" s="38">
        <f>+El_cappe!K51</f>
        <v>510.35172657566193</v>
      </c>
      <c r="I52" s="37">
        <f>+El_cappe!H51</f>
        <v>0.19</v>
      </c>
      <c r="J52" s="40">
        <f>+El_cappe!J51</f>
        <v>0.19</v>
      </c>
      <c r="K52" s="30">
        <f>+El_cappe!S51</f>
        <v>58.4</v>
      </c>
      <c r="L52" s="28">
        <f>+El_cappe!U51</f>
        <v>0</v>
      </c>
      <c r="M52" s="28">
        <f>+El_cappe!V51</f>
        <v>9</v>
      </c>
      <c r="N52" s="44">
        <f t="shared" si="8"/>
        <v>10.284098402699922</v>
      </c>
      <c r="O52" s="44">
        <f>IF($I52=$J52,8.12*10^-4*1.2^0.852*($H52/(PI()*$I52^2/4)/3600)^1.924/($I52^1.281)*('Dati di pogetto'!$C$2*I52*$L52),)</f>
        <v>0</v>
      </c>
      <c r="P52" s="44">
        <f>IF($I52=$J52,8.12*10^-4*1.2^0.852*($H52/(PI()*$I52^2/4)/3600)^1.924/($I52^1.281)*('Dati di pogetto'!$C$3*$J52*$M52),)</f>
        <v>19.573245504453702</v>
      </c>
      <c r="Q52" s="44">
        <f>IF($I52=$J52,((H52/3600/(PI()*I52^2/4))^2/2/9.81*1.2)*(1+'Dati di pogetto'!$C$1),)</f>
        <v>3.0581039755351678</v>
      </c>
      <c r="R52" s="46">
        <f t="shared" si="5"/>
        <v>32.915447882688788</v>
      </c>
      <c r="S52" s="28">
        <f>+El_cappe!F51</f>
        <v>1</v>
      </c>
      <c r="T52" s="44">
        <f t="shared" si="6"/>
        <v>37.516743623748326</v>
      </c>
      <c r="U52" s="44">
        <f>IF($J52=$J52,8.12*10^-4*1.2^0.852*($F52/(PI()*$I52^2/4)/3600)^1.924/($I52^1.281)*('Dati di pogetto'!$C$2*$I52*$L52),)</f>
        <v>0</v>
      </c>
      <c r="V52" s="44">
        <f>IF($I52=$J52,8.12*10^-4*1.2^0.852*($F52/(PI()*$I52^2/4)/3600)^1.924/($I52^1.281)*('Dati di pogetto'!$C$3*$J52*$M52),)</f>
        <v>71.403870783897716</v>
      </c>
      <c r="W52" s="44">
        <f>IF($I52=$J52,(($F52/3600/(PI()*$I52^2/4))^2/2/9.81*1.2)*(1+'Dati di pogetto'!$C$1),)</f>
        <v>11.741215807105819</v>
      </c>
      <c r="X52" s="46">
        <f t="shared" si="7"/>
        <v>120.66183021475186</v>
      </c>
      <c r="Y52" s="30">
        <f t="shared" si="3"/>
        <v>5.8706079035529068</v>
      </c>
    </row>
    <row r="53" spans="1:25">
      <c r="A53" s="28">
        <f>+El_cappe!E52</f>
        <v>58</v>
      </c>
      <c r="B53" s="47">
        <f>+El_cappe!A52</f>
        <v>3</v>
      </c>
      <c r="C53" s="47">
        <f>+El_cappe!B52</f>
        <v>4</v>
      </c>
      <c r="D53" s="47">
        <f>+El_cappe!C52</f>
        <v>351</v>
      </c>
      <c r="E53" s="47">
        <f>+El_cappe!D52</f>
        <v>25</v>
      </c>
      <c r="F53" s="47">
        <f>+El_cappe!L52</f>
        <v>1000</v>
      </c>
      <c r="G53" s="47">
        <f>+El_cappe!M52</f>
        <v>3</v>
      </c>
      <c r="H53" s="38">
        <f>+El_cappe!K52</f>
        <v>438.90248485506925</v>
      </c>
      <c r="I53" s="37">
        <f>+El_cappe!H52</f>
        <v>0.19</v>
      </c>
      <c r="J53" s="40">
        <f>+El_cappe!J52</f>
        <v>0.19</v>
      </c>
      <c r="K53" s="30">
        <f>+El_cappe!S52</f>
        <v>57.9</v>
      </c>
      <c r="L53" s="28">
        <f>+El_cappe!U52</f>
        <v>3</v>
      </c>
      <c r="M53" s="28">
        <f>+El_cappe!V52</f>
        <v>9</v>
      </c>
      <c r="N53" s="44">
        <f t="shared" si="8"/>
        <v>7.6279345904781986</v>
      </c>
      <c r="O53" s="44">
        <f>IF($I53=$J53,8.12*10^-4*1.2^0.852*($H53/(PI()*$I53^2/4)/3600)^1.924/($I53^1.281)*('Dati di pogetto'!$C$2*I53*$L53),)</f>
        <v>0.33792145465589946</v>
      </c>
      <c r="P53" s="44">
        <f>IF($I53=$J53,8.12*10^-4*1.2^0.852*($H53/(PI()*$I53^2/4)/3600)^1.924/($I53^1.281)*('Dati di pogetto'!$C$3*$J53*$M53),)</f>
        <v>14.643263035088976</v>
      </c>
      <c r="Q53" s="44">
        <f>IF($I53=$J53,((H53/3600/(PI()*I53^2/4))^2/2/9.81*1.2)*(1+'Dati di pogetto'!$C$1),)</f>
        <v>2.26177370030581</v>
      </c>
      <c r="R53" s="46">
        <f t="shared" si="5"/>
        <v>24.870892780528884</v>
      </c>
      <c r="S53" s="28">
        <f>+El_cappe!F52</f>
        <v>1</v>
      </c>
      <c r="T53" s="44">
        <f t="shared" si="6"/>
        <v>37.195538626969665</v>
      </c>
      <c r="U53" s="44">
        <f>IF($J53=$J53,8.12*10^-4*1.2^0.852*($F53/(PI()*$I53^2/4)/3600)^1.924/($I53^1.281)*('Dati di pogetto'!$C$2*$I53*$L53),)</f>
        <v>1.6477816334745627</v>
      </c>
      <c r="V53" s="44">
        <f>IF($I53=$J53,8.12*10^-4*1.2^0.852*($F53/(PI()*$I53^2/4)/3600)^1.924/($I53^1.281)*('Dati di pogetto'!$C$3*$J53*$M53),)</f>
        <v>71.403870783897716</v>
      </c>
      <c r="W53" s="44">
        <f>IF($I53=$J53,(($F53/3600/(PI()*$I53^2/4))^2/2/9.81*1.2)*(1+'Dati di pogetto'!$C$1),)</f>
        <v>11.741215807105819</v>
      </c>
      <c r="X53" s="46">
        <f t="shared" si="7"/>
        <v>121.98840685144776</v>
      </c>
      <c r="Y53" s="30">
        <f t="shared" si="3"/>
        <v>5.8706079035529068</v>
      </c>
    </row>
    <row r="54" spans="1:25">
      <c r="A54" s="28">
        <f>+El_cappe!E53</f>
        <v>59</v>
      </c>
      <c r="B54" s="47">
        <f>+El_cappe!A53</f>
        <v>3</v>
      </c>
      <c r="C54" s="47">
        <f>+El_cappe!B53</f>
        <v>4</v>
      </c>
      <c r="D54" s="47">
        <f>+El_cappe!C53</f>
        <v>351</v>
      </c>
      <c r="E54" s="47">
        <f>+El_cappe!D53</f>
        <v>21</v>
      </c>
      <c r="F54" s="47">
        <f>+El_cappe!L53</f>
        <v>1000</v>
      </c>
      <c r="G54" s="47">
        <f>+El_cappe!M53</f>
        <v>3</v>
      </c>
      <c r="H54" s="38">
        <f>+El_cappe!K53</f>
        <v>540.97283017020163</v>
      </c>
      <c r="I54" s="37">
        <f>+El_cappe!H53</f>
        <v>0.19</v>
      </c>
      <c r="J54" s="40">
        <f>+El_cappe!J53</f>
        <v>0.19</v>
      </c>
      <c r="K54" s="30">
        <f>+El_cappe!S53</f>
        <v>57.2</v>
      </c>
      <c r="L54" s="28">
        <f>+El_cappe!U53</f>
        <v>3</v>
      </c>
      <c r="M54" s="28">
        <f>+El_cappe!V53</f>
        <v>9</v>
      </c>
      <c r="N54" s="44">
        <f t="shared" si="8"/>
        <v>11.267767832573242</v>
      </c>
      <c r="O54" s="44">
        <f>IF($I54=$J54,8.12*10^-4*1.2^0.852*($H54/(PI()*$I54^2/4)/3600)^1.924/($I54^1.281)*('Dati di pogetto'!$C$2*I54*$L54),)</f>
        <v>0.50527665193269866</v>
      </c>
      <c r="P54" s="44">
        <f>IF($I54=$J54,8.12*10^-4*1.2^0.852*($H54/(PI()*$I54^2/4)/3600)^1.924/($I54^1.281)*('Dati di pogetto'!$C$3*$J54*$M54),)</f>
        <v>21.895321583750274</v>
      </c>
      <c r="Q54" s="44">
        <f>IF($I54=$J54,((H54/3600/(PI()*I54^2/4))^2/2/9.81*1.2)*(1+'Dati di pogetto'!$C$1),)</f>
        <v>3.4360856269113147</v>
      </c>
      <c r="R54" s="46">
        <f t="shared" si="5"/>
        <v>37.104451695167526</v>
      </c>
      <c r="S54" s="28">
        <f>+El_cappe!F53</f>
        <v>1</v>
      </c>
      <c r="T54" s="44">
        <f t="shared" si="6"/>
        <v>36.745851631479532</v>
      </c>
      <c r="U54" s="44">
        <f>IF($J54=$J54,8.12*10^-4*1.2^0.852*($F54/(PI()*$I54^2/4)/3600)^1.924/($I54^1.281)*('Dati di pogetto'!$C$2*$I54*$L54),)</f>
        <v>1.6477816334745627</v>
      </c>
      <c r="V54" s="44">
        <f>IF($I54=$J54,8.12*10^-4*1.2^0.852*($F54/(PI()*$I54^2/4)/3600)^1.924/($I54^1.281)*('Dati di pogetto'!$C$3*$J54*$M54),)</f>
        <v>71.403870783897716</v>
      </c>
      <c r="W54" s="44">
        <f>IF($I54=$J54,(($F54/3600/(PI()*$I54^2/4))^2/2/9.81*1.2)*(1+'Dati di pogetto'!$C$1),)</f>
        <v>11.741215807105819</v>
      </c>
      <c r="X54" s="46">
        <f t="shared" si="7"/>
        <v>121.53871985595762</v>
      </c>
      <c r="Y54" s="30">
        <f t="shared" si="3"/>
        <v>5.8706079035529068</v>
      </c>
    </row>
    <row r="55" spans="1:25">
      <c r="A55" s="28">
        <f>+El_cappe!E54</f>
        <v>60</v>
      </c>
      <c r="B55" s="47">
        <f>+El_cappe!A54</f>
        <v>3</v>
      </c>
      <c r="C55" s="47">
        <f>+El_cappe!B54</f>
        <v>2</v>
      </c>
      <c r="D55" s="47">
        <f>+El_cappe!C54</f>
        <v>330</v>
      </c>
      <c r="E55" s="47">
        <f>+El_cappe!D54</f>
        <v>66</v>
      </c>
      <c r="F55" s="47">
        <f>+El_cappe!L54</f>
        <v>1000</v>
      </c>
      <c r="G55" s="47">
        <f>+El_cappe!M54</f>
        <v>3</v>
      </c>
      <c r="H55" s="38">
        <f>+El_cappe!K54</f>
        <v>530.76579563868836</v>
      </c>
      <c r="I55" s="37">
        <f>+El_cappe!H54</f>
        <v>0.19</v>
      </c>
      <c r="J55" s="40">
        <f>+El_cappe!J54</f>
        <v>0.19</v>
      </c>
      <c r="K55" s="30">
        <f>+El_cappe!S54</f>
        <v>28.900000000000002</v>
      </c>
      <c r="L55" s="28">
        <f>+El_cappe!U54</f>
        <v>0</v>
      </c>
      <c r="M55" s="28">
        <f>+El_cappe!V54</f>
        <v>6</v>
      </c>
      <c r="N55" s="44">
        <f t="shared" si="8"/>
        <v>5.4881170320208659</v>
      </c>
      <c r="O55" s="44">
        <f>IF($I55=$J55,8.12*10^-4*1.2^0.852*($H55/(PI()*$I55^2/4)/3600)^1.924/($I55^1.281)*('Dati di pogetto'!$C$2*I55*$L55),)</f>
        <v>0</v>
      </c>
      <c r="P55" s="44">
        <f>IF($I55=$J55,8.12*10^-4*1.2^0.852*($H55/(PI()*$I55^2/4)/3600)^1.924/($I55^1.281)*('Dati di pogetto'!$C$3*$J55*$M55),)</f>
        <v>14.071608030198828</v>
      </c>
      <c r="Q55" s="44">
        <f>IF($I55=$J55,((H55/3600/(PI()*I55^2/4))^2/2/9.81*1.2)*(1+'Dati di pogetto'!$C$1),)</f>
        <v>3.307645259938838</v>
      </c>
      <c r="R55" s="46">
        <f t="shared" si="5"/>
        <v>22.867370322158532</v>
      </c>
      <c r="S55" s="28">
        <f>+El_cappe!F54</f>
        <v>1</v>
      </c>
      <c r="T55" s="44">
        <f t="shared" si="6"/>
        <v>18.565648813806966</v>
      </c>
      <c r="U55" s="44">
        <f>IF($J55=$J55,8.12*10^-4*1.2^0.852*($F55/(PI()*$I55^2/4)/3600)^1.924/($I55^1.281)*('Dati di pogetto'!$C$2*$I55*$L55),)</f>
        <v>0</v>
      </c>
      <c r="V55" s="44">
        <f>IF($I55=$J55,8.12*10^-4*1.2^0.852*($F55/(PI()*$I55^2/4)/3600)^1.924/($I55^1.281)*('Dati di pogetto'!$C$3*$J55*$M55),)</f>
        <v>47.60258052259848</v>
      </c>
      <c r="W55" s="44">
        <f>IF($I55=$J55,(($F55/3600/(PI()*$I55^2/4))^2/2/9.81*1.2)*(1+'Dati di pogetto'!$C$1),)</f>
        <v>11.741215807105819</v>
      </c>
      <c r="X55" s="46">
        <f t="shared" si="7"/>
        <v>77.909445143511263</v>
      </c>
      <c r="Y55" s="30">
        <f t="shared" si="3"/>
        <v>5.8706079035529068</v>
      </c>
    </row>
    <row r="56" spans="1:25">
      <c r="A56" s="28">
        <f>+El_cappe!E55</f>
        <v>61</v>
      </c>
      <c r="B56" s="47">
        <f>+El_cappe!A55</f>
        <v>3</v>
      </c>
      <c r="C56" s="47">
        <f>+El_cappe!B55</f>
        <v>2</v>
      </c>
      <c r="D56" s="47">
        <f>+El_cappe!C55</f>
        <v>330</v>
      </c>
      <c r="E56" s="47">
        <f>+El_cappe!D55</f>
        <v>60</v>
      </c>
      <c r="F56" s="47">
        <f>+El_cappe!L55</f>
        <v>1000</v>
      </c>
      <c r="G56" s="47">
        <f>+El_cappe!M55</f>
        <v>3</v>
      </c>
      <c r="H56" s="38">
        <f>+El_cappe!K55</f>
        <v>438.90248485506925</v>
      </c>
      <c r="I56" s="37">
        <f>+El_cappe!H55</f>
        <v>0.19</v>
      </c>
      <c r="J56" s="40">
        <f>+El_cappe!J55</f>
        <v>0.19</v>
      </c>
      <c r="K56" s="30">
        <f>+El_cappe!S55</f>
        <v>35.6</v>
      </c>
      <c r="L56" s="28">
        <f>+El_cappe!U55</f>
        <v>2</v>
      </c>
      <c r="M56" s="28">
        <f>+El_cappe!V55</f>
        <v>8</v>
      </c>
      <c r="N56" s="44">
        <f t="shared" si="8"/>
        <v>4.6900599554580982</v>
      </c>
      <c r="O56" s="44">
        <f>IF($I56=$J56,8.12*10^-4*1.2^0.852*($H56/(PI()*$I56^2/4)/3600)^1.924/($I56^1.281)*('Dati di pogetto'!$C$2*I56*$L56),)</f>
        <v>0.22528096977059966</v>
      </c>
      <c r="P56" s="44">
        <f>IF($I56=$J56,8.12*10^-4*1.2^0.852*($H56/(PI()*$I56^2/4)/3600)^1.924/($I56^1.281)*('Dati di pogetto'!$C$3*$J56*$M56),)</f>
        <v>13.01623380896798</v>
      </c>
      <c r="Q56" s="44">
        <f>IF($I56=$J56,((H56/3600/(PI()*I56^2/4))^2/2/9.81*1.2)*(1+'Dati di pogetto'!$C$1),)</f>
        <v>2.26177370030581</v>
      </c>
      <c r="R56" s="46">
        <f t="shared" si="5"/>
        <v>20.193348434502489</v>
      </c>
      <c r="S56" s="28">
        <f>+El_cappe!F55</f>
        <v>1</v>
      </c>
      <c r="T56" s="44">
        <f t="shared" si="6"/>
        <v>22.869795770641105</v>
      </c>
      <c r="U56" s="44">
        <f>IF($J56=$J56,8.12*10^-4*1.2^0.852*($F56/(PI()*$I56^2/4)/3600)^1.924/($I56^1.281)*('Dati di pogetto'!$C$2*$I56*$L56),)</f>
        <v>1.0985210889830419</v>
      </c>
      <c r="V56" s="44">
        <f>IF($I56=$J56,8.12*10^-4*1.2^0.852*($F56/(PI()*$I56^2/4)/3600)^1.924/($I56^1.281)*('Dati di pogetto'!$C$3*$J56*$M56),)</f>
        <v>63.470107363464635</v>
      </c>
      <c r="W56" s="44">
        <f>IF($I56=$J56,(($F56/3600/(PI()*$I56^2/4))^2/2/9.81*1.2)*(1+'Dati di pogetto'!$C$1),)</f>
        <v>11.741215807105819</v>
      </c>
      <c r="X56" s="46">
        <f t="shared" si="7"/>
        <v>99.179640030194605</v>
      </c>
      <c r="Y56" s="30">
        <f t="shared" si="3"/>
        <v>5.8706079035529068</v>
      </c>
    </row>
    <row r="57" spans="1:25">
      <c r="A57" s="28">
        <f>+El_cappe!E56</f>
        <v>62</v>
      </c>
      <c r="B57" s="47">
        <f>+El_cappe!A56</f>
        <v>3</v>
      </c>
      <c r="C57" s="47">
        <f>+El_cappe!B56</f>
        <v>3</v>
      </c>
      <c r="D57" s="47">
        <f>+El_cappe!C56</f>
        <v>335</v>
      </c>
      <c r="E57" s="47">
        <f>+El_cappe!D56</f>
        <v>59</v>
      </c>
      <c r="F57" s="47">
        <f>+El_cappe!L56</f>
        <v>1000</v>
      </c>
      <c r="G57" s="47">
        <f>+El_cappe!M56</f>
        <v>3</v>
      </c>
      <c r="H57" s="38">
        <f>+El_cappe!K56</f>
        <v>612.4220718907942</v>
      </c>
      <c r="I57" s="37">
        <f>+El_cappe!H56</f>
        <v>0.19</v>
      </c>
      <c r="J57" s="40">
        <f>+El_cappe!J56</f>
        <v>0.19</v>
      </c>
      <c r="K57" s="30">
        <f>+El_cappe!S56</f>
        <v>30.000000000000004</v>
      </c>
      <c r="L57" s="28">
        <f>+El_cappe!U56</f>
        <v>2</v>
      </c>
      <c r="M57" s="28">
        <f>+El_cappe!V56</f>
        <v>6</v>
      </c>
      <c r="N57" s="44">
        <f t="shared" si="8"/>
        <v>7.5027305302253344</v>
      </c>
      <c r="O57" s="44">
        <f>IF($I57=$J57,8.12*10^-4*1.2^0.852*($H57/(PI()*$I57^2/4)/3600)^1.924/($I57^1.281)*('Dati di pogetto'!$C$2*I57*$L57),)</f>
        <v>0.42765564022284402</v>
      </c>
      <c r="P57" s="44">
        <f>IF($I57=$J57,8.12*10^-4*1.2^0.852*($H57/(PI()*$I57^2/4)/3600)^1.924/($I57^1.281)*('Dati di pogetto'!$C$3*$J57*$M57),)</f>
        <v>18.531744409656572</v>
      </c>
      <c r="Q57" s="44">
        <f>IF($I57=$J57,((H57/3600/(PI()*I57^2/4))^2/2/9.81*1.2)*(1+'Dati di pogetto'!$C$1),)</f>
        <v>4.4036697247706398</v>
      </c>
      <c r="R57" s="46">
        <f t="shared" si="5"/>
        <v>30.865800304875389</v>
      </c>
      <c r="S57" s="28">
        <f>+El_cappe!F56</f>
        <v>1</v>
      </c>
      <c r="T57" s="44">
        <f t="shared" si="6"/>
        <v>19.272299806720035</v>
      </c>
      <c r="U57" s="44">
        <f>IF($J57=$J57,8.12*10^-4*1.2^0.852*($F57/(PI()*$I57^2/4)/3600)^1.924/($I57^1.281)*('Dati di pogetto'!$C$2*$I57*$L57),)</f>
        <v>1.0985210889830419</v>
      </c>
      <c r="V57" s="44">
        <f>IF($I57=$J57,8.12*10^-4*1.2^0.852*($F57/(PI()*$I57^2/4)/3600)^1.924/($I57^1.281)*('Dati di pogetto'!$C$3*$J57*$M57),)</f>
        <v>47.60258052259848</v>
      </c>
      <c r="W57" s="44">
        <f>IF($I57=$J57,(($F57/3600/(PI()*$I57^2/4))^2/2/9.81*1.2)*(1+'Dati di pogetto'!$C$1),)</f>
        <v>11.741215807105819</v>
      </c>
      <c r="X57" s="46">
        <f t="shared" si="7"/>
        <v>79.71461722540738</v>
      </c>
      <c r="Y57" s="30">
        <f t="shared" si="3"/>
        <v>5.8706079035529068</v>
      </c>
    </row>
    <row r="58" spans="1:25">
      <c r="A58" s="28">
        <f>+El_cappe!E57</f>
        <v>63</v>
      </c>
      <c r="B58" s="47">
        <f>+El_cappe!A57</f>
        <v>3</v>
      </c>
      <c r="C58" s="47">
        <f>+El_cappe!B57</f>
        <v>3</v>
      </c>
      <c r="D58" s="47">
        <f>+El_cappe!C57</f>
        <v>335</v>
      </c>
      <c r="E58" s="47">
        <f>+El_cappe!D57</f>
        <v>31</v>
      </c>
      <c r="F58" s="47">
        <f>+El_cappe!L57</f>
        <v>1000</v>
      </c>
      <c r="G58" s="47">
        <f>+El_cappe!M57</f>
        <v>3</v>
      </c>
      <c r="H58" s="38">
        <f>+El_cappe!K57</f>
        <v>482.79273334057615</v>
      </c>
      <c r="I58" s="37">
        <f>+El_cappe!H57</f>
        <v>0.19</v>
      </c>
      <c r="J58" s="40">
        <f>+El_cappe!J57</f>
        <v>0.19</v>
      </c>
      <c r="K58" s="30">
        <f>+El_cappe!S57</f>
        <v>24.8</v>
      </c>
      <c r="L58" s="28">
        <f>+El_cappe!U57</f>
        <v>2</v>
      </c>
      <c r="M58" s="28">
        <f>+El_cappe!V57</f>
        <v>6</v>
      </c>
      <c r="N58" s="44">
        <f t="shared" si="8"/>
        <v>3.9248187322933594</v>
      </c>
      <c r="O58" s="44">
        <f>IF($I58=$J58,8.12*10^-4*1.2^0.852*($H58/(PI()*$I58^2/4)/3600)^1.924/($I58^1.281)*('Dati di pogetto'!$C$2*I58*$L58),)</f>
        <v>0.27062258194442118</v>
      </c>
      <c r="P58" s="44">
        <f>IF($I58=$J58,8.12*10^-4*1.2^0.852*($H58/(PI()*$I58^2/4)/3600)^1.924/($I58^1.281)*('Dati di pogetto'!$C$3*$J58*$M58),)</f>
        <v>11.726978550924915</v>
      </c>
      <c r="Q58" s="44">
        <f>IF($I58=$J58,((H58/3600/(PI()*I58^2/4))^2/2/9.81*1.2)*(1+'Dati di pogetto'!$C$1),)</f>
        <v>2.7367461773700308</v>
      </c>
      <c r="R58" s="46">
        <f t="shared" si="5"/>
        <v>18.659166042532725</v>
      </c>
      <c r="S58" s="28">
        <f>+El_cappe!F57</f>
        <v>1</v>
      </c>
      <c r="T58" s="44">
        <f t="shared" si="6"/>
        <v>15.931767840221895</v>
      </c>
      <c r="U58" s="44">
        <f>IF($J58=$J58,8.12*10^-4*1.2^0.852*($F58/(PI()*$I58^2/4)/3600)^1.924/($I58^1.281)*('Dati di pogetto'!$C$2*$I58*$L58),)</f>
        <v>1.0985210889830419</v>
      </c>
      <c r="V58" s="44">
        <f>IF($I58=$J58,8.12*10^-4*1.2^0.852*($F58/(PI()*$I58^2/4)/3600)^1.924/($I58^1.281)*('Dati di pogetto'!$C$3*$J58*$M58),)</f>
        <v>47.60258052259848</v>
      </c>
      <c r="W58" s="44">
        <f>IF($I58=$J58,(($F58/3600/(PI()*$I58^2/4))^2/2/9.81*1.2)*(1+'Dati di pogetto'!$C$1),)</f>
        <v>11.741215807105819</v>
      </c>
      <c r="X58" s="46">
        <f t="shared" si="7"/>
        <v>76.374085258909233</v>
      </c>
      <c r="Y58" s="30">
        <f t="shared" si="3"/>
        <v>5.8706079035529068</v>
      </c>
    </row>
    <row r="59" spans="1:25">
      <c r="A59" s="28">
        <f>+El_cappe!E58</f>
        <v>64</v>
      </c>
      <c r="B59" s="47">
        <f>+El_cappe!A58</f>
        <v>3</v>
      </c>
      <c r="C59" s="47">
        <f>+El_cappe!B58</f>
        <v>3</v>
      </c>
      <c r="D59" s="47">
        <f>+El_cappe!C58</f>
        <v>337</v>
      </c>
      <c r="E59" s="47">
        <f>+El_cappe!D58</f>
        <v>39</v>
      </c>
      <c r="F59" s="47">
        <f>+El_cappe!L58</f>
        <v>1000</v>
      </c>
      <c r="G59" s="47">
        <f>+El_cappe!M58</f>
        <v>3</v>
      </c>
      <c r="H59" s="38">
        <f>+El_cappe!K58</f>
        <v>714.49241720592659</v>
      </c>
      <c r="I59" s="37">
        <f>+El_cappe!H58</f>
        <v>0.19</v>
      </c>
      <c r="J59" s="40">
        <f>+El_cappe!J58</f>
        <v>0.19</v>
      </c>
      <c r="K59" s="30">
        <f>+El_cappe!S58</f>
        <v>25.1</v>
      </c>
      <c r="L59" s="28">
        <f>+El_cappe!U58</f>
        <v>4</v>
      </c>
      <c r="M59" s="28">
        <f>+El_cappe!V58</f>
        <v>5</v>
      </c>
      <c r="N59" s="44">
        <f t="shared" si="8"/>
        <v>8.4445680255239619</v>
      </c>
      <c r="O59" s="44">
        <f>IF($I59=$J59,8.12*10^-4*1.2^0.852*($H59/(PI()*$I59^2/4)/3600)^1.924/($I59^1.281)*('Dati di pogetto'!$C$2*I59*$L59),)</f>
        <v>1.1506144480992808</v>
      </c>
      <c r="P59" s="44">
        <f>IF($I59=$J59,8.12*10^-4*1.2^0.852*($H59/(PI()*$I59^2/4)/3600)^1.924/($I59^1.281)*('Dati di pogetto'!$C$3*$J59*$M59),)</f>
        <v>20.774983090681459</v>
      </c>
      <c r="Q59" s="44">
        <f>IF($I59=$J59,((H59/3600/(PI()*I59^2/4))^2/2/9.81*1.2)*(1+'Dati di pogetto'!$C$1),)</f>
        <v>5.993883792048929</v>
      </c>
      <c r="R59" s="46">
        <f t="shared" si="5"/>
        <v>36.364049356353632</v>
      </c>
      <c r="S59" s="28">
        <f>+El_cappe!F58</f>
        <v>1</v>
      </c>
      <c r="T59" s="44">
        <f t="shared" si="6"/>
        <v>16.124490838289095</v>
      </c>
      <c r="U59" s="44">
        <f>IF($J59=$J59,8.12*10^-4*1.2^0.852*($F59/(PI()*$I59^2/4)/3600)^1.924/($I59^1.281)*('Dati di pogetto'!$C$2*$I59*$L59),)</f>
        <v>2.1970421779660838</v>
      </c>
      <c r="V59" s="44">
        <f>IF($I59=$J59,8.12*10^-4*1.2^0.852*($F59/(PI()*$I59^2/4)/3600)^1.924/($I59^1.281)*('Dati di pogetto'!$C$3*$J59*$M59),)</f>
        <v>39.668817102165399</v>
      </c>
      <c r="W59" s="44">
        <f>IF($I59=$J59,(($F59/3600/(PI()*$I59^2/4))^2/2/9.81*1.2)*(1+'Dati di pogetto'!$C$1),)</f>
        <v>11.741215807105819</v>
      </c>
      <c r="X59" s="46">
        <f t="shared" si="7"/>
        <v>69.731565925526397</v>
      </c>
      <c r="Y59" s="30">
        <f t="shared" si="3"/>
        <v>5.8706079035529068</v>
      </c>
    </row>
    <row r="60" spans="1:25">
      <c r="A60" s="28">
        <f>+El_cappe!E59</f>
        <v>65</v>
      </c>
      <c r="B60" s="47">
        <f>+El_cappe!A59</f>
        <v>3</v>
      </c>
      <c r="C60" s="47">
        <f>+El_cappe!B59</f>
        <v>3</v>
      </c>
      <c r="D60" s="47">
        <f>+El_cappe!C59</f>
        <v>337</v>
      </c>
      <c r="E60" s="47">
        <f>+El_cappe!D59</f>
        <v>32</v>
      </c>
      <c r="F60" s="47">
        <f>+El_cappe!L59</f>
        <v>1000</v>
      </c>
      <c r="G60" s="47">
        <f>+El_cappe!M59</f>
        <v>3</v>
      </c>
      <c r="H60" s="38">
        <f>+El_cappe!K59</f>
        <v>540.97283017020163</v>
      </c>
      <c r="I60" s="37">
        <f>+El_cappe!H59</f>
        <v>0.19</v>
      </c>
      <c r="J60" s="40">
        <f>+El_cappe!J59</f>
        <v>0.19</v>
      </c>
      <c r="K60" s="30">
        <f>+El_cappe!S59</f>
        <v>34.1</v>
      </c>
      <c r="L60" s="28">
        <f>+El_cappe!U59</f>
        <v>2</v>
      </c>
      <c r="M60" s="28">
        <f>+El_cappe!V59</f>
        <v>7</v>
      </c>
      <c r="N60" s="44">
        <f t="shared" si="8"/>
        <v>6.7173231309571246</v>
      </c>
      <c r="O60" s="44">
        <f>IF($I60=$J60,8.12*10^-4*1.2^0.852*($H60/(PI()*$I60^2/4)/3600)^1.924/($I60^1.281)*('Dati di pogetto'!$C$2*I60*$L60),)</f>
        <v>0.33685110128846579</v>
      </c>
      <c r="P60" s="44">
        <f>IF($I60=$J60,8.12*10^-4*1.2^0.852*($H60/(PI()*$I60^2/4)/3600)^1.924/($I60^1.281)*('Dati di pogetto'!$C$3*$J60*$M60),)</f>
        <v>17.029694565139103</v>
      </c>
      <c r="Q60" s="44">
        <f>IF($I60=$J60,((H60/3600/(PI()*I60^2/4))^2/2/9.81*1.2)*(1+'Dati di pogetto'!$C$1),)</f>
        <v>3.4360856269113147</v>
      </c>
      <c r="R60" s="46">
        <f t="shared" si="5"/>
        <v>27.519954424296007</v>
      </c>
      <c r="S60" s="28">
        <f>+El_cappe!F59</f>
        <v>1</v>
      </c>
      <c r="T60" s="44">
        <f t="shared" si="6"/>
        <v>21.906180780305103</v>
      </c>
      <c r="U60" s="44">
        <f>IF($J60=$J60,8.12*10^-4*1.2^0.852*($F60/(PI()*$I60^2/4)/3600)^1.924/($I60^1.281)*('Dati di pogetto'!$C$2*$I60*$L60),)</f>
        <v>1.0985210889830419</v>
      </c>
      <c r="V60" s="44">
        <f>IF($I60=$J60,8.12*10^-4*1.2^0.852*($F60/(PI()*$I60^2/4)/3600)^1.924/($I60^1.281)*('Dati di pogetto'!$C$3*$J60*$M60),)</f>
        <v>55.536343943031561</v>
      </c>
      <c r="W60" s="44">
        <f>IF($I60=$J60,(($F60/3600/(PI()*$I60^2/4))^2/2/9.81*1.2)*(1+'Dati di pogetto'!$C$1),)</f>
        <v>11.741215807105819</v>
      </c>
      <c r="X60" s="46">
        <f t="shared" si="7"/>
        <v>90.282261619425526</v>
      </c>
      <c r="Y60" s="30">
        <f t="shared" si="3"/>
        <v>5.8706079035529068</v>
      </c>
    </row>
    <row r="61" spans="1:25">
      <c r="A61" s="28">
        <f>+El_cappe!E60</f>
        <v>66</v>
      </c>
      <c r="B61" s="47">
        <f>+El_cappe!A60</f>
        <v>3</v>
      </c>
      <c r="C61" s="47">
        <f>+El_cappe!B60</f>
        <v>3</v>
      </c>
      <c r="D61" s="47">
        <f>+El_cappe!C60</f>
        <v>340</v>
      </c>
      <c r="E61" s="47">
        <f>+El_cappe!D60</f>
        <v>33</v>
      </c>
      <c r="F61" s="47">
        <f>+El_cappe!L60</f>
        <v>1000</v>
      </c>
      <c r="G61" s="47">
        <f>+El_cappe!M60</f>
        <v>3</v>
      </c>
      <c r="H61" s="38">
        <f>+El_cappe!K60</f>
        <v>540.97283017020163</v>
      </c>
      <c r="I61" s="37">
        <f>+El_cappe!H60</f>
        <v>0.19</v>
      </c>
      <c r="J61" s="40">
        <f>+El_cappe!J60</f>
        <v>0.19</v>
      </c>
      <c r="K61" s="30">
        <f>+El_cappe!S60</f>
        <v>41.4</v>
      </c>
      <c r="L61" s="28">
        <f>+El_cappe!U60</f>
        <v>2</v>
      </c>
      <c r="M61" s="28">
        <f>+El_cappe!V60</f>
        <v>7</v>
      </c>
      <c r="N61" s="44">
        <f t="shared" si="8"/>
        <v>8.1553424522470657</v>
      </c>
      <c r="O61" s="44">
        <f>IF($I61=$J61,8.12*10^-4*1.2^0.852*($H61/(PI()*$I61^2/4)/3600)^1.924/($I61^1.281)*('Dati di pogetto'!$C$2*I61*$L61),)</f>
        <v>0.33685110128846579</v>
      </c>
      <c r="P61" s="44">
        <f>IF($I61=$J61,8.12*10^-4*1.2^0.852*($H61/(PI()*$I61^2/4)/3600)^1.924/($I61^1.281)*('Dati di pogetto'!$C$3*$J61*$M61),)</f>
        <v>17.029694565139103</v>
      </c>
      <c r="Q61" s="44">
        <f>IF($I61=$J61,((H61/3600/(PI()*I61^2/4))^2/2/9.81*1.2)*(1+'Dati di pogetto'!$C$1),)</f>
        <v>3.4360856269113147</v>
      </c>
      <c r="R61" s="46">
        <f t="shared" si="5"/>
        <v>28.957973745585946</v>
      </c>
      <c r="S61" s="28">
        <f>+El_cappe!F60</f>
        <v>1</v>
      </c>
      <c r="T61" s="44">
        <f t="shared" si="6"/>
        <v>26.595773733273642</v>
      </c>
      <c r="U61" s="44">
        <f>IF($J61=$J61,8.12*10^-4*1.2^0.852*($F61/(PI()*$I61^2/4)/3600)^1.924/($I61^1.281)*('Dati di pogetto'!$C$2*$I61*$L61),)</f>
        <v>1.0985210889830419</v>
      </c>
      <c r="V61" s="44">
        <f>IF($I61=$J61,8.12*10^-4*1.2^0.852*($F61/(PI()*$I61^2/4)/3600)^1.924/($I61^1.281)*('Dati di pogetto'!$C$3*$J61*$M61),)</f>
        <v>55.536343943031561</v>
      </c>
      <c r="W61" s="44">
        <f>IF($I61=$J61,(($F61/3600/(PI()*$I61^2/4))^2/2/9.81*1.2)*(1+'Dati di pogetto'!$C$1),)</f>
        <v>11.741215807105819</v>
      </c>
      <c r="X61" s="46">
        <f t="shared" si="7"/>
        <v>94.971854572394065</v>
      </c>
      <c r="Y61" s="30">
        <f t="shared" si="3"/>
        <v>5.8706079035529068</v>
      </c>
    </row>
    <row r="62" spans="1:25">
      <c r="A62" s="28">
        <f>+El_cappe!E61</f>
        <v>67</v>
      </c>
      <c r="B62" s="47">
        <f>+El_cappe!A61</f>
        <v>3</v>
      </c>
      <c r="C62" s="47">
        <f>+El_cappe!B61</f>
        <v>3</v>
      </c>
      <c r="D62" s="47">
        <f>+El_cappe!C61</f>
        <v>340</v>
      </c>
      <c r="E62" s="47">
        <f>+El_cappe!D61</f>
        <v>36</v>
      </c>
      <c r="F62" s="47">
        <f>+El_cappe!L61</f>
        <v>1000</v>
      </c>
      <c r="G62" s="47">
        <f>+El_cappe!M61</f>
        <v>3</v>
      </c>
      <c r="H62" s="38">
        <f>+El_cappe!K61</f>
        <v>479.73062298112222</v>
      </c>
      <c r="I62" s="37">
        <f>+El_cappe!H61</f>
        <v>0.19</v>
      </c>
      <c r="J62" s="40">
        <f>+El_cappe!J61</f>
        <v>0.19</v>
      </c>
      <c r="K62" s="30">
        <f>+El_cappe!S61</f>
        <v>54.2</v>
      </c>
      <c r="L62" s="28">
        <f>+El_cappe!U61</f>
        <v>2</v>
      </c>
      <c r="M62" s="28">
        <f>+El_cappe!V61</f>
        <v>8</v>
      </c>
      <c r="N62" s="44">
        <f t="shared" si="8"/>
        <v>8.4732623495211463</v>
      </c>
      <c r="O62" s="44">
        <f>IF($I62=$J62,8.12*10^-4*1.2^0.852*($H62/(PI()*$I62^2/4)/3600)^1.924/($I62^1.281)*('Dati di pogetto'!$C$2*I62*$L62),)</f>
        <v>0.26732986379485535</v>
      </c>
      <c r="P62" s="44">
        <f>IF($I62=$J62,8.12*10^-4*1.2^0.852*($H62/(PI()*$I62^2/4)/3600)^1.924/($I62^1.281)*('Dati di pogetto'!$C$3*$J62*$M62),)</f>
        <v>15.445725463702754</v>
      </c>
      <c r="Q62" s="44">
        <f>IF($I62=$J62,((H62/3600/(PI()*I62^2/4))^2/2/9.81*1.2)*(1+'Dati di pogetto'!$C$1),)</f>
        <v>2.7021406727828747</v>
      </c>
      <c r="R62" s="46">
        <f t="shared" si="5"/>
        <v>26.888458349801631</v>
      </c>
      <c r="S62" s="28">
        <f>+El_cappe!F61</f>
        <v>1</v>
      </c>
      <c r="T62" s="44">
        <f t="shared" si="6"/>
        <v>34.818621650807529</v>
      </c>
      <c r="U62" s="44">
        <f>IF($J62=$J62,8.12*10^-4*1.2^0.852*($F62/(PI()*$I62^2/4)/3600)^1.924/($I62^1.281)*('Dati di pogetto'!$C$2*$I62*$L62),)</f>
        <v>1.0985210889830419</v>
      </c>
      <c r="V62" s="44">
        <f>IF($I62=$J62,8.12*10^-4*1.2^0.852*($F62/(PI()*$I62^2/4)/3600)^1.924/($I62^1.281)*('Dati di pogetto'!$C$3*$J62*$M62),)</f>
        <v>63.470107363464635</v>
      </c>
      <c r="W62" s="44">
        <f>IF($I62=$J62,(($F62/3600/(PI()*$I62^2/4))^2/2/9.81*1.2)*(1+'Dati di pogetto'!$C$1),)</f>
        <v>11.741215807105819</v>
      </c>
      <c r="X62" s="46">
        <f t="shared" si="7"/>
        <v>111.12846591036103</v>
      </c>
      <c r="Y62" s="30">
        <f t="shared" si="3"/>
        <v>5.8706079035529068</v>
      </c>
    </row>
    <row r="63" spans="1:25">
      <c r="A63" s="28">
        <f>+El_cappe!E62</f>
        <v>68</v>
      </c>
      <c r="B63" s="47">
        <f>+El_cappe!A62</f>
        <v>3</v>
      </c>
      <c r="C63" s="47">
        <f>+El_cappe!B62</f>
        <v>4</v>
      </c>
      <c r="D63" s="47">
        <f>+El_cappe!C62</f>
        <v>345</v>
      </c>
      <c r="E63" s="47">
        <f>+El_cappe!D62</f>
        <v>1</v>
      </c>
      <c r="F63" s="47">
        <f>+El_cappe!L62</f>
        <v>1000</v>
      </c>
      <c r="G63" s="47">
        <f>+El_cappe!M62</f>
        <v>3</v>
      </c>
      <c r="H63" s="38">
        <f>+El_cappe!K62</f>
        <v>459.31655391809568</v>
      </c>
      <c r="I63" s="37">
        <f>+El_cappe!H62</f>
        <v>0.19</v>
      </c>
      <c r="J63" s="40">
        <f>+El_cappe!J62</f>
        <v>0.19</v>
      </c>
      <c r="K63" s="30">
        <f>+El_cappe!S62</f>
        <v>25.099999999999998</v>
      </c>
      <c r="L63" s="28">
        <f>+El_cappe!U62</f>
        <v>2</v>
      </c>
      <c r="M63" s="28">
        <f>+El_cappe!V62</f>
        <v>6</v>
      </c>
      <c r="N63" s="44">
        <f t="shared" si="8"/>
        <v>3.6090233012193034</v>
      </c>
      <c r="O63" s="44">
        <f>IF($I63=$J63,8.12*10^-4*1.2^0.852*($H63/(PI()*$I63^2/4)/3600)^1.924/($I63^1.281)*('Dati di pogetto'!$C$2*I63*$L63),)</f>
        <v>0.24587369900737088</v>
      </c>
      <c r="P63" s="44">
        <f>IF($I63=$J63,8.12*10^-4*1.2^0.852*($H63/(PI()*$I63^2/4)/3600)^1.924/($I63^1.281)*('Dati di pogetto'!$C$3*$J63*$M63),)</f>
        <v>10.654526956986071</v>
      </c>
      <c r="Q63" s="44">
        <f>IF($I63=$J63,((H63/3600/(PI()*I63^2/4))^2/2/9.81*1.2)*(1+'Dati di pogetto'!$C$1),)</f>
        <v>2.477064220183486</v>
      </c>
      <c r="R63" s="46">
        <f t="shared" si="5"/>
        <v>16.986488177396232</v>
      </c>
      <c r="S63" s="28">
        <f>+El_cappe!F62</f>
        <v>1</v>
      </c>
      <c r="T63" s="44">
        <f t="shared" si="6"/>
        <v>16.124490838289091</v>
      </c>
      <c r="U63" s="44">
        <f>IF($J63=$J63,8.12*10^-4*1.2^0.852*($F63/(PI()*$I63^2/4)/3600)^1.924/($I63^1.281)*('Dati di pogetto'!$C$2*$I63*$L63),)</f>
        <v>1.0985210889830419</v>
      </c>
      <c r="V63" s="44">
        <f>IF($I63=$J63,8.12*10^-4*1.2^0.852*($F63/(PI()*$I63^2/4)/3600)^1.924/($I63^1.281)*('Dati di pogetto'!$C$3*$J63*$M63),)</f>
        <v>47.60258052259848</v>
      </c>
      <c r="W63" s="44">
        <f>IF($I63=$J63,(($F63/3600/(PI()*$I63^2/4))^2/2/9.81*1.2)*(1+'Dati di pogetto'!$C$1),)</f>
        <v>11.741215807105819</v>
      </c>
      <c r="X63" s="46">
        <f t="shared" si="7"/>
        <v>76.566808256976429</v>
      </c>
      <c r="Y63" s="30">
        <f t="shared" si="3"/>
        <v>5.8706079035529068</v>
      </c>
    </row>
    <row r="64" spans="1:25">
      <c r="A64" s="28">
        <f>+El_cappe!E63</f>
        <v>69</v>
      </c>
      <c r="B64" s="47">
        <f>+El_cappe!A63</f>
        <v>3</v>
      </c>
      <c r="C64" s="47">
        <f>+El_cappe!B63</f>
        <v>4</v>
      </c>
      <c r="D64" s="47">
        <f>+El_cappe!C63</f>
        <v>345</v>
      </c>
      <c r="E64" s="47">
        <f>+El_cappe!D63</f>
        <v>2</v>
      </c>
      <c r="F64" s="47">
        <f>+El_cappe!L63</f>
        <v>1000</v>
      </c>
      <c r="G64" s="47">
        <f>+El_cappe!M63</f>
        <v>3</v>
      </c>
      <c r="H64" s="38">
        <f>+El_cappe!K63</f>
        <v>469.52358844960895</v>
      </c>
      <c r="I64" s="37">
        <f>+El_cappe!H63</f>
        <v>0.19</v>
      </c>
      <c r="J64" s="40">
        <f>+El_cappe!J63</f>
        <v>0.19</v>
      </c>
      <c r="K64" s="30">
        <f>+El_cappe!S63</f>
        <v>32.6</v>
      </c>
      <c r="L64" s="28">
        <f>+El_cappe!U63</f>
        <v>0</v>
      </c>
      <c r="M64" s="28">
        <f>+El_cappe!V63</f>
        <v>7</v>
      </c>
      <c r="N64" s="44">
        <f t="shared" si="8"/>
        <v>4.8898862468900024</v>
      </c>
      <c r="O64" s="44">
        <f>IF($I64=$J64,8.12*10^-4*1.2^0.852*($H64/(PI()*$I64^2/4)/3600)^1.924/($I64^1.281)*('Dati di pogetto'!$C$2*I64*$L64),)</f>
        <v>0</v>
      </c>
      <c r="P64" s="44">
        <f>IF($I64=$J64,8.12*10^-4*1.2^0.852*($H64/(PI()*$I64^2/4)/3600)^1.924/($I64^1.281)*('Dati di pogetto'!$C$3*$J64*$M64),)</f>
        <v>12.967198344896953</v>
      </c>
      <c r="Q64" s="44">
        <f>IF($I64=$J64,((H64/3600/(PI()*I64^2/4))^2/2/9.81*1.2)*(1+'Dati di pogetto'!$C$1),)</f>
        <v>2.5883792048929659</v>
      </c>
      <c r="R64" s="46">
        <f t="shared" si="5"/>
        <v>20.445463796679924</v>
      </c>
      <c r="S64" s="28">
        <f>+El_cappe!F63</f>
        <v>1</v>
      </c>
      <c r="T64" s="44">
        <f t="shared" si="6"/>
        <v>20.942565789969102</v>
      </c>
      <c r="U64" s="44">
        <f>IF($J64=$J64,8.12*10^-4*1.2^0.852*($F64/(PI()*$I64^2/4)/3600)^1.924/($I64^1.281)*('Dati di pogetto'!$C$2*$I64*$L64),)</f>
        <v>0</v>
      </c>
      <c r="V64" s="44">
        <f>IF($I64=$J64,8.12*10^-4*1.2^0.852*($F64/(PI()*$I64^2/4)/3600)^1.924/($I64^1.281)*('Dati di pogetto'!$C$3*$J64*$M64),)</f>
        <v>55.536343943031561</v>
      </c>
      <c r="W64" s="44">
        <f>IF($I64=$J64,(($F64/3600/(PI()*$I64^2/4))^2/2/9.81*1.2)*(1+'Dati di pogetto'!$C$1),)</f>
        <v>11.741215807105819</v>
      </c>
      <c r="X64" s="46">
        <f t="shared" si="7"/>
        <v>88.22012554010648</v>
      </c>
      <c r="Y64" s="30">
        <f t="shared" si="3"/>
        <v>5.8706079035529068</v>
      </c>
    </row>
    <row r="65" spans="1:25">
      <c r="A65" s="28">
        <f>+El_cappe!E64</f>
        <v>70</v>
      </c>
      <c r="B65" s="47">
        <f>+El_cappe!A64</f>
        <v>3</v>
      </c>
      <c r="C65" s="47">
        <f>+El_cappe!B64</f>
        <v>4</v>
      </c>
      <c r="D65" s="47">
        <f>+El_cappe!C64</f>
        <v>350</v>
      </c>
      <c r="E65" s="47">
        <f>+El_cappe!D64</f>
        <v>12</v>
      </c>
      <c r="F65" s="47">
        <f>+El_cappe!L64</f>
        <v>1000</v>
      </c>
      <c r="G65" s="47">
        <f>+El_cappe!M64</f>
        <v>3</v>
      </c>
      <c r="H65" s="38">
        <f>+El_cappe!K64</f>
        <v>530.76579563868836</v>
      </c>
      <c r="I65" s="37">
        <f>+El_cappe!H64</f>
        <v>0.19</v>
      </c>
      <c r="J65" s="40">
        <f>+El_cappe!J64</f>
        <v>0.19</v>
      </c>
      <c r="K65" s="30">
        <f>+El_cappe!S64</f>
        <v>50.410000000000004</v>
      </c>
      <c r="L65" s="28">
        <f>+El_cappe!U64</f>
        <v>0</v>
      </c>
      <c r="M65" s="28">
        <f>+El_cappe!V64</f>
        <v>8</v>
      </c>
      <c r="N65" s="44">
        <f t="shared" si="8"/>
        <v>9.5728712658883008</v>
      </c>
      <c r="O65" s="44">
        <f>IF($I65=$J65,8.12*10^-4*1.2^0.852*($H65/(PI()*$I65^2/4)/3600)^1.924/($I65^1.281)*('Dati di pogetto'!$C$2*I65*$L65),)</f>
        <v>0</v>
      </c>
      <c r="P65" s="44">
        <f>IF($I65=$J65,8.12*10^-4*1.2^0.852*($H65/(PI()*$I65^2/4)/3600)^1.924/($I65^1.281)*('Dati di pogetto'!$C$3*$J65*$M65),)</f>
        <v>18.762144040265106</v>
      </c>
      <c r="Q65" s="44">
        <f>IF($I65=$J65,((H65/3600/(PI()*I65^2/4))^2/2/9.81*1.2)*(1+'Dati di pogetto'!$C$1),)</f>
        <v>3.307645259938838</v>
      </c>
      <c r="R65" s="46">
        <f t="shared" si="5"/>
        <v>31.642660566092246</v>
      </c>
      <c r="S65" s="28">
        <f>+El_cappe!F64</f>
        <v>1</v>
      </c>
      <c r="T65" s="44">
        <f t="shared" si="6"/>
        <v>32.383887775225233</v>
      </c>
      <c r="U65" s="44">
        <f>IF($J65=$J65,8.12*10^-4*1.2^0.852*($F65/(PI()*$I65^2/4)/3600)^1.924/($I65^1.281)*('Dati di pogetto'!$C$2*$I65*$L65),)</f>
        <v>0</v>
      </c>
      <c r="V65" s="44">
        <f>IF($I65=$J65,8.12*10^-4*1.2^0.852*($F65/(PI()*$I65^2/4)/3600)^1.924/($I65^1.281)*('Dati di pogetto'!$C$3*$J65*$M65),)</f>
        <v>63.470107363464635</v>
      </c>
      <c r="W65" s="44">
        <f>IF($I65=$J65,(($F65/3600/(PI()*$I65^2/4))^2/2/9.81*1.2)*(1+'Dati di pogetto'!$C$1),)</f>
        <v>11.741215807105819</v>
      </c>
      <c r="X65" s="46">
        <f t="shared" si="7"/>
        <v>107.59521094579569</v>
      </c>
      <c r="Y65" s="30">
        <f t="shared" si="3"/>
        <v>5.8706079035529068</v>
      </c>
    </row>
    <row r="66" spans="1:25">
      <c r="A66" s="28">
        <f>+El_cappe!E65</f>
        <v>71</v>
      </c>
      <c r="B66" s="47">
        <f>+El_cappe!A65</f>
        <v>3</v>
      </c>
      <c r="C66" s="47">
        <f>+El_cappe!B65</f>
        <v>4</v>
      </c>
      <c r="D66" s="47">
        <f>+El_cappe!C65</f>
        <v>350</v>
      </c>
      <c r="E66" s="47">
        <f>+El_cappe!D65</f>
        <v>22</v>
      </c>
      <c r="F66" s="47">
        <f>+El_cappe!L65</f>
        <v>1000</v>
      </c>
      <c r="G66" s="47">
        <f>+El_cappe!M65</f>
        <v>3</v>
      </c>
      <c r="H66" s="38">
        <f>+El_cappe!K65</f>
        <v>0</v>
      </c>
      <c r="I66" s="37">
        <f>+El_cappe!H65</f>
        <v>0.19</v>
      </c>
      <c r="J66" s="40">
        <f>+El_cappe!J65</f>
        <v>0.19</v>
      </c>
      <c r="K66" s="30">
        <f>+El_cappe!S65</f>
        <v>50.300000000000004</v>
      </c>
      <c r="L66" s="28">
        <f>+El_cappe!U65</f>
        <v>0</v>
      </c>
      <c r="M66" s="28">
        <f>+El_cappe!V65</f>
        <v>11</v>
      </c>
      <c r="N66" s="44">
        <f t="shared" si="8"/>
        <v>0</v>
      </c>
      <c r="O66" s="44">
        <f>IF($I66=$J66,8.12*10^-4*1.2^0.852*($H66/(PI()*$I66^2/4)/3600)^1.924/($I66^1.281)*('Dati di pogetto'!$C$2*I66*$L66),)</f>
        <v>0</v>
      </c>
      <c r="P66" s="44">
        <f>IF($I66=$J66,8.12*10^-4*1.2^0.852*($H66/(PI()*$I66^2/4)/3600)^1.924/($I66^1.281)*('Dati di pogetto'!$C$3*$J66*$M66),)</f>
        <v>0</v>
      </c>
      <c r="Q66" s="44">
        <f>IF($I66=$J66,((H66/3600/(PI()*I66^2/4))^2/2/9.81*1.2)*(1+'Dati di pogetto'!$C$1),)</f>
        <v>0</v>
      </c>
      <c r="R66" s="46">
        <f t="shared" si="5"/>
        <v>0</v>
      </c>
      <c r="S66" s="28">
        <f>+El_cappe!F65</f>
        <v>0</v>
      </c>
      <c r="T66" s="44">
        <f t="shared" si="6"/>
        <v>32.313222675933922</v>
      </c>
      <c r="U66" s="44">
        <f>IF($J66=$J66,8.12*10^-4*1.2^0.852*($F66/(PI()*$I66^2/4)/3600)^1.924/($I66^1.281)*('Dati di pogetto'!$C$2*$I66*$L66),)</f>
        <v>0</v>
      </c>
      <c r="V66" s="44">
        <f>IF($I66=$J66,8.12*10^-4*1.2^0.852*($F66/(PI()*$I66^2/4)/3600)^1.924/($I66^1.281)*('Dati di pogetto'!$C$3*$J66*$M66),)</f>
        <v>87.271397624763878</v>
      </c>
      <c r="W66" s="44">
        <f>IF($I66=$J66,(($F66/3600/(PI()*$I66^2/4))^2/2/9.81*1.2)*(1+'Dati di pogetto'!$C$1),)</f>
        <v>11.741215807105819</v>
      </c>
      <c r="X66" s="46">
        <f t="shared" si="7"/>
        <v>131.32583610780361</v>
      </c>
      <c r="Y66" s="30">
        <f t="shared" si="3"/>
        <v>5.8706079035529068</v>
      </c>
    </row>
    <row r="67" spans="1:25">
      <c r="A67" s="28">
        <f>+El_cappe!E66</f>
        <v>72</v>
      </c>
      <c r="B67" s="47">
        <f>+El_cappe!A66</f>
        <v>4</v>
      </c>
      <c r="C67" s="47">
        <f>+El_cappe!B66</f>
        <v>1</v>
      </c>
      <c r="D67" s="47">
        <f>+El_cappe!C66</f>
        <v>415</v>
      </c>
      <c r="E67" s="47">
        <f>+El_cappe!D66</f>
        <v>95</v>
      </c>
      <c r="F67" s="47">
        <f>+El_cappe!L66</f>
        <v>1000</v>
      </c>
      <c r="G67" s="47">
        <f>+El_cappe!M66</f>
        <v>3</v>
      </c>
      <c r="H67" s="38">
        <f>+El_cappe!K66</f>
        <v>423.59193305779945</v>
      </c>
      <c r="I67" s="37">
        <f>+El_cappe!H66</f>
        <v>0.19</v>
      </c>
      <c r="J67" s="40">
        <f>+El_cappe!J66</f>
        <v>0.19</v>
      </c>
      <c r="K67" s="30">
        <f>+El_cappe!S66</f>
        <v>43.199999999999996</v>
      </c>
      <c r="L67" s="28">
        <f>+El_cappe!U66</f>
        <v>0</v>
      </c>
      <c r="M67" s="28">
        <f>+El_cappe!V66</f>
        <v>10</v>
      </c>
      <c r="N67" s="44">
        <f t="shared" si="8"/>
        <v>5.3154908260433693</v>
      </c>
      <c r="O67" s="44">
        <f>IF($I67=$J67,8.12*10^-4*1.2^0.852*($H67/(PI()*$I67^2/4)/3600)^1.924/($I67^1.281)*('Dati di pogetto'!$C$2*I67*$L67),)</f>
        <v>0</v>
      </c>
      <c r="P67" s="44">
        <f>IF($I67=$J67,8.12*10^-4*1.2^0.852*($H67/(PI()*$I67^2/4)/3600)^1.924/($I67^1.281)*('Dati di pogetto'!$C$3*$J67*$M67),)</f>
        <v>15.195905486489726</v>
      </c>
      <c r="Q67" s="44">
        <f>IF($I67=$J67,((H67/3600/(PI()*I67^2/4))^2/2/9.81*1.2)*(1+'Dati di pogetto'!$C$1),)</f>
        <v>2.1067278287461786</v>
      </c>
      <c r="R67" s="46">
        <f t="shared" si="5"/>
        <v>22.618124141279274</v>
      </c>
      <c r="S67" s="28">
        <f>+El_cappe!F66</f>
        <v>1</v>
      </c>
      <c r="T67" s="44">
        <f t="shared" si="6"/>
        <v>27.752111721676844</v>
      </c>
      <c r="U67" s="44">
        <f>IF($J67=$J67,8.12*10^-4*1.2^0.852*($F67/(PI()*$I67^2/4)/3600)^1.924/($I67^1.281)*('Dati di pogetto'!$C$2*$I67*$L67),)</f>
        <v>0</v>
      </c>
      <c r="V67" s="44">
        <f>IF($I67=$J67,8.12*10^-4*1.2^0.852*($F67/(PI()*$I67^2/4)/3600)^1.924/($I67^1.281)*('Dati di pogetto'!$C$3*$J67*$M67),)</f>
        <v>79.337634204330797</v>
      </c>
      <c r="W67" s="44">
        <f>IF($I67=$J67,(($F67/3600/(PI()*$I67^2/4))^2/2/9.81*1.2)*(1+'Dati di pogetto'!$C$1),)</f>
        <v>11.741215807105819</v>
      </c>
      <c r="X67" s="46">
        <f t="shared" si="7"/>
        <v>118.83096173311345</v>
      </c>
      <c r="Y67" s="30">
        <f t="shared" si="3"/>
        <v>5.8706079035529068</v>
      </c>
    </row>
    <row r="68" spans="1:25">
      <c r="A68" s="28">
        <f>+El_cappe!E67</f>
        <v>75</v>
      </c>
      <c r="B68" s="47">
        <f>+El_cappe!A67</f>
        <v>4</v>
      </c>
      <c r="C68" s="47">
        <f>+El_cappe!B67</f>
        <v>3</v>
      </c>
      <c r="D68" s="47">
        <f>+El_cappe!C67</f>
        <v>483</v>
      </c>
      <c r="E68" s="47">
        <f>+El_cappe!D67</f>
        <v>57</v>
      </c>
      <c r="F68" s="47">
        <f>+El_cappe!L67</f>
        <v>1000</v>
      </c>
      <c r="G68" s="47">
        <f>+El_cappe!M67</f>
        <v>3</v>
      </c>
      <c r="H68" s="38">
        <f>+El_cappe!K67</f>
        <v>775.73462439500611</v>
      </c>
      <c r="I68" s="37">
        <f>+El_cappe!H67</f>
        <v>0.19</v>
      </c>
      <c r="J68" s="40">
        <f>+El_cappe!J67</f>
        <v>0.19</v>
      </c>
      <c r="K68" s="30">
        <f>+El_cappe!S67</f>
        <v>17.2</v>
      </c>
      <c r="L68" s="28">
        <f>+El_cappe!U67</f>
        <v>0</v>
      </c>
      <c r="M68" s="28">
        <f>+El_cappe!V67</f>
        <v>6</v>
      </c>
      <c r="N68" s="44">
        <f t="shared" si="8"/>
        <v>6.7787385911091054</v>
      </c>
      <c r="O68" s="44">
        <f>IF($I68=$J68,8.12*10^-4*1.2^0.852*($H68/(PI()*$I68^2/4)/3600)^1.924/($I68^1.281)*('Dati di pogetto'!$C$2*I68*$L68),)</f>
        <v>0</v>
      </c>
      <c r="P68" s="44">
        <f>IF($I68=$J68,8.12*10^-4*1.2^0.852*($H68/(PI()*$I68^2/4)/3600)^1.924/($I68^1.281)*('Dati di pogetto'!$C$3*$J68*$M68),)</f>
        <v>29.203751720999108</v>
      </c>
      <c r="Q68" s="44">
        <f>IF($I68=$J68,((H68/3600/(PI()*I68^2/4))^2/2/9.81*1.2)*(1+'Dati di pogetto'!$C$1),)</f>
        <v>7.0654434250764524</v>
      </c>
      <c r="R68" s="46">
        <f t="shared" ref="R68:R99" si="9">SUM(N68:Q68)</f>
        <v>43.047933737184664</v>
      </c>
      <c r="S68" s="28">
        <f>+El_cappe!F67</f>
        <v>1</v>
      </c>
      <c r="T68" s="44">
        <f t="shared" ref="T68:T101" si="10">IF($I68=$J68,8.12*10^-4*1.2^0.852*($F68/(PI()*$I68^2/4)/3600)^1.924/($I68^1.281)*$K68,)</f>
        <v>11.049451889186152</v>
      </c>
      <c r="U68" s="44">
        <f>IF($J68=$J68,8.12*10^-4*1.2^0.852*($F68/(PI()*$I68^2/4)/3600)^1.924/($I68^1.281)*('Dati di pogetto'!$C$2*$I68*$L68),)</f>
        <v>0</v>
      </c>
      <c r="V68" s="44">
        <f>IF($I68=$J68,8.12*10^-4*1.2^0.852*($F68/(PI()*$I68^2/4)/3600)^1.924/($I68^1.281)*('Dati di pogetto'!$C$3*$J68*$M68),)</f>
        <v>47.60258052259848</v>
      </c>
      <c r="W68" s="44">
        <f>IF($I68=$J68,(($F68/3600/(PI()*$I68^2/4))^2/2/9.81*1.2)*(1+'Dati di pogetto'!$C$1),)</f>
        <v>11.741215807105819</v>
      </c>
      <c r="X68" s="46">
        <f t="shared" ref="X68:X99" si="11">SUM(T68:W68)</f>
        <v>70.393248218890449</v>
      </c>
      <c r="Y68" s="30">
        <f t="shared" si="3"/>
        <v>5.8706079035529068</v>
      </c>
    </row>
    <row r="69" spans="1:25">
      <c r="A69" s="28">
        <f>+El_cappe!E68</f>
        <v>76</v>
      </c>
      <c r="B69" s="47">
        <f>+El_cappe!A68</f>
        <v>4</v>
      </c>
      <c r="C69" s="47">
        <f>+El_cappe!B68</f>
        <v>3</v>
      </c>
      <c r="D69" s="47">
        <f>+El_cappe!C68</f>
        <v>483</v>
      </c>
      <c r="E69" s="47">
        <f>+El_cappe!D68</f>
        <v>50</v>
      </c>
      <c r="F69" s="47">
        <f>+El_cappe!L68</f>
        <v>1000</v>
      </c>
      <c r="G69" s="47">
        <f>+El_cappe!M68</f>
        <v>3</v>
      </c>
      <c r="H69" s="38">
        <f>+El_cappe!K68</f>
        <v>714.49241720592659</v>
      </c>
      <c r="I69" s="37">
        <f>+El_cappe!H68</f>
        <v>0.19</v>
      </c>
      <c r="J69" s="40">
        <f>+El_cappe!J68</f>
        <v>0.19</v>
      </c>
      <c r="K69" s="30">
        <f>+El_cappe!S68</f>
        <v>17.299999999999997</v>
      </c>
      <c r="L69" s="28">
        <f>+El_cappe!U68</f>
        <v>0</v>
      </c>
      <c r="M69" s="28">
        <f>+El_cappe!V68</f>
        <v>6</v>
      </c>
      <c r="N69" s="44">
        <f t="shared" si="8"/>
        <v>5.8203596351220916</v>
      </c>
      <c r="O69" s="44">
        <f>IF($I69=$J69,8.12*10^-4*1.2^0.852*($H69/(PI()*$I69^2/4)/3600)^1.924/($I69^1.281)*('Dati di pogetto'!$C$2*I69*$L69),)</f>
        <v>0</v>
      </c>
      <c r="P69" s="44">
        <f>IF($I69=$J69,8.12*10^-4*1.2^0.852*($H69/(PI()*$I69^2/4)/3600)^1.924/($I69^1.281)*('Dati di pogetto'!$C$3*$J69*$M69),)</f>
        <v>24.929979708817747</v>
      </c>
      <c r="Q69" s="44">
        <f>IF($I69=$J69,((H69/3600/(PI()*I69^2/4))^2/2/9.81*1.2)*(1+'Dati di pogetto'!$C$1),)</f>
        <v>5.993883792048929</v>
      </c>
      <c r="R69" s="46">
        <f t="shared" si="9"/>
        <v>36.744223135988769</v>
      </c>
      <c r="S69" s="28">
        <f>+El_cappe!F68</f>
        <v>1</v>
      </c>
      <c r="T69" s="44">
        <f t="shared" si="10"/>
        <v>11.113692888541884</v>
      </c>
      <c r="U69" s="44">
        <f>IF($J69=$J69,8.12*10^-4*1.2^0.852*($F69/(PI()*$I69^2/4)/3600)^1.924/($I69^1.281)*('Dati di pogetto'!$C$2*$I69*$L69),)</f>
        <v>0</v>
      </c>
      <c r="V69" s="44">
        <f>IF($I69=$J69,8.12*10^-4*1.2^0.852*($F69/(PI()*$I69^2/4)/3600)^1.924/($I69^1.281)*('Dati di pogetto'!$C$3*$J69*$M69),)</f>
        <v>47.60258052259848</v>
      </c>
      <c r="W69" s="44">
        <f>IF($I69=$J69,(($F69/3600/(PI()*$I69^2/4))^2/2/9.81*1.2)*(1+'Dati di pogetto'!$C$1),)</f>
        <v>11.741215807105819</v>
      </c>
      <c r="X69" s="46">
        <f t="shared" si="11"/>
        <v>70.457489218246181</v>
      </c>
      <c r="Y69" s="30">
        <f t="shared" ref="Y69:Y101" si="12">+(($F69/3600/PI()/$I69^2*4)^2)/2/9.81*1.2</f>
        <v>5.8706079035529068</v>
      </c>
    </row>
    <row r="70" spans="1:25">
      <c r="A70" s="28">
        <f>+El_cappe!E69</f>
        <v>77</v>
      </c>
      <c r="B70" s="47">
        <f>+El_cappe!A69</f>
        <v>4</v>
      </c>
      <c r="C70" s="47">
        <f>+El_cappe!B69</f>
        <v>3</v>
      </c>
      <c r="D70" s="47">
        <f>+El_cappe!C69</f>
        <v>483</v>
      </c>
      <c r="E70" s="47">
        <f>+El_cappe!D69</f>
        <v>49</v>
      </c>
      <c r="F70" s="47">
        <f>+El_cappe!L69</f>
        <v>1000</v>
      </c>
      <c r="G70" s="47">
        <f>+El_cappe!M69</f>
        <v>3</v>
      </c>
      <c r="H70" s="38">
        <f>+El_cappe!K69</f>
        <v>0</v>
      </c>
      <c r="I70" s="37">
        <f>+El_cappe!H69</f>
        <v>0.19</v>
      </c>
      <c r="J70" s="40">
        <f>+El_cappe!J69</f>
        <v>0.19</v>
      </c>
      <c r="K70" s="30">
        <f>+El_cappe!S69</f>
        <v>9.9</v>
      </c>
      <c r="L70" s="28">
        <f>+El_cappe!U69</f>
        <v>1</v>
      </c>
      <c r="M70" s="28">
        <f>+El_cappe!V69</f>
        <v>5</v>
      </c>
      <c r="N70" s="44">
        <f t="shared" si="8"/>
        <v>0</v>
      </c>
      <c r="O70" s="44">
        <f>IF($I70=$J70,8.12*10^-4*1.2^0.852*($H70/(PI()*$I70^2/4)/3600)^1.924/($I70^1.281)*('Dati di pogetto'!$C$2*I70*$L70),)</f>
        <v>0</v>
      </c>
      <c r="P70" s="44">
        <f>IF($I70=$J70,8.12*10^-4*1.2^0.852*($H70/(PI()*$I70^2/4)/3600)^1.924/($I70^1.281)*('Dati di pogetto'!$C$3*$J70*$M70),)</f>
        <v>0</v>
      </c>
      <c r="Q70" s="44">
        <f>IF($I70=$J70,((H70/3600/(PI()*I70^2/4))^2/2/9.81*1.2)*(1+'Dati di pogetto'!$C$1),)</f>
        <v>0</v>
      </c>
      <c r="R70" s="46">
        <f t="shared" si="9"/>
        <v>0</v>
      </c>
      <c r="S70" s="28">
        <f>+El_cappe!F69</f>
        <v>0</v>
      </c>
      <c r="T70" s="44">
        <f t="shared" si="10"/>
        <v>6.359858936217611</v>
      </c>
      <c r="U70" s="44">
        <f>IF($J70=$J70,8.12*10^-4*1.2^0.852*($F70/(PI()*$I70^2/4)/3600)^1.924/($I70^1.281)*('Dati di pogetto'!$C$2*$I70*$L70),)</f>
        <v>0.54926054449152095</v>
      </c>
      <c r="V70" s="44">
        <f>IF($I70=$J70,8.12*10^-4*1.2^0.852*($F70/(PI()*$I70^2/4)/3600)^1.924/($I70^1.281)*('Dati di pogetto'!$C$3*$J70*$M70),)</f>
        <v>39.668817102165399</v>
      </c>
      <c r="W70" s="44">
        <f>IF($I70=$J70,(($F70/3600/(PI()*$I70^2/4))^2/2/9.81*1.2)*(1+'Dati di pogetto'!$C$1),)</f>
        <v>11.741215807105819</v>
      </c>
      <c r="X70" s="46">
        <f t="shared" si="11"/>
        <v>58.319152389980346</v>
      </c>
      <c r="Y70" s="30">
        <f t="shared" si="12"/>
        <v>5.8706079035529068</v>
      </c>
    </row>
    <row r="71" spans="1:25">
      <c r="A71" s="28">
        <f>+El_cappe!E70</f>
        <v>78</v>
      </c>
      <c r="B71" s="47">
        <f>+El_cappe!A70</f>
        <v>4</v>
      </c>
      <c r="C71" s="47">
        <f>+El_cappe!B70</f>
        <v>3</v>
      </c>
      <c r="D71" s="47">
        <f>+El_cappe!C70</f>
        <v>483</v>
      </c>
      <c r="E71" s="47">
        <f>+El_cappe!D70</f>
        <v>53</v>
      </c>
      <c r="F71" s="47">
        <f>+El_cappe!L70</f>
        <v>1000</v>
      </c>
      <c r="G71" s="47">
        <f>+El_cappe!M70</f>
        <v>3</v>
      </c>
      <c r="H71" s="38">
        <f>+El_cappe!K70</f>
        <v>704.28538267441343</v>
      </c>
      <c r="I71" s="37">
        <f>+El_cappe!H70</f>
        <v>0.19</v>
      </c>
      <c r="J71" s="40">
        <f>+El_cappe!J70</f>
        <v>0.19</v>
      </c>
      <c r="K71" s="30">
        <f>+El_cappe!S70</f>
        <v>9.4</v>
      </c>
      <c r="L71" s="28">
        <f>+El_cappe!U70</f>
        <v>2</v>
      </c>
      <c r="M71" s="28">
        <f>+El_cappe!V70</f>
        <v>4</v>
      </c>
      <c r="N71" s="44">
        <f t="shared" si="8"/>
        <v>3.0761576738997878</v>
      </c>
      <c r="O71" s="44">
        <f>IF($I71=$J71,8.12*10^-4*1.2^0.852*($H71/(PI()*$I71^2/4)/3600)^1.924/($I71^1.281)*('Dati di pogetto'!$C$2*I71*$L71),)</f>
        <v>0.55959889599666346</v>
      </c>
      <c r="P71" s="44">
        <f>IF($I71=$J71,8.12*10^-4*1.2^0.852*($H71/(PI()*$I71^2/4)/3600)^1.924/($I71^1.281)*('Dati di pogetto'!$C$3*$J71*$M71),)</f>
        <v>16.166190328792499</v>
      </c>
      <c r="Q71" s="44">
        <f>IF($I71=$J71,((H71/3600/(PI()*I71^2/4))^2/2/9.81*1.2)*(1+'Dati di pogetto'!$C$1),)</f>
        <v>5.8238532110091743</v>
      </c>
      <c r="R71" s="46">
        <f t="shared" si="9"/>
        <v>25.625800109698126</v>
      </c>
      <c r="S71" s="28">
        <f>+El_cappe!F70</f>
        <v>1</v>
      </c>
      <c r="T71" s="44">
        <f t="shared" si="10"/>
        <v>6.0386539394389436</v>
      </c>
      <c r="U71" s="44">
        <f>IF($J71=$J71,8.12*10^-4*1.2^0.852*($F71/(PI()*$I71^2/4)/3600)^1.924/($I71^1.281)*('Dati di pogetto'!$C$2*$I71*$L71),)</f>
        <v>1.0985210889830419</v>
      </c>
      <c r="V71" s="44">
        <f>IF($I71=$J71,8.12*10^-4*1.2^0.852*($F71/(PI()*$I71^2/4)/3600)^1.924/($I71^1.281)*('Dati di pogetto'!$C$3*$J71*$M71),)</f>
        <v>31.735053681732317</v>
      </c>
      <c r="W71" s="44">
        <f>IF($I71=$J71,(($F71/3600/(PI()*$I71^2/4))^2/2/9.81*1.2)*(1+'Dati di pogetto'!$C$1),)</f>
        <v>11.741215807105819</v>
      </c>
      <c r="X71" s="46">
        <f t="shared" si="11"/>
        <v>50.61344451726012</v>
      </c>
      <c r="Y71" s="30">
        <f t="shared" si="12"/>
        <v>5.8706079035529068</v>
      </c>
    </row>
    <row r="72" spans="1:25">
      <c r="A72" s="28">
        <f>+El_cappe!E71</f>
        <v>79</v>
      </c>
      <c r="B72" s="47">
        <f>+El_cappe!A71</f>
        <v>4</v>
      </c>
      <c r="C72" s="47">
        <f>+El_cappe!B71</f>
        <v>3</v>
      </c>
      <c r="D72" s="47">
        <f>+El_cappe!C71</f>
        <v>475</v>
      </c>
      <c r="E72" s="47">
        <f>+El_cappe!D71</f>
        <v>48</v>
      </c>
      <c r="F72" s="47">
        <f>+El_cappe!L71</f>
        <v>400</v>
      </c>
      <c r="G72" s="47">
        <f>+El_cappe!M71</f>
        <v>2</v>
      </c>
      <c r="H72" s="38">
        <f>+El_cappe!K71</f>
        <v>20.414069063026478</v>
      </c>
      <c r="I72" s="37">
        <f>+El_cappe!H71</f>
        <v>0.19</v>
      </c>
      <c r="J72" s="40">
        <f>+El_cappe!J71</f>
        <v>0.19</v>
      </c>
      <c r="K72" s="30">
        <f>+El_cappe!S71</f>
        <v>47.9</v>
      </c>
      <c r="L72" s="28">
        <f>+El_cappe!U71</f>
        <v>1</v>
      </c>
      <c r="M72" s="28">
        <f>+El_cappe!V71</f>
        <v>9</v>
      </c>
      <c r="N72" s="44">
        <f t="shared" ref="N72:N101" si="13">IF(I72=J72,8.12*10^-4*1.2^0.852*(H72/(PI()*I72^2/4)/3600)^1.924/(I72^1.281)*K72,)</f>
        <v>1.7236628171375366E-2</v>
      </c>
      <c r="O72" s="44">
        <f>IF($I72=$J72,8.12*10^-4*1.2^0.852*($H72/(PI()*$I72^2/4)/3600)^1.924/($I72^1.281)*('Dati di pogetto'!$C$2*I72*$L72),)</f>
        <v>3.0766841516755608E-4</v>
      </c>
      <c r="P72" s="44">
        <f>IF($I72=$J72,8.12*10^-4*1.2^0.852*($H72/(PI()*$I72^2/4)/3600)^1.924/($I72^1.281)*('Dati di pogetto'!$C$3*$J72*$M72),)</f>
        <v>3.9996893971782285E-2</v>
      </c>
      <c r="Q72" s="44">
        <f>IF($I72=$J72,((H72/3600/(PI()*I72^2/4))^2/2/9.81*1.2)*(1+'Dati di pogetto'!$C$1),)</f>
        <v>4.8929663608562697E-3</v>
      </c>
      <c r="R72" s="46">
        <f t="shared" si="9"/>
        <v>6.2434156919181479E-2</v>
      </c>
      <c r="S72" s="28">
        <f>+El_cappe!F71</f>
        <v>1</v>
      </c>
      <c r="T72" s="44">
        <f t="shared" si="10"/>
        <v>5.2785084982276551</v>
      </c>
      <c r="U72" s="44">
        <f>IF($J72=$J72,8.12*10^-4*1.2^0.852*($F72/(PI()*$I72^2/4)/3600)^1.924/($I72^1.281)*('Dati di pogetto'!$C$2*$I72*$L72),)</f>
        <v>9.42197237157546E-2</v>
      </c>
      <c r="V72" s="44">
        <f>IF($I72=$J72,8.12*10^-4*1.2^0.852*($F72/(PI()*$I72^2/4)/3600)^1.924/($I72^1.281)*('Dati di pogetto'!$C$3*$J72*$M72),)</f>
        <v>12.248564083048096</v>
      </c>
      <c r="W72" s="44">
        <f>IF($I72=$J72,(($F72/3600/(PI()*$I72^2/4))^2/2/9.81*1.2)*(1+'Dati di pogetto'!$C$1),)</f>
        <v>1.8785945291369304</v>
      </c>
      <c r="X72" s="46">
        <f t="shared" si="11"/>
        <v>19.499886834128436</v>
      </c>
      <c r="Y72" s="30">
        <f t="shared" si="12"/>
        <v>0.93929726456846518</v>
      </c>
    </row>
    <row r="73" spans="1:25">
      <c r="A73" s="28">
        <f>+El_cappe!E72</f>
        <v>81</v>
      </c>
      <c r="B73" s="47">
        <f>+El_cappe!A72</f>
        <v>4</v>
      </c>
      <c r="C73" s="47">
        <f>+El_cappe!B72</f>
        <v>3</v>
      </c>
      <c r="D73" s="47">
        <f>+El_cappe!C72</f>
        <v>475</v>
      </c>
      <c r="E73" s="47">
        <f>+El_cappe!D72</f>
        <v>54</v>
      </c>
      <c r="F73" s="47">
        <f>+El_cappe!L72</f>
        <v>1000</v>
      </c>
      <c r="G73" s="47">
        <f>+El_cappe!M72</f>
        <v>3</v>
      </c>
      <c r="H73" s="38">
        <f>+El_cappe!K72</f>
        <v>91.863310783619141</v>
      </c>
      <c r="I73" s="37">
        <f>+El_cappe!H72</f>
        <v>0.19</v>
      </c>
      <c r="J73" s="40">
        <f>+El_cappe!J72</f>
        <v>0.19</v>
      </c>
      <c r="K73" s="30">
        <f>+El_cappe!S72</f>
        <v>41.1</v>
      </c>
      <c r="L73" s="28">
        <f>+El_cappe!U72</f>
        <v>0</v>
      </c>
      <c r="M73" s="28">
        <f>+El_cappe!V72</f>
        <v>7</v>
      </c>
      <c r="N73" s="44">
        <f t="shared" si="13"/>
        <v>0.26714035458426588</v>
      </c>
      <c r="O73" s="44">
        <f>IF($I73=$J73,8.12*10^-4*1.2^0.852*($H73/(PI()*$I73^2/4)/3600)^1.924/($I73^1.281)*('Dati di pogetto'!$C$2*I73*$L73),)</f>
        <v>0</v>
      </c>
      <c r="P73" s="44">
        <f>IF($I73=$J73,8.12*10^-4*1.2^0.852*($H73/(PI()*$I73^2/4)/3600)^1.924/($I73^1.281)*('Dati di pogetto'!$C$3*$J73*$M73),)</f>
        <v>0.56190471177152768</v>
      </c>
      <c r="Q73" s="44">
        <f>IF($I73=$J73,((H73/3600/(PI()*I73^2/4))^2/2/9.81*1.2)*(1+'Dati di pogetto'!$C$1),)</f>
        <v>9.9082568807339455E-2</v>
      </c>
      <c r="R73" s="46">
        <f t="shared" si="9"/>
        <v>0.92812763516313301</v>
      </c>
      <c r="S73" s="28">
        <f>+El_cappe!F72</f>
        <v>0</v>
      </c>
      <c r="T73" s="44">
        <f t="shared" si="10"/>
        <v>26.403050735206445</v>
      </c>
      <c r="U73" s="44">
        <f>IF($J73=$J73,8.12*10^-4*1.2^0.852*($F73/(PI()*$I73^2/4)/3600)^1.924/($I73^1.281)*('Dati di pogetto'!$C$2*$I73*$L73),)</f>
        <v>0</v>
      </c>
      <c r="V73" s="44">
        <f>IF($I73=$J73,8.12*10^-4*1.2^0.852*($F73/(PI()*$I73^2/4)/3600)^1.924/($I73^1.281)*('Dati di pogetto'!$C$3*$J73*$M73),)</f>
        <v>55.536343943031561</v>
      </c>
      <c r="W73" s="44">
        <f>IF($I73=$J73,(($F73/3600/(PI()*$I73^2/4))^2/2/9.81*1.2)*(1+'Dati di pogetto'!$C$1),)</f>
        <v>11.741215807105819</v>
      </c>
      <c r="X73" s="46">
        <f t="shared" si="11"/>
        <v>93.68061048534382</v>
      </c>
      <c r="Y73" s="30">
        <f t="shared" si="12"/>
        <v>5.8706079035529068</v>
      </c>
    </row>
    <row r="74" spans="1:25">
      <c r="A74" s="28">
        <f>+El_cappe!E73</f>
        <v>82</v>
      </c>
      <c r="B74" s="47">
        <f>+El_cappe!A73</f>
        <v>4</v>
      </c>
      <c r="C74" s="47">
        <f>+El_cappe!B73</f>
        <v>3</v>
      </c>
      <c r="D74" s="47">
        <f>+El_cappe!C73</f>
        <v>475</v>
      </c>
      <c r="E74" s="47">
        <f>+El_cappe!D73</f>
        <v>47</v>
      </c>
      <c r="F74" s="47">
        <f>+El_cappe!L73</f>
        <v>1000</v>
      </c>
      <c r="G74" s="47">
        <f>+El_cappe!M73</f>
        <v>3</v>
      </c>
      <c r="H74" s="38">
        <f>+El_cappe!K73</f>
        <v>91.863310783619141</v>
      </c>
      <c r="I74" s="37">
        <f>+El_cappe!H73</f>
        <v>0.19</v>
      </c>
      <c r="J74" s="40">
        <f>+El_cappe!J73</f>
        <v>0.19</v>
      </c>
      <c r="K74" s="30">
        <f>+El_cappe!S73</f>
        <v>50.2</v>
      </c>
      <c r="L74" s="28">
        <f>+El_cappe!U73</f>
        <v>0</v>
      </c>
      <c r="M74" s="28">
        <f>+El_cappe!V73</f>
        <v>8</v>
      </c>
      <c r="N74" s="44">
        <f t="shared" si="13"/>
        <v>0.32628821898126881</v>
      </c>
      <c r="O74" s="44">
        <f>IF($I74=$J74,8.12*10^-4*1.2^0.852*($H74/(PI()*$I74^2/4)/3600)^1.924/($I74^1.281)*('Dati di pogetto'!$C$2*I74*$L74),)</f>
        <v>0</v>
      </c>
      <c r="P74" s="44">
        <f>IF($I74=$J74,8.12*10^-4*1.2^0.852*($H74/(PI()*$I74^2/4)/3600)^1.924/($I74^1.281)*('Dati di pogetto'!$C$3*$J74*$M74),)</f>
        <v>0.64217681345317446</v>
      </c>
      <c r="Q74" s="44">
        <f>IF($I74=$J74,((H74/3600/(PI()*I74^2/4))^2/2/9.81*1.2)*(1+'Dati di pogetto'!$C$1),)</f>
        <v>9.9082568807339455E-2</v>
      </c>
      <c r="R74" s="46">
        <f t="shared" si="9"/>
        <v>1.0675476012417828</v>
      </c>
      <c r="S74" s="28">
        <f>+El_cappe!F73</f>
        <v>0</v>
      </c>
      <c r="T74" s="44">
        <f t="shared" si="10"/>
        <v>32.24898167657819</v>
      </c>
      <c r="U74" s="44">
        <f>IF($J74=$J74,8.12*10^-4*1.2^0.852*($F74/(PI()*$I74^2/4)/3600)^1.924/($I74^1.281)*('Dati di pogetto'!$C$2*$I74*$L74),)</f>
        <v>0</v>
      </c>
      <c r="V74" s="44">
        <f>IF($I74=$J74,8.12*10^-4*1.2^0.852*($F74/(PI()*$I74^2/4)/3600)^1.924/($I74^1.281)*('Dati di pogetto'!$C$3*$J74*$M74),)</f>
        <v>63.470107363464635</v>
      </c>
      <c r="W74" s="44">
        <f>IF($I74=$J74,(($F74/3600/(PI()*$I74^2/4))^2/2/9.81*1.2)*(1+'Dati di pogetto'!$C$1),)</f>
        <v>11.741215807105819</v>
      </c>
      <c r="X74" s="46">
        <f t="shared" si="11"/>
        <v>107.46030484714865</v>
      </c>
      <c r="Y74" s="30">
        <f t="shared" si="12"/>
        <v>5.8706079035529068</v>
      </c>
    </row>
    <row r="75" spans="1:25">
      <c r="A75" s="28">
        <f>+El_cappe!E74</f>
        <v>83</v>
      </c>
      <c r="B75" s="47">
        <f>+El_cappe!A74</f>
        <v>4</v>
      </c>
      <c r="C75" s="47">
        <f>+El_cappe!B74</f>
        <v>4</v>
      </c>
      <c r="D75" s="47">
        <f>+El_cappe!C74</f>
        <v>473</v>
      </c>
      <c r="E75" s="47">
        <f>+El_cappe!D74</f>
        <v>24</v>
      </c>
      <c r="F75" s="47">
        <f>+El_cappe!L74</f>
        <v>1000</v>
      </c>
      <c r="G75" s="47">
        <f>+El_cappe!M74</f>
        <v>3</v>
      </c>
      <c r="H75" s="38">
        <f>+El_cappe!K74</f>
        <v>132.69144890967209</v>
      </c>
      <c r="I75" s="37">
        <f>+El_cappe!H74</f>
        <v>0.19</v>
      </c>
      <c r="J75" s="40">
        <f>+El_cappe!J74</f>
        <v>0.19</v>
      </c>
      <c r="K75" s="30">
        <f>+El_cappe!S74</f>
        <v>12.3</v>
      </c>
      <c r="L75" s="28">
        <f>+El_cappe!U74</f>
        <v>3</v>
      </c>
      <c r="M75" s="28">
        <f>+El_cappe!V74</f>
        <v>7</v>
      </c>
      <c r="N75" s="44">
        <f t="shared" si="13"/>
        <v>0.16220611003321062</v>
      </c>
      <c r="O75" s="44">
        <f>IF($I75=$J75,8.12*10^-4*1.2^0.852*($H75/(PI()*$I75^2/4)/3600)^1.924/($I75^1.281)*('Dati di pogetto'!$C$2*I75*$L75),)</f>
        <v>3.3825908311803675E-2</v>
      </c>
      <c r="P75" s="44">
        <f>IF($I75=$J75,8.12*10^-4*1.2^0.852*($H75/(PI()*$I75^2/4)/3600)^1.924/($I75^1.281)*('Dati di pogetto'!$C$3*$J75*$M75),)</f>
        <v>1.1400583912496796</v>
      </c>
      <c r="Q75" s="44">
        <f>IF($I75=$J75,((H75/3600/(PI()*I75^2/4))^2/2/9.81*1.2)*(1+'Dati di pogetto'!$C$1),)</f>
        <v>0.20672782874617737</v>
      </c>
      <c r="R75" s="46">
        <f t="shared" si="9"/>
        <v>1.5428182383408713</v>
      </c>
      <c r="S75" s="28">
        <f>+El_cappe!F74</f>
        <v>1</v>
      </c>
      <c r="T75" s="44">
        <f t="shared" si="10"/>
        <v>7.9016429207552141</v>
      </c>
      <c r="U75" s="44">
        <f>IF($J75=$J75,8.12*10^-4*1.2^0.852*($F75/(PI()*$I75^2/4)/3600)^1.924/($I75^1.281)*('Dati di pogetto'!$C$2*$I75*$L75),)</f>
        <v>1.6477816334745627</v>
      </c>
      <c r="V75" s="44">
        <f>IF($I75=$J75,8.12*10^-4*1.2^0.852*($F75/(PI()*$I75^2/4)/3600)^1.924/($I75^1.281)*('Dati di pogetto'!$C$3*$J75*$M75),)</f>
        <v>55.536343943031561</v>
      </c>
      <c r="W75" s="44">
        <f>IF($I75=$J75,(($F75/3600/(PI()*$I75^2/4))^2/2/9.81*1.2)*(1+'Dati di pogetto'!$C$1),)</f>
        <v>11.741215807105819</v>
      </c>
      <c r="X75" s="46">
        <f t="shared" si="11"/>
        <v>76.826984304367159</v>
      </c>
      <c r="Y75" s="30">
        <f t="shared" si="12"/>
        <v>5.8706079035529068</v>
      </c>
    </row>
    <row r="76" spans="1:25">
      <c r="A76" s="28">
        <f>+El_cappe!E75</f>
        <v>84</v>
      </c>
      <c r="B76" s="47">
        <f>+El_cappe!A75</f>
        <v>4</v>
      </c>
      <c r="C76" s="47">
        <f>+El_cappe!B75</f>
        <v>4</v>
      </c>
      <c r="D76" s="47">
        <f>+El_cappe!C75</f>
        <v>473</v>
      </c>
      <c r="E76" s="47">
        <f>+El_cappe!D75</f>
        <v>16</v>
      </c>
      <c r="F76" s="47">
        <f>+El_cappe!L75</f>
        <v>1000</v>
      </c>
      <c r="G76" s="47">
        <f>+El_cappe!M75</f>
        <v>3</v>
      </c>
      <c r="H76" s="38">
        <f>+El_cappe!K75</f>
        <v>561.38689923322806</v>
      </c>
      <c r="I76" s="37">
        <f>+El_cappe!H75</f>
        <v>0.19</v>
      </c>
      <c r="J76" s="40">
        <f>+El_cappe!J75</f>
        <v>0.19</v>
      </c>
      <c r="K76" s="30">
        <f>+El_cappe!S75</f>
        <v>13.700000000000001</v>
      </c>
      <c r="L76" s="28">
        <f>+El_cappe!U75</f>
        <v>2</v>
      </c>
      <c r="M76" s="28">
        <f>+El_cappe!V75</f>
        <v>6</v>
      </c>
      <c r="N76" s="44">
        <f t="shared" si="13"/>
        <v>2.8981006867506616</v>
      </c>
      <c r="O76" s="44">
        <f>IF($I76=$J76,8.12*10^-4*1.2^0.852*($H76/(PI()*$I76^2/4)/3600)^1.924/($I76^1.281)*('Dati di pogetto'!$C$2*I76*$L76),)</f>
        <v>0.36173373535354969</v>
      </c>
      <c r="P76" s="44">
        <f>IF($I76=$J76,8.12*10^-4*1.2^0.852*($H76/(PI()*$I76^2/4)/3600)^1.924/($I76^1.281)*('Dati di pogetto'!$C$3*$J76*$M76),)</f>
        <v>15.675128531987152</v>
      </c>
      <c r="Q76" s="44">
        <f>IF($I76=$J76,((H76/3600/(PI()*I76^2/4))^2/2/9.81*1.2)*(1+'Dati di pogetto'!$C$1),)</f>
        <v>3.7003058103975532</v>
      </c>
      <c r="R76" s="46">
        <f t="shared" si="9"/>
        <v>22.635268764488917</v>
      </c>
      <c r="S76" s="28">
        <f>+El_cappe!F75</f>
        <v>1</v>
      </c>
      <c r="T76" s="44">
        <f t="shared" si="10"/>
        <v>8.8010169117354824</v>
      </c>
      <c r="U76" s="44">
        <f>IF($J76=$J76,8.12*10^-4*1.2^0.852*($F76/(PI()*$I76^2/4)/3600)^1.924/($I76^1.281)*('Dati di pogetto'!$C$2*$I76*$L76),)</f>
        <v>1.0985210889830419</v>
      </c>
      <c r="V76" s="44">
        <f>IF($I76=$J76,8.12*10^-4*1.2^0.852*($F76/(PI()*$I76^2/4)/3600)^1.924/($I76^1.281)*('Dati di pogetto'!$C$3*$J76*$M76),)</f>
        <v>47.60258052259848</v>
      </c>
      <c r="W76" s="44">
        <f>IF($I76=$J76,(($F76/3600/(PI()*$I76^2/4))^2/2/9.81*1.2)*(1+'Dati di pogetto'!$C$1),)</f>
        <v>11.741215807105819</v>
      </c>
      <c r="X76" s="46">
        <f t="shared" si="11"/>
        <v>69.243334330422826</v>
      </c>
      <c r="Y76" s="30">
        <f t="shared" si="12"/>
        <v>5.8706079035529068</v>
      </c>
    </row>
    <row r="77" spans="1:25">
      <c r="A77" s="28">
        <f>+El_cappe!E76</f>
        <v>85</v>
      </c>
      <c r="B77" s="47">
        <f>+El_cappe!A76</f>
        <v>4</v>
      </c>
      <c r="C77" s="47">
        <f>+El_cappe!B76</f>
        <v>4</v>
      </c>
      <c r="D77" s="47">
        <f>+El_cappe!C76</f>
        <v>465</v>
      </c>
      <c r="E77" s="47">
        <f>+El_cappe!D76</f>
        <v>26</v>
      </c>
      <c r="F77" s="47">
        <f>+El_cappe!L76</f>
        <v>1000</v>
      </c>
      <c r="G77" s="47">
        <f>+El_cappe!M76</f>
        <v>3</v>
      </c>
      <c r="H77" s="38">
        <f>+El_cappe!K76</f>
        <v>91.863310783619141</v>
      </c>
      <c r="I77" s="37">
        <f>+El_cappe!H76</f>
        <v>0.19</v>
      </c>
      <c r="J77" s="40">
        <f>+El_cappe!J76</f>
        <v>0.19</v>
      </c>
      <c r="K77" s="30">
        <f>+El_cappe!S76</f>
        <v>40.4</v>
      </c>
      <c r="L77" s="28">
        <f>+El_cappe!U76</f>
        <v>2</v>
      </c>
      <c r="M77" s="28">
        <f>+El_cappe!V76</f>
        <v>7</v>
      </c>
      <c r="N77" s="44">
        <f t="shared" si="13"/>
        <v>0.26259051886141949</v>
      </c>
      <c r="O77" s="44">
        <f>IF($I77=$J77,8.12*10^-4*1.2^0.852*($H77/(PI()*$I77^2/4)/3600)^1.924/($I77^1.281)*('Dati di pogetto'!$C$2*I77*$L77),)</f>
        <v>1.1114598694381866E-2</v>
      </c>
      <c r="P77" s="44">
        <f>IF($I77=$J77,8.12*10^-4*1.2^0.852*($H77/(PI()*$I77^2/4)/3600)^1.924/($I77^1.281)*('Dati di pogetto'!$C$3*$J77*$M77),)</f>
        <v>0.56190471177152768</v>
      </c>
      <c r="Q77" s="44">
        <f>IF($I77=$J77,((H77/3600/(PI()*I77^2/4))^2/2/9.81*1.2)*(1+'Dati di pogetto'!$C$1),)</f>
        <v>9.9082568807339455E-2</v>
      </c>
      <c r="R77" s="46">
        <f t="shared" si="9"/>
        <v>0.93469239813466853</v>
      </c>
      <c r="S77" s="28">
        <f>+El_cappe!F76</f>
        <v>0</v>
      </c>
      <c r="T77" s="44">
        <f t="shared" si="10"/>
        <v>25.953363739716309</v>
      </c>
      <c r="U77" s="44">
        <f>IF($J77=$J77,8.12*10^-4*1.2^0.852*($F77/(PI()*$I77^2/4)/3600)^1.924/($I77^1.281)*('Dati di pogetto'!$C$2*$I77*$L77),)</f>
        <v>1.0985210889830419</v>
      </c>
      <c r="V77" s="44">
        <f>IF($I77=$J77,8.12*10^-4*1.2^0.852*($F77/(PI()*$I77^2/4)/3600)^1.924/($I77^1.281)*('Dati di pogetto'!$C$3*$J77*$M77),)</f>
        <v>55.536343943031561</v>
      </c>
      <c r="W77" s="44">
        <f>IF($I77=$J77,(($F77/3600/(PI()*$I77^2/4))^2/2/9.81*1.2)*(1+'Dati di pogetto'!$C$1),)</f>
        <v>11.741215807105819</v>
      </c>
      <c r="X77" s="46">
        <f t="shared" si="11"/>
        <v>94.329444578836728</v>
      </c>
      <c r="Y77" s="30">
        <f t="shared" si="12"/>
        <v>5.8706079035529068</v>
      </c>
    </row>
    <row r="78" spans="1:25">
      <c r="A78" s="28">
        <f>+El_cappe!E77</f>
        <v>86</v>
      </c>
      <c r="B78" s="47">
        <f>+El_cappe!A77</f>
        <v>4</v>
      </c>
      <c r="C78" s="47">
        <f>+El_cappe!B77</f>
        <v>4</v>
      </c>
      <c r="D78" s="47">
        <f>+El_cappe!C77</f>
        <v>465</v>
      </c>
      <c r="E78" s="47">
        <f>+El_cappe!D77</f>
        <v>19</v>
      </c>
      <c r="F78" s="47">
        <f>+El_cappe!L77</f>
        <v>1000</v>
      </c>
      <c r="G78" s="47">
        <f>+El_cappe!M77</f>
        <v>3</v>
      </c>
      <c r="H78" s="38">
        <f>+El_cappe!K77</f>
        <v>714.49241720592659</v>
      </c>
      <c r="I78" s="37">
        <f>+El_cappe!H77</f>
        <v>0.19</v>
      </c>
      <c r="J78" s="40">
        <f>+El_cappe!J77</f>
        <v>0.19</v>
      </c>
      <c r="K78" s="30">
        <f>+El_cappe!S77</f>
        <v>47</v>
      </c>
      <c r="L78" s="28">
        <f>+El_cappe!U77</f>
        <v>1</v>
      </c>
      <c r="M78" s="28">
        <f>+El_cappe!V77</f>
        <v>7</v>
      </c>
      <c r="N78" s="44">
        <f t="shared" si="13"/>
        <v>15.8125377370369</v>
      </c>
      <c r="O78" s="44">
        <f>IF($I78=$J78,8.12*10^-4*1.2^0.852*($H78/(PI()*$I78^2/4)/3600)^1.924/($I78^1.281)*('Dati di pogetto'!$C$2*I78*$L78),)</f>
        <v>0.2876536120248202</v>
      </c>
      <c r="P78" s="44">
        <f>IF($I78=$J78,8.12*10^-4*1.2^0.852*($H78/(PI()*$I78^2/4)/3600)^1.924/($I78^1.281)*('Dati di pogetto'!$C$3*$J78*$M78),)</f>
        <v>29.084976326954042</v>
      </c>
      <c r="Q78" s="44">
        <f>IF($I78=$J78,((H78/3600/(PI()*I78^2/4))^2/2/9.81*1.2)*(1+'Dati di pogetto'!$C$1),)</f>
        <v>5.993883792048929</v>
      </c>
      <c r="R78" s="46">
        <f t="shared" si="9"/>
        <v>51.179051468064692</v>
      </c>
      <c r="S78" s="28">
        <f>+El_cappe!F77</f>
        <v>1</v>
      </c>
      <c r="T78" s="44">
        <f t="shared" si="10"/>
        <v>30.193269697194719</v>
      </c>
      <c r="U78" s="44">
        <f>IF($J78=$J78,8.12*10^-4*1.2^0.852*($F78/(PI()*$I78^2/4)/3600)^1.924/($I78^1.281)*('Dati di pogetto'!$C$2*$I78*$L78),)</f>
        <v>0.54926054449152095</v>
      </c>
      <c r="V78" s="44">
        <f>IF($I78=$J78,8.12*10^-4*1.2^0.852*($F78/(PI()*$I78^2/4)/3600)^1.924/($I78^1.281)*('Dati di pogetto'!$C$3*$J78*$M78),)</f>
        <v>55.536343943031561</v>
      </c>
      <c r="W78" s="44">
        <f>IF($I78=$J78,(($F78/3600/(PI()*$I78^2/4))^2/2/9.81*1.2)*(1+'Dati di pogetto'!$C$1),)</f>
        <v>11.741215807105819</v>
      </c>
      <c r="X78" s="46">
        <f t="shared" si="11"/>
        <v>98.020089991823625</v>
      </c>
      <c r="Y78" s="30">
        <f t="shared" si="12"/>
        <v>5.8706079035529068</v>
      </c>
    </row>
    <row r="79" spans="1:25">
      <c r="A79" s="28">
        <f>+El_cappe!E78</f>
        <v>87</v>
      </c>
      <c r="B79" s="47">
        <f>+El_cappe!A78</f>
        <v>4</v>
      </c>
      <c r="C79" s="47">
        <f>+El_cappe!B78</f>
        <v>2</v>
      </c>
      <c r="D79" s="47">
        <f>+El_cappe!C78</f>
        <v>438</v>
      </c>
      <c r="E79" s="47">
        <f>+El_cappe!D78</f>
        <v>73</v>
      </c>
      <c r="F79" s="47">
        <f>+El_cappe!L78</f>
        <v>1000</v>
      </c>
      <c r="G79" s="47">
        <f>+El_cappe!M78</f>
        <v>3</v>
      </c>
      <c r="H79" s="38">
        <f>+El_cappe!K78</f>
        <v>81.656276252105911</v>
      </c>
      <c r="I79" s="37">
        <f>+El_cappe!H78</f>
        <v>0.19</v>
      </c>
      <c r="J79" s="40">
        <f>+El_cappe!J78</f>
        <v>0.19</v>
      </c>
      <c r="K79" s="30">
        <f>+El_cappe!S78</f>
        <v>20.399999999999999</v>
      </c>
      <c r="L79" s="28">
        <f>+El_cappe!U78</f>
        <v>5</v>
      </c>
      <c r="M79" s="28">
        <f>+El_cappe!V78</f>
        <v>6</v>
      </c>
      <c r="N79" s="44">
        <f t="shared" si="13"/>
        <v>0.10570861688329666</v>
      </c>
      <c r="O79" s="44">
        <f>IF($I79=$J79,8.12*10^-4*1.2^0.852*($H79/(PI()*$I79^2/4)/3600)^1.924/($I79^1.281)*('Dati di pogetto'!$C$2*I79*$L79),)</f>
        <v>2.2152173390984964E-2</v>
      </c>
      <c r="P79" s="44">
        <f>IF($I79=$J79,8.12*10^-4*1.2^0.852*($H79/(PI()*$I79^2/4)/3600)^1.924/($I79^1.281)*('Dati di pogetto'!$C$3*$J79*$M79),)</f>
        <v>0.38397100544373935</v>
      </c>
      <c r="Q79" s="44">
        <f>IF($I79=$J79,((H79/3600/(PI()*I79^2/4))^2/2/9.81*1.2)*(1+'Dati di pogetto'!$C$1),)</f>
        <v>7.8287461773700315E-2</v>
      </c>
      <c r="R79" s="46">
        <f t="shared" si="9"/>
        <v>0.59011925749172123</v>
      </c>
      <c r="S79" s="28">
        <f>+El_cappe!F78</f>
        <v>0</v>
      </c>
      <c r="T79" s="44">
        <f t="shared" si="10"/>
        <v>13.105163868569621</v>
      </c>
      <c r="U79" s="44">
        <f>IF($J79=$J79,8.12*10^-4*1.2^0.852*($F79/(PI()*$I79^2/4)/3600)^1.924/($I79^1.281)*('Dati di pogetto'!$C$2*$I79*$L79),)</f>
        <v>2.7463027224576049</v>
      </c>
      <c r="V79" s="44">
        <f>IF($I79=$J79,8.12*10^-4*1.2^0.852*($F79/(PI()*$I79^2/4)/3600)^1.924/($I79^1.281)*('Dati di pogetto'!$C$3*$J79*$M79),)</f>
        <v>47.60258052259848</v>
      </c>
      <c r="W79" s="44">
        <f>IF($I79=$J79,(($F79/3600/(PI()*$I79^2/4))^2/2/9.81*1.2)*(1+'Dati di pogetto'!$C$1),)</f>
        <v>11.741215807105819</v>
      </c>
      <c r="X79" s="46">
        <f t="shared" si="11"/>
        <v>75.195262920731523</v>
      </c>
      <c r="Y79" s="30">
        <f t="shared" si="12"/>
        <v>5.8706079035529068</v>
      </c>
    </row>
    <row r="80" spans="1:25">
      <c r="A80" s="28">
        <f>+El_cappe!E79</f>
        <v>88</v>
      </c>
      <c r="B80" s="47">
        <f>+El_cappe!A79</f>
        <v>4</v>
      </c>
      <c r="C80" s="47">
        <f>+El_cappe!B79</f>
        <v>2</v>
      </c>
      <c r="D80" s="47">
        <f>+El_cappe!C79</f>
        <v>438</v>
      </c>
      <c r="E80" s="47">
        <f>+El_cappe!D79</f>
        <v>74</v>
      </c>
      <c r="F80" s="47">
        <f>+El_cappe!L79</f>
        <v>1000</v>
      </c>
      <c r="G80" s="47">
        <f>+El_cappe!M79</f>
        <v>3</v>
      </c>
      <c r="H80" s="38">
        <f>+El_cappe!K79</f>
        <v>112.27737984664563</v>
      </c>
      <c r="I80" s="37">
        <f>+El_cappe!H79</f>
        <v>0.19</v>
      </c>
      <c r="J80" s="40">
        <f>+El_cappe!J79</f>
        <v>0.19</v>
      </c>
      <c r="K80" s="30">
        <f>+El_cappe!S79</f>
        <v>22.999999999999996</v>
      </c>
      <c r="L80" s="28">
        <f>+El_cappe!U79</f>
        <v>2</v>
      </c>
      <c r="M80" s="28">
        <f>+El_cappe!V79</f>
        <v>7</v>
      </c>
      <c r="N80" s="44">
        <f t="shared" si="13"/>
        <v>0.21993910341562728</v>
      </c>
      <c r="O80" s="44">
        <f>IF($I80=$J80,8.12*10^-4*1.2^0.852*($H80/(PI()*$I80^2/4)/3600)^1.924/($I80^1.281)*('Dati di pogetto'!$C$2*I80*$L80),)</f>
        <v>1.6351994210466205E-2</v>
      </c>
      <c r="P80" s="44">
        <f>IF($I80=$J80,8.12*10^-4*1.2^0.852*($H80/(PI()*$I80^2/4)/3600)^1.924/($I80^1.281)*('Dati di pogetto'!$C$3*$J80*$M80),)</f>
        <v>0.82668415175134702</v>
      </c>
      <c r="Q80" s="44">
        <f>IF($I80=$J80,((H80/3600/(PI()*I80^2/4))^2/2/9.81*1.2)*(1+'Dati di pogetto'!$C$1),)</f>
        <v>0.14801223241590214</v>
      </c>
      <c r="R80" s="46">
        <f t="shared" si="9"/>
        <v>1.2109874817933426</v>
      </c>
      <c r="S80" s="28">
        <f>+El_cappe!F79</f>
        <v>0</v>
      </c>
      <c r="T80" s="44">
        <f t="shared" si="10"/>
        <v>14.775429851818689</v>
      </c>
      <c r="U80" s="44">
        <f>IF($J80=$J80,8.12*10^-4*1.2^0.852*($F80/(PI()*$I80^2/4)/3600)^1.924/($I80^1.281)*('Dati di pogetto'!$C$2*$I80*$L80),)</f>
        <v>1.0985210889830419</v>
      </c>
      <c r="V80" s="44">
        <f>IF($I80=$J80,8.12*10^-4*1.2^0.852*($F80/(PI()*$I80^2/4)/3600)^1.924/($I80^1.281)*('Dati di pogetto'!$C$3*$J80*$M80),)</f>
        <v>55.536343943031561</v>
      </c>
      <c r="W80" s="44">
        <f>IF($I80=$J80,(($F80/3600/(PI()*$I80^2/4))^2/2/9.81*1.2)*(1+'Dati di pogetto'!$C$1),)</f>
        <v>11.741215807105819</v>
      </c>
      <c r="X80" s="46">
        <f t="shared" si="11"/>
        <v>83.151510690939105</v>
      </c>
      <c r="Y80" s="30">
        <f t="shared" si="12"/>
        <v>5.8706079035529068</v>
      </c>
    </row>
    <row r="81" spans="1:25">
      <c r="A81" s="28">
        <f>+El_cappe!E80</f>
        <v>89</v>
      </c>
      <c r="B81" s="47">
        <f>+El_cappe!A80</f>
        <v>4</v>
      </c>
      <c r="C81" s="47">
        <f>+El_cappe!B80</f>
        <v>2</v>
      </c>
      <c r="D81" s="47">
        <f>+El_cappe!C80</f>
        <v>439</v>
      </c>
      <c r="E81" s="47">
        <f>+El_cappe!D80</f>
        <v>78</v>
      </c>
      <c r="F81" s="47">
        <f>+El_cappe!L80</f>
        <v>1000</v>
      </c>
      <c r="G81" s="47">
        <f>+El_cappe!M80</f>
        <v>3</v>
      </c>
      <c r="H81" s="38">
        <f>+El_cappe!K80</f>
        <v>581.80096829625461</v>
      </c>
      <c r="I81" s="37">
        <f>+El_cappe!H80</f>
        <v>0.19</v>
      </c>
      <c r="J81" s="40">
        <f>+El_cappe!J80</f>
        <v>0.19</v>
      </c>
      <c r="K81" s="30">
        <f>+El_cappe!S80</f>
        <v>21.2</v>
      </c>
      <c r="L81" s="28">
        <f>+El_cappe!U80</f>
        <v>0</v>
      </c>
      <c r="M81" s="28">
        <f>+El_cappe!V80</f>
        <v>7</v>
      </c>
      <c r="N81" s="44">
        <f t="shared" si="13"/>
        <v>4.8036811324856536</v>
      </c>
      <c r="O81" s="44">
        <f>IF($I81=$J81,8.12*10^-4*1.2^0.852*($H81/(PI()*$I81^2/4)/3600)^1.924/($I81^1.281)*('Dati di pogetto'!$C$2*I81*$L81),)</f>
        <v>0</v>
      </c>
      <c r="P81" s="44">
        <f>IF($I81=$J81,8.12*10^-4*1.2^0.852*($H81/(PI()*$I81^2/4)/3600)^1.924/($I81^1.281)*('Dati di pogetto'!$C$3*$J81*$M81),)</f>
        <v>19.588595938838903</v>
      </c>
      <c r="Q81" s="44">
        <f>IF($I81=$J81,((H81/3600/(PI()*I81^2/4))^2/2/9.81*1.2)*(1+'Dati di pogetto'!$C$1),)</f>
        <v>3.9743119266055045</v>
      </c>
      <c r="R81" s="46">
        <f t="shared" si="9"/>
        <v>28.366588997930062</v>
      </c>
      <c r="S81" s="28">
        <f>+El_cappe!F80</f>
        <v>1</v>
      </c>
      <c r="T81" s="44">
        <f t="shared" si="10"/>
        <v>13.619091863415489</v>
      </c>
      <c r="U81" s="44">
        <f>IF($J81=$J81,8.12*10^-4*1.2^0.852*($F81/(PI()*$I81^2/4)/3600)^1.924/($I81^1.281)*('Dati di pogetto'!$C$2*$I81*$L81),)</f>
        <v>0</v>
      </c>
      <c r="V81" s="44">
        <f>IF($I81=$J81,8.12*10^-4*1.2^0.852*($F81/(PI()*$I81^2/4)/3600)^1.924/($I81^1.281)*('Dati di pogetto'!$C$3*$J81*$M81),)</f>
        <v>55.536343943031561</v>
      </c>
      <c r="W81" s="44">
        <f>IF($I81=$J81,(($F81/3600/(PI()*$I81^2/4))^2/2/9.81*1.2)*(1+'Dati di pogetto'!$C$1),)</f>
        <v>11.741215807105819</v>
      </c>
      <c r="X81" s="46">
        <f t="shared" si="11"/>
        <v>80.896651613552862</v>
      </c>
      <c r="Y81" s="30">
        <f t="shared" si="12"/>
        <v>5.8706079035529068</v>
      </c>
    </row>
    <row r="82" spans="1:25">
      <c r="A82" s="28">
        <f>+El_cappe!E81</f>
        <v>90</v>
      </c>
      <c r="B82" s="47">
        <f>+El_cappe!A81</f>
        <v>4</v>
      </c>
      <c r="C82" s="47">
        <f>+El_cappe!B81</f>
        <v>2</v>
      </c>
      <c r="D82" s="47">
        <f>+El_cappe!C81</f>
        <v>442</v>
      </c>
      <c r="E82" s="47">
        <f>+El_cappe!D81</f>
        <v>77</v>
      </c>
      <c r="F82" s="47">
        <f>+El_cappe!L81</f>
        <v>1500</v>
      </c>
      <c r="G82" s="47">
        <f>+El_cappe!M81</f>
        <v>4</v>
      </c>
      <c r="H82" s="38">
        <f>+El_cappe!K81</f>
        <v>1025.7857646666687</v>
      </c>
      <c r="I82" s="37">
        <f>+El_cappe!H81</f>
        <v>0.30499999999999999</v>
      </c>
      <c r="J82" s="40">
        <f>+El_cappe!J81</f>
        <v>0.30499999999999999</v>
      </c>
      <c r="K82" s="30">
        <f>+El_cappe!S81</f>
        <v>31.4</v>
      </c>
      <c r="L82" s="28">
        <f>+El_cappe!U81</f>
        <v>0</v>
      </c>
      <c r="M82" s="28">
        <f>+El_cappe!V81</f>
        <v>8</v>
      </c>
      <c r="N82" s="44">
        <f t="shared" si="13"/>
        <v>1.869684418145714</v>
      </c>
      <c r="O82" s="44">
        <f>IF($I82=$J82,8.12*10^-4*1.2^0.852*($H82/(PI()*$I82^2/4)/3600)^1.924/($I82^1.281)*('Dati di pogetto'!$C$2*I82*$L82),)</f>
        <v>0</v>
      </c>
      <c r="P82" s="44">
        <f>IF($I82=$J82,8.12*10^-4*1.2^0.852*($H82/(PI()*$I82^2/4)/3600)^1.924/($I82^1.281)*('Dati di pogetto'!$C$3*$J82*$M82),)</f>
        <v>9.443692634328352</v>
      </c>
      <c r="Q82" s="44">
        <f>IF($I82=$J82,((H82/3600/(PI()*I82^2/4))^2/2/9.81*1.2)*(1+'Dati di pogetto'!$C$1),)</f>
        <v>1.8605504587155961</v>
      </c>
      <c r="R82" s="46">
        <f t="shared" si="9"/>
        <v>13.173927511189664</v>
      </c>
      <c r="S82" s="28">
        <f>+El_cappe!F81</f>
        <v>0</v>
      </c>
      <c r="T82" s="44">
        <f t="shared" si="10"/>
        <v>3.8841398828464784</v>
      </c>
      <c r="U82" s="44">
        <f>IF($J82=$J82,8.12*10^-4*1.2^0.852*($F82/(PI()*$I82^2/4)/3600)^1.924/($I82^1.281)*('Dati di pogetto'!$C$2*$I82*$L82),)</f>
        <v>0</v>
      </c>
      <c r="V82" s="44">
        <f>IF($I82=$J82,8.12*10^-4*1.2^0.852*($F82/(PI()*$I82^2/4)/3600)^1.924/($I82^1.281)*('Dati di pogetto'!$C$3*$J82*$M82),)</f>
        <v>19.618617370046227</v>
      </c>
      <c r="W82" s="44">
        <f>IF($I82=$J82,(($F82/3600/(PI()*$I82^2/4))^2/2/9.81*1.2)*(1+'Dati di pogetto'!$C$1),)</f>
        <v>3.9784200517052106</v>
      </c>
      <c r="X82" s="46">
        <f t="shared" si="11"/>
        <v>27.481177304597917</v>
      </c>
      <c r="Y82" s="30">
        <f t="shared" si="12"/>
        <v>1.9892100258526062</v>
      </c>
    </row>
    <row r="83" spans="1:25">
      <c r="A83" s="28">
        <f>+El_cappe!E82</f>
        <v>91</v>
      </c>
      <c r="B83" s="47">
        <f>+El_cappe!A82</f>
        <v>4</v>
      </c>
      <c r="C83" s="47">
        <f>+El_cappe!B82</f>
        <v>2</v>
      </c>
      <c r="D83" s="47">
        <f>+El_cappe!C82</f>
        <v>445</v>
      </c>
      <c r="E83" s="47">
        <f>+El_cappe!D82</f>
        <v>72</v>
      </c>
      <c r="F83" s="47">
        <f>+El_cappe!L82</f>
        <v>1000</v>
      </c>
      <c r="G83" s="47">
        <f>+El_cappe!M82</f>
        <v>4</v>
      </c>
      <c r="H83" s="38">
        <f>+El_cappe!K82</f>
        <v>163.31255250421182</v>
      </c>
      <c r="I83" s="37">
        <f>+El_cappe!H82</f>
        <v>0.19</v>
      </c>
      <c r="J83" s="40">
        <f>+El_cappe!J82</f>
        <v>0.19</v>
      </c>
      <c r="K83" s="30">
        <f>+El_cappe!S82</f>
        <v>32.799999999999997</v>
      </c>
      <c r="L83" s="28">
        <f>+El_cappe!U82</f>
        <v>0</v>
      </c>
      <c r="M83" s="28">
        <f>+El_cappe!V82</f>
        <v>7</v>
      </c>
      <c r="N83" s="44">
        <f t="shared" si="13"/>
        <v>0.64496445165605831</v>
      </c>
      <c r="O83" s="44">
        <f>IF($I83=$J83,8.12*10^-4*1.2^0.852*($H83/(PI()*$I83^2/4)/3600)^1.924/($I83^1.281)*('Dati di pogetto'!$C$2*I83*$L83),)</f>
        <v>0</v>
      </c>
      <c r="P83" s="44">
        <f>IF($I83=$J83,8.12*10^-4*1.2^0.852*($H83/(PI()*$I83^2/4)/3600)^1.924/($I83^1.281)*('Dati di pogetto'!$C$3*$J83*$M83),)</f>
        <v>1.6999139282215319</v>
      </c>
      <c r="Q83" s="44">
        <f>IF($I83=$J83,((H83/3600/(PI()*I83^2/4))^2/2/9.81*1.2)*(1+'Dati di pogetto'!$C$1),)</f>
        <v>0.31314984709480126</v>
      </c>
      <c r="R83" s="46">
        <f t="shared" si="9"/>
        <v>2.6580282269723914</v>
      </c>
      <c r="S83" s="28">
        <f>+El_cappe!F82</f>
        <v>0</v>
      </c>
      <c r="T83" s="44">
        <f t="shared" si="10"/>
        <v>21.071047788680566</v>
      </c>
      <c r="U83" s="44">
        <f>IF($J83=$J83,8.12*10^-4*1.2^0.852*($F83/(PI()*$I83^2/4)/3600)^1.924/($I83^1.281)*('Dati di pogetto'!$C$2*$I83*$L83),)</f>
        <v>0</v>
      </c>
      <c r="V83" s="44">
        <f>IF($I83=$J83,8.12*10^-4*1.2^0.852*($F83/(PI()*$I83^2/4)/3600)^1.924/($I83^1.281)*('Dati di pogetto'!$C$3*$J83*$M83),)</f>
        <v>55.536343943031561</v>
      </c>
      <c r="W83" s="44">
        <f>IF($I83=$J83,(($F83/3600/(PI()*$I83^2/4))^2/2/9.81*1.2)*(1+'Dati di pogetto'!$C$1),)</f>
        <v>11.741215807105819</v>
      </c>
      <c r="X83" s="46">
        <f t="shared" si="11"/>
        <v>88.348607538817944</v>
      </c>
      <c r="Y83" s="30">
        <f t="shared" si="12"/>
        <v>5.8706079035529068</v>
      </c>
    </row>
    <row r="84" spans="1:25">
      <c r="A84" s="28">
        <f>+El_cappe!E83</f>
        <v>92</v>
      </c>
      <c r="B84" s="47">
        <f>+El_cappe!A83</f>
        <v>4</v>
      </c>
      <c r="C84" s="47">
        <f>+El_cappe!B83</f>
        <v>2</v>
      </c>
      <c r="D84" s="47">
        <f>+El_cappe!C83</f>
        <v>446</v>
      </c>
      <c r="E84" s="47">
        <f>+El_cappe!D83</f>
        <v>71</v>
      </c>
      <c r="F84" s="47">
        <f>+El_cappe!L83</f>
        <v>1000</v>
      </c>
      <c r="G84" s="47">
        <f>+El_cappe!M83</f>
        <v>3</v>
      </c>
      <c r="H84" s="38">
        <f>+El_cappe!K83</f>
        <v>602.21503735928104</v>
      </c>
      <c r="I84" s="37">
        <f>+El_cappe!H83</f>
        <v>0.19</v>
      </c>
      <c r="J84" s="40">
        <f>+El_cappe!J83</f>
        <v>0.19</v>
      </c>
      <c r="K84" s="30">
        <f>+El_cappe!S83</f>
        <v>36.1</v>
      </c>
      <c r="L84" s="28">
        <f>+El_cappe!U83</f>
        <v>0</v>
      </c>
      <c r="M84" s="28">
        <f>+El_cappe!V83</f>
        <v>7</v>
      </c>
      <c r="N84" s="44">
        <f t="shared" si="13"/>
        <v>8.7410088582993772</v>
      </c>
      <c r="O84" s="44">
        <f>IF($I84=$J84,8.12*10^-4*1.2^0.852*($H84/(PI()*$I84^2/4)/3600)^1.924/($I84^1.281)*('Dati di pogetto'!$C$2*I84*$L84),)</f>
        <v>0</v>
      </c>
      <c r="P84" s="44">
        <f>IF($I84=$J84,8.12*10^-4*1.2^0.852*($H84/(PI()*$I84^2/4)/3600)^1.924/($I84^1.281)*('Dati di pogetto'!$C$3*$J84*$M84),)</f>
        <v>20.93241595013798</v>
      </c>
      <c r="Q84" s="44">
        <f>IF($I84=$J84,((H84/3600/(PI()*I84^2/4))^2/2/9.81*1.2)*(1+'Dati di pogetto'!$C$1),)</f>
        <v>4.2581039755351684</v>
      </c>
      <c r="R84" s="46">
        <f t="shared" si="9"/>
        <v>33.931528783972524</v>
      </c>
      <c r="S84" s="28">
        <f>+El_cappe!F83</f>
        <v>1</v>
      </c>
      <c r="T84" s="44">
        <f t="shared" si="10"/>
        <v>23.191000767419773</v>
      </c>
      <c r="U84" s="44">
        <f>IF($J84=$J84,8.12*10^-4*1.2^0.852*($F84/(PI()*$I84^2/4)/3600)^1.924/($I84^1.281)*('Dati di pogetto'!$C$2*$I84*$L84),)</f>
        <v>0</v>
      </c>
      <c r="V84" s="44">
        <f>IF($I84=$J84,8.12*10^-4*1.2^0.852*($F84/(PI()*$I84^2/4)/3600)^1.924/($I84^1.281)*('Dati di pogetto'!$C$3*$J84*$M84),)</f>
        <v>55.536343943031561</v>
      </c>
      <c r="W84" s="44">
        <f>IF($I84=$J84,(($F84/3600/(PI()*$I84^2/4))^2/2/9.81*1.2)*(1+'Dati di pogetto'!$C$1),)</f>
        <v>11.741215807105819</v>
      </c>
      <c r="X84" s="46">
        <f t="shared" si="11"/>
        <v>90.468560517557151</v>
      </c>
      <c r="Y84" s="30">
        <f t="shared" si="12"/>
        <v>5.8706079035529068</v>
      </c>
    </row>
    <row r="85" spans="1:25">
      <c r="A85" s="28">
        <f>+El_cappe!E84</f>
        <v>93</v>
      </c>
      <c r="B85" s="47">
        <f>+El_cappe!A84</f>
        <v>4</v>
      </c>
      <c r="C85" s="47">
        <f>+El_cappe!B84</f>
        <v>3</v>
      </c>
      <c r="D85" s="47">
        <f>+El_cappe!C84</f>
        <v>449</v>
      </c>
      <c r="E85" s="47">
        <f>+El_cappe!D84</f>
        <v>55</v>
      </c>
      <c r="F85" s="47">
        <f>+El_cappe!L84</f>
        <v>2000</v>
      </c>
      <c r="G85" s="47">
        <f>+El_cappe!M84</f>
        <v>5</v>
      </c>
      <c r="H85" s="38">
        <f>+El_cappe!K84</f>
        <v>1157.2967601367545</v>
      </c>
      <c r="I85" s="37">
        <f>+El_cappe!H84</f>
        <v>0.30499999999999999</v>
      </c>
      <c r="J85" s="40">
        <f>+El_cappe!J84</f>
        <v>0.30499999999999999</v>
      </c>
      <c r="K85" s="30">
        <f>+El_cappe!S84</f>
        <v>22.999999999999996</v>
      </c>
      <c r="L85" s="28">
        <f>+El_cappe!U84</f>
        <v>0</v>
      </c>
      <c r="M85" s="28">
        <f>+El_cappe!V84</f>
        <v>8</v>
      </c>
      <c r="N85" s="44">
        <f t="shared" si="13"/>
        <v>1.727273627919852</v>
      </c>
      <c r="O85" s="44">
        <f>IF($I85=$J85,8.12*10^-4*1.2^0.852*($H85/(PI()*$I85^2/4)/3600)^1.924/($I85^1.281)*('Dati di pogetto'!$C$2*I85*$L85),)</f>
        <v>0</v>
      </c>
      <c r="P85" s="44">
        <f>IF($I85=$J85,8.12*10^-4*1.2^0.852*($H85/(PI()*$I85^2/4)/3600)^1.924/($I85^1.281)*('Dati di pogetto'!$C$3*$J85*$M85),)</f>
        <v>11.910678147308197</v>
      </c>
      <c r="Q85" s="44">
        <f>IF($I85=$J85,((H85/3600/(PI()*I85^2/4))^2/2/9.81*1.2)*(1+'Dati di pogetto'!$C$1),)</f>
        <v>2.3681957186544342</v>
      </c>
      <c r="R85" s="46">
        <f t="shared" si="9"/>
        <v>16.006147493882484</v>
      </c>
      <c r="S85" s="28">
        <f>+El_cappe!F84</f>
        <v>1</v>
      </c>
      <c r="T85" s="44">
        <f t="shared" si="10"/>
        <v>4.948518284687375</v>
      </c>
      <c r="U85" s="44">
        <f>IF($J85=$J85,8.12*10^-4*1.2^0.852*($F85/(PI()*$I85^2/4)/3600)^1.924/($I85^1.281)*('Dati di pogetto'!$C$2*$I85*$L85),)</f>
        <v>0</v>
      </c>
      <c r="V85" s="44">
        <f>IF($I85=$J85,8.12*10^-4*1.2^0.852*($F85/(PI()*$I85^2/4)/3600)^1.924/($I85^1.281)*('Dati di pogetto'!$C$3*$J85*$M85),)</f>
        <v>34.123260867452949</v>
      </c>
      <c r="W85" s="44">
        <f>IF($I85=$J85,(($F85/3600/(PI()*$I85^2/4))^2/2/9.81*1.2)*(1+'Dati di pogetto'!$C$1),)</f>
        <v>7.0727467585870416</v>
      </c>
      <c r="X85" s="46">
        <f t="shared" si="11"/>
        <v>46.144525910727367</v>
      </c>
      <c r="Y85" s="30">
        <f t="shared" si="12"/>
        <v>3.5363733792935208</v>
      </c>
    </row>
    <row r="86" spans="1:25">
      <c r="A86" s="28">
        <f>+El_cappe!E85</f>
        <v>94</v>
      </c>
      <c r="B86" s="47">
        <f>+El_cappe!A85</f>
        <v>4</v>
      </c>
      <c r="C86" s="47">
        <f>+El_cappe!B85</f>
        <v>3</v>
      </c>
      <c r="D86" s="47">
        <f>+El_cappe!C85</f>
        <v>450</v>
      </c>
      <c r="E86" s="47">
        <f>+El_cappe!D85</f>
        <v>56</v>
      </c>
      <c r="F86" s="47">
        <f>+El_cappe!L85</f>
        <v>1500</v>
      </c>
      <c r="G86" s="47">
        <f>+El_cappe!M85</f>
        <v>4</v>
      </c>
      <c r="H86" s="38">
        <f>+El_cappe!K85</f>
        <v>2945.8462985299202</v>
      </c>
      <c r="I86" s="37">
        <f>+El_cappe!H85</f>
        <v>0.30499999999999999</v>
      </c>
      <c r="J86" s="40">
        <f>+El_cappe!J85</f>
        <v>0.30499999999999999</v>
      </c>
      <c r="K86" s="30">
        <f>+El_cappe!S85</f>
        <v>24.700000000000003</v>
      </c>
      <c r="L86" s="28">
        <f>+El_cappe!U85</f>
        <v>0</v>
      </c>
      <c r="M86" s="28">
        <f>+El_cappe!V85</f>
        <v>7</v>
      </c>
      <c r="N86" s="44">
        <f t="shared" si="13"/>
        <v>11.194966170578146</v>
      </c>
      <c r="O86" s="44">
        <f>IF($I86=$J86,8.12*10^-4*1.2^0.852*($H86/(PI()*$I86^2/4)/3600)^1.924/($I86^1.281)*('Dati di pogetto'!$C$2*I86*$L86),)</f>
        <v>0</v>
      </c>
      <c r="P86" s="44">
        <f>IF($I86=$J86,8.12*10^-4*1.2^0.852*($H86/(PI()*$I86^2/4)/3600)^1.924/($I86^1.281)*('Dati di pogetto'!$C$3*$J86*$M86),)</f>
        <v>62.898033616274581</v>
      </c>
      <c r="Q86" s="44">
        <f>IF($I86=$J86,((H86/3600/(PI()*I86^2/4))^2/2/9.81*1.2)*(1+'Dati di pogetto'!$C$1),)</f>
        <v>15.344342507645255</v>
      </c>
      <c r="R86" s="46">
        <f t="shared" si="9"/>
        <v>89.437342294497981</v>
      </c>
      <c r="S86" s="28">
        <f>+El_cappe!F85</f>
        <v>1</v>
      </c>
      <c r="T86" s="44">
        <f t="shared" si="10"/>
        <v>3.0553584428760523</v>
      </c>
      <c r="U86" s="44">
        <f>IF($J86=$J86,8.12*10^-4*1.2^0.852*($F86/(PI()*$I86^2/4)/3600)^1.924/($I86^1.281)*('Dati di pogetto'!$C$2*$I86*$L86),)</f>
        <v>0</v>
      </c>
      <c r="V86" s="44">
        <f>IF($I86=$J86,8.12*10^-4*1.2^0.852*($F86/(PI()*$I86^2/4)/3600)^1.924/($I86^1.281)*('Dati di pogetto'!$C$3*$J86*$M86),)</f>
        <v>17.166290198790449</v>
      </c>
      <c r="W86" s="44">
        <f>IF($I86=$J86,(($F86/3600/(PI()*$I86^2/4))^2/2/9.81*1.2)*(1+'Dati di pogetto'!$C$1),)</f>
        <v>3.9784200517052106</v>
      </c>
      <c r="X86" s="46">
        <f t="shared" si="11"/>
        <v>24.200068693371712</v>
      </c>
      <c r="Y86" s="30">
        <f t="shared" si="12"/>
        <v>1.9892100258526062</v>
      </c>
    </row>
    <row r="87" spans="1:25">
      <c r="A87" s="28">
        <f>+El_cappe!E86</f>
        <v>95</v>
      </c>
      <c r="B87" s="47">
        <f>+El_cappe!A86</f>
        <v>4</v>
      </c>
      <c r="C87" s="47">
        <f>+El_cappe!B86</f>
        <v>4</v>
      </c>
      <c r="D87" s="47">
        <f>+El_cappe!C86</f>
        <v>461</v>
      </c>
      <c r="E87" s="47">
        <f>+El_cappe!D86</f>
        <v>27</v>
      </c>
      <c r="F87" s="47">
        <f>+El_cappe!L86</f>
        <v>1000</v>
      </c>
      <c r="G87" s="47">
        <f>+El_cappe!M86</f>
        <v>3</v>
      </c>
      <c r="H87" s="38">
        <f>+El_cappe!K86</f>
        <v>551.17986470171491</v>
      </c>
      <c r="I87" s="37">
        <f>+El_cappe!H86</f>
        <v>0.19</v>
      </c>
      <c r="J87" s="40">
        <f>+El_cappe!J86</f>
        <v>0.19</v>
      </c>
      <c r="K87" s="30">
        <f>+El_cappe!S86</f>
        <v>32.400000000000006</v>
      </c>
      <c r="L87" s="28">
        <f>+El_cappe!U86</f>
        <v>0</v>
      </c>
      <c r="M87" s="28">
        <f>+El_cappe!V86</f>
        <v>8</v>
      </c>
      <c r="N87" s="44">
        <f t="shared" si="13"/>
        <v>6.6161553208281454</v>
      </c>
      <c r="O87" s="44">
        <f>IF($I87=$J87,8.12*10^-4*1.2^0.852*($H87/(PI()*$I87^2/4)/3600)^1.924/($I87^1.281)*('Dati di pogetto'!$C$2*I87*$L87),)</f>
        <v>0</v>
      </c>
      <c r="P87" s="44">
        <f>IF($I87=$J87,8.12*10^-4*1.2^0.852*($H87/(PI()*$I87^2/4)/3600)^1.924/($I87^1.281)*('Dati di pogetto'!$C$3*$J87*$M87),)</f>
        <v>20.175189682031501</v>
      </c>
      <c r="Q87" s="44">
        <f>IF($I87=$J87,((H87/3600/(PI()*I87^2/4))^2/2/9.81*1.2)*(1+'Dati di pogetto'!$C$1),)</f>
        <v>3.5669724770642204</v>
      </c>
      <c r="R87" s="46">
        <f t="shared" si="9"/>
        <v>30.358317479923866</v>
      </c>
      <c r="S87" s="28">
        <f>+El_cappe!F86</f>
        <v>1</v>
      </c>
      <c r="T87" s="44">
        <f t="shared" si="10"/>
        <v>20.814083791257637</v>
      </c>
      <c r="U87" s="44">
        <f>IF($J87=$J87,8.12*10^-4*1.2^0.852*($F87/(PI()*$I87^2/4)/3600)^1.924/($I87^1.281)*('Dati di pogetto'!$C$2*$I87*$L87),)</f>
        <v>0</v>
      </c>
      <c r="V87" s="44">
        <f>IF($I87=$J87,8.12*10^-4*1.2^0.852*($F87/(PI()*$I87^2/4)/3600)^1.924/($I87^1.281)*('Dati di pogetto'!$C$3*$J87*$M87),)</f>
        <v>63.470107363464635</v>
      </c>
      <c r="W87" s="44">
        <f>IF($I87=$J87,(($F87/3600/(PI()*$I87^2/4))^2/2/9.81*1.2)*(1+'Dati di pogetto'!$C$1),)</f>
        <v>11.741215807105819</v>
      </c>
      <c r="X87" s="46">
        <f t="shared" si="11"/>
        <v>96.025406961828082</v>
      </c>
      <c r="Y87" s="30">
        <f t="shared" si="12"/>
        <v>5.8706079035529068</v>
      </c>
    </row>
    <row r="88" spans="1:25">
      <c r="A88" s="28">
        <f>+El_cappe!E87</f>
        <v>96</v>
      </c>
      <c r="B88" s="47">
        <f>+El_cappe!A87</f>
        <v>4</v>
      </c>
      <c r="C88" s="47">
        <f>+El_cappe!B87</f>
        <v>4</v>
      </c>
      <c r="D88" s="47">
        <f>+El_cappe!C87</f>
        <v>463</v>
      </c>
      <c r="E88" s="47">
        <f>+El_cappe!D87</f>
        <v>20</v>
      </c>
      <c r="F88" s="47">
        <f>+El_cappe!L87</f>
        <v>1000</v>
      </c>
      <c r="G88" s="47">
        <f>+El_cappe!M87</f>
        <v>3</v>
      </c>
      <c r="H88" s="38">
        <f>+El_cappe!K87</f>
        <v>602.21503735928104</v>
      </c>
      <c r="I88" s="37">
        <f>+El_cappe!H87</f>
        <v>0.19</v>
      </c>
      <c r="J88" s="40">
        <f>+El_cappe!J87</f>
        <v>0.19</v>
      </c>
      <c r="K88" s="30">
        <f>+El_cappe!S87</f>
        <v>32.1</v>
      </c>
      <c r="L88" s="28">
        <f>+El_cappe!U87</f>
        <v>0</v>
      </c>
      <c r="M88" s="28">
        <f>+El_cappe!V87</f>
        <v>10</v>
      </c>
      <c r="N88" s="44">
        <f t="shared" si="13"/>
        <v>7.7724760208146808</v>
      </c>
      <c r="O88" s="44">
        <f>IF($I88=$J88,8.12*10^-4*1.2^0.852*($H88/(PI()*$I88^2/4)/3600)^1.924/($I88^1.281)*('Dati di pogetto'!$C$2*I88*$L88),)</f>
        <v>0</v>
      </c>
      <c r="P88" s="44">
        <f>IF($I88=$J88,8.12*10^-4*1.2^0.852*($H88/(PI()*$I88^2/4)/3600)^1.924/($I88^1.281)*('Dati di pogetto'!$C$3*$J88*$M88),)</f>
        <v>29.903451357339971</v>
      </c>
      <c r="Q88" s="44">
        <f>IF($I88=$J88,((H88/3600/(PI()*I88^2/4))^2/2/9.81*1.2)*(1+'Dati di pogetto'!$C$1),)</f>
        <v>4.2581039755351684</v>
      </c>
      <c r="R88" s="46">
        <f t="shared" si="9"/>
        <v>41.934031353689825</v>
      </c>
      <c r="S88" s="28">
        <f>+El_cappe!F87</f>
        <v>1</v>
      </c>
      <c r="T88" s="44">
        <f t="shared" si="10"/>
        <v>20.621360793190437</v>
      </c>
      <c r="U88" s="44">
        <f>IF($J88=$J88,8.12*10^-4*1.2^0.852*($F88/(PI()*$I88^2/4)/3600)^1.924/($I88^1.281)*('Dati di pogetto'!$C$2*$I88*$L88),)</f>
        <v>0</v>
      </c>
      <c r="V88" s="44">
        <f>IF($I88=$J88,8.12*10^-4*1.2^0.852*($F88/(PI()*$I88^2/4)/3600)^1.924/($I88^1.281)*('Dati di pogetto'!$C$3*$J88*$M88),)</f>
        <v>79.337634204330797</v>
      </c>
      <c r="W88" s="44">
        <f>IF($I88=$J88,(($F88/3600/(PI()*$I88^2/4))^2/2/9.81*1.2)*(1+'Dati di pogetto'!$C$1),)</f>
        <v>11.741215807105819</v>
      </c>
      <c r="X88" s="46">
        <f t="shared" si="11"/>
        <v>111.70021080462705</v>
      </c>
      <c r="Y88" s="30">
        <f t="shared" si="12"/>
        <v>5.8706079035529068</v>
      </c>
    </row>
    <row r="89" spans="1:25">
      <c r="A89" s="28">
        <f>+El_cappe!E88</f>
        <v>97</v>
      </c>
      <c r="B89" s="47">
        <f>+El_cappe!A88</f>
        <v>5</v>
      </c>
      <c r="C89" s="47">
        <f>+El_cappe!B88</f>
        <v>1</v>
      </c>
      <c r="D89" s="47">
        <f>+El_cappe!C88</f>
        <v>513</v>
      </c>
      <c r="E89" s="47">
        <f>+El_cappe!D88</f>
        <v>84</v>
      </c>
      <c r="F89" s="47">
        <f>+El_cappe!L88</f>
        <v>1000</v>
      </c>
      <c r="G89" s="47">
        <f>+El_cappe!M88</f>
        <v>3</v>
      </c>
      <c r="H89" s="38">
        <f>+El_cappe!K88</f>
        <v>387.86731219750305</v>
      </c>
      <c r="I89" s="37">
        <f>+El_cappe!H88</f>
        <v>0.19</v>
      </c>
      <c r="J89" s="40">
        <f>+El_cappe!J88</f>
        <v>0.19</v>
      </c>
      <c r="K89" s="30">
        <f>+El_cappe!S88</f>
        <v>50</v>
      </c>
      <c r="L89" s="28">
        <f>+El_cappe!U88</f>
        <v>2</v>
      </c>
      <c r="M89" s="28">
        <f>+El_cappe!V88</f>
        <v>10</v>
      </c>
      <c r="N89" s="44">
        <f t="shared" si="13"/>
        <v>5.1928853267573034</v>
      </c>
      <c r="O89" s="44">
        <f>IF($I89=$J89,8.12*10^-4*1.2^0.852*($H89/(PI()*$I89^2/4)/3600)^1.924/($I89^1.281)*('Dati di pogetto'!$C$2*I89*$L89),)</f>
        <v>0.17759667817509978</v>
      </c>
      <c r="P89" s="44">
        <f>IF($I89=$J89,8.12*10^-4*1.2^0.852*($H89/(PI()*$I89^2/4)/3600)^1.924/($I89^1.281)*('Dati di pogetto'!$C$3*$J89*$M89),)</f>
        <v>12.826426757090541</v>
      </c>
      <c r="Q89" s="44">
        <f>IF($I89=$J89,((H89/3600/(PI()*I89^2/4))^2/2/9.81*1.2)*(1+'Dati di pogetto'!$C$1),)</f>
        <v>1.7663608562691131</v>
      </c>
      <c r="R89" s="46">
        <f t="shared" si="9"/>
        <v>19.963269618292056</v>
      </c>
      <c r="S89" s="28">
        <f>+El_cappe!F88</f>
        <v>1</v>
      </c>
      <c r="T89" s="44">
        <f t="shared" si="10"/>
        <v>32.120499677866718</v>
      </c>
      <c r="U89" s="44">
        <f>IF($J89=$J89,8.12*10^-4*1.2^0.852*($F89/(PI()*$I89^2/4)/3600)^1.924/($I89^1.281)*('Dati di pogetto'!$C$2*$I89*$L89),)</f>
        <v>1.0985210889830419</v>
      </c>
      <c r="V89" s="44">
        <f>IF($I89=$J89,8.12*10^-4*1.2^0.852*($F89/(PI()*$I89^2/4)/3600)^1.924/($I89^1.281)*('Dati di pogetto'!$C$3*$J89*$M89),)</f>
        <v>79.337634204330797</v>
      </c>
      <c r="W89" s="44">
        <f>IF($I89=$J89,(($F89/3600/(PI()*$I89^2/4))^2/2/9.81*1.2)*(1+'Dati di pogetto'!$C$1),)</f>
        <v>11.741215807105819</v>
      </c>
      <c r="X89" s="46">
        <f t="shared" si="11"/>
        <v>124.29787077828638</v>
      </c>
      <c r="Y89" s="30">
        <f t="shared" si="12"/>
        <v>5.8706079035529068</v>
      </c>
    </row>
    <row r="90" spans="1:25">
      <c r="A90" s="28">
        <f>+El_cappe!E89</f>
        <v>98</v>
      </c>
      <c r="B90" s="47">
        <f>+El_cappe!A89</f>
        <v>5</v>
      </c>
      <c r="C90" s="47">
        <f>+El_cappe!B89</f>
        <v>1</v>
      </c>
      <c r="D90" s="47">
        <f>+El_cappe!C89</f>
        <v>512</v>
      </c>
      <c r="E90" s="47">
        <f>+El_cappe!D89</f>
        <v>89</v>
      </c>
      <c r="F90" s="47">
        <f>+El_cappe!L89</f>
        <v>1000</v>
      </c>
      <c r="G90" s="47">
        <f>+El_cappe!M89</f>
        <v>3</v>
      </c>
      <c r="H90" s="38">
        <f>+El_cappe!K89</f>
        <v>459.31655391809568</v>
      </c>
      <c r="I90" s="37">
        <f>+El_cappe!H89</f>
        <v>0.19</v>
      </c>
      <c r="J90" s="40">
        <f>+El_cappe!J89</f>
        <v>0.19</v>
      </c>
      <c r="K90" s="30">
        <f>+El_cappe!S89</f>
        <v>43.2</v>
      </c>
      <c r="L90" s="28">
        <f>+El_cappe!U89</f>
        <v>1</v>
      </c>
      <c r="M90" s="28">
        <f>+El_cappe!V89</f>
        <v>7</v>
      </c>
      <c r="N90" s="44">
        <f t="shared" si="13"/>
        <v>6.2115460801862126</v>
      </c>
      <c r="O90" s="44">
        <f>IF($I90=$J90,8.12*10^-4*1.2^0.852*($H90/(PI()*$I90^2/4)/3600)^1.924/($I90^1.281)*('Dati di pogetto'!$C$2*I90*$L90),)</f>
        <v>0.12293684950368544</v>
      </c>
      <c r="P90" s="44">
        <f>IF($I90=$J90,8.12*10^-4*1.2^0.852*($H90/(PI()*$I90^2/4)/3600)^1.924/($I90^1.281)*('Dati di pogetto'!$C$3*$J90*$M90),)</f>
        <v>12.430281449817084</v>
      </c>
      <c r="Q90" s="44">
        <f>IF($I90=$J90,((H90/3600/(PI()*I90^2/4))^2/2/9.81*1.2)*(1+'Dati di pogetto'!$C$1),)</f>
        <v>2.477064220183486</v>
      </c>
      <c r="R90" s="46">
        <f t="shared" si="9"/>
        <v>21.241828599690468</v>
      </c>
      <c r="S90" s="28">
        <f>+El_cappe!F89</f>
        <v>1</v>
      </c>
      <c r="T90" s="44">
        <f t="shared" si="10"/>
        <v>27.752111721676847</v>
      </c>
      <c r="U90" s="44">
        <f>IF($J90=$J90,8.12*10^-4*1.2^0.852*($F90/(PI()*$I90^2/4)/3600)^1.924/($I90^1.281)*('Dati di pogetto'!$C$2*$I90*$L90),)</f>
        <v>0.54926054449152095</v>
      </c>
      <c r="V90" s="44">
        <f>IF($I90=$J90,8.12*10^-4*1.2^0.852*($F90/(PI()*$I90^2/4)/3600)^1.924/($I90^1.281)*('Dati di pogetto'!$C$3*$J90*$M90),)</f>
        <v>55.536343943031561</v>
      </c>
      <c r="W90" s="44">
        <f>IF($I90=$J90,(($F90/3600/(PI()*$I90^2/4))^2/2/9.81*1.2)*(1+'Dati di pogetto'!$C$1),)</f>
        <v>11.741215807105819</v>
      </c>
      <c r="X90" s="46">
        <f t="shared" si="11"/>
        <v>95.578932016305743</v>
      </c>
      <c r="Y90" s="30">
        <f t="shared" si="12"/>
        <v>5.8706079035529068</v>
      </c>
    </row>
    <row r="91" spans="1:25">
      <c r="A91" s="28">
        <f>+El_cappe!E90</f>
        <v>99</v>
      </c>
      <c r="B91" s="47">
        <f>+El_cappe!A90</f>
        <v>5</v>
      </c>
      <c r="C91" s="47">
        <f>+El_cappe!B90</f>
        <v>1</v>
      </c>
      <c r="D91" s="47">
        <f>+El_cappe!C90</f>
        <v>504</v>
      </c>
      <c r="E91" s="47">
        <f>+El_cappe!D90</f>
        <v>88</v>
      </c>
      <c r="F91" s="47">
        <f>+El_cappe!L90</f>
        <v>1000</v>
      </c>
      <c r="G91" s="47">
        <f>+El_cappe!M90</f>
        <v>3</v>
      </c>
      <c r="H91" s="38">
        <f>+El_cappe!K90</f>
        <v>244.96882875631769</v>
      </c>
      <c r="I91" s="37">
        <f>+El_cappe!H90</f>
        <v>0.19</v>
      </c>
      <c r="J91" s="40">
        <f>+El_cappe!J90</f>
        <v>0.19</v>
      </c>
      <c r="K91" s="30">
        <f>+El_cappe!S90</f>
        <v>10.77</v>
      </c>
      <c r="L91" s="28">
        <f>+El_cappe!U90</f>
        <v>1</v>
      </c>
      <c r="M91" s="28">
        <f>+El_cappe!V90</f>
        <v>5</v>
      </c>
      <c r="N91" s="44">
        <f t="shared" si="13"/>
        <v>0.46203749479044831</v>
      </c>
      <c r="O91" s="44">
        <f>IF($I91=$J91,8.12*10^-4*1.2^0.852*($H91/(PI()*$I91^2/4)/3600)^1.924/($I91^1.281)*('Dati di pogetto'!$C$2*I91*$L91),)</f>
        <v>3.6679856828768183E-2</v>
      </c>
      <c r="P91" s="44">
        <f>IF($I91=$J91,8.12*10^-4*1.2^0.852*($H91/(PI()*$I91^2/4)/3600)^1.924/($I91^1.281)*('Dati di pogetto'!$C$3*$J91*$M91),)</f>
        <v>2.6491007709665908</v>
      </c>
      <c r="Q91" s="44">
        <f>IF($I91=$J91,((H91/3600/(PI()*I91^2/4))^2/2/9.81*1.2)*(1+'Dati di pogetto'!$C$1),)</f>
        <v>0.70458715596330268</v>
      </c>
      <c r="R91" s="46">
        <f t="shared" si="9"/>
        <v>3.8524052785491101</v>
      </c>
      <c r="S91" s="28">
        <f>+El_cappe!F90</f>
        <v>1</v>
      </c>
      <c r="T91" s="44">
        <f t="shared" si="10"/>
        <v>6.9187556306124911</v>
      </c>
      <c r="U91" s="44">
        <f>IF($J91=$J91,8.12*10^-4*1.2^0.852*($F91/(PI()*$I91^2/4)/3600)^1.924/($I91^1.281)*('Dati di pogetto'!$C$2*$I91*$L91),)</f>
        <v>0.54926054449152095</v>
      </c>
      <c r="V91" s="44">
        <f>IF($I91=$J91,8.12*10^-4*1.2^0.852*($F91/(PI()*$I91^2/4)/3600)^1.924/($I91^1.281)*('Dati di pogetto'!$C$3*$J91*$M91),)</f>
        <v>39.668817102165399</v>
      </c>
      <c r="W91" s="44">
        <f>IF($I91=$J91,(($F91/3600/(PI()*$I91^2/4))^2/2/9.81*1.2)*(1+'Dati di pogetto'!$C$1),)</f>
        <v>11.741215807105819</v>
      </c>
      <c r="X91" s="46">
        <f t="shared" si="11"/>
        <v>58.878049084375228</v>
      </c>
      <c r="Y91" s="30">
        <f t="shared" si="12"/>
        <v>5.8706079035529068</v>
      </c>
    </row>
    <row r="92" spans="1:25">
      <c r="A92" s="28">
        <f>+El_cappe!E91</f>
        <v>101</v>
      </c>
      <c r="B92" s="47">
        <f>+El_cappe!A91</f>
        <v>5</v>
      </c>
      <c r="C92" s="47">
        <f>+El_cappe!B91</f>
        <v>1</v>
      </c>
      <c r="D92" s="47">
        <f>+El_cappe!C91</f>
        <v>514</v>
      </c>
      <c r="E92" s="47">
        <f>+El_cappe!D91</f>
        <v>90</v>
      </c>
      <c r="F92" s="47">
        <f>+El_cappe!L91</f>
        <v>1000</v>
      </c>
      <c r="G92" s="47">
        <f>+El_cappe!M91</f>
        <v>3</v>
      </c>
      <c r="H92" s="38">
        <f>+El_cappe!K91</f>
        <v>498.103285137846</v>
      </c>
      <c r="I92" s="37">
        <f>+El_cappe!H91</f>
        <v>0.19</v>
      </c>
      <c r="J92" s="40">
        <f>+El_cappe!J91</f>
        <v>0.19</v>
      </c>
      <c r="K92" s="30">
        <f>+El_cappe!S91</f>
        <v>42</v>
      </c>
      <c r="L92" s="28">
        <f>+El_cappe!U91</f>
        <v>1</v>
      </c>
      <c r="M92" s="28">
        <f>+El_cappe!V91</f>
        <v>7</v>
      </c>
      <c r="N92" s="44">
        <f t="shared" si="13"/>
        <v>7.058365053258969</v>
      </c>
      <c r="O92" s="44">
        <f>IF($I92=$J92,8.12*10^-4*1.2^0.852*($H92/(PI()*$I92^2/4)/3600)^1.924/($I92^1.281)*('Dati di pogetto'!$C$2*I92*$L92),)</f>
        <v>0.14368814572705757</v>
      </c>
      <c r="P92" s="44">
        <f>IF($I92=$J92,8.12*10^-4*1.2^0.852*($H92/(PI()*$I92^2/4)/3600)^1.924/($I92^1.281)*('Dati di pogetto'!$C$3*$J92*$M92),)</f>
        <v>14.528468067958045</v>
      </c>
      <c r="Q92" s="44">
        <f>IF($I92=$J92,((H92/3600/(PI()*I92^2/4))^2/2/9.81*1.2)*(1+'Dati di pogetto'!$C$1),)</f>
        <v>2.913076452599388</v>
      </c>
      <c r="R92" s="46">
        <f t="shared" si="9"/>
        <v>24.643597719543461</v>
      </c>
      <c r="S92" s="28">
        <f>+El_cappe!F91</f>
        <v>1</v>
      </c>
      <c r="T92" s="44">
        <f t="shared" si="10"/>
        <v>26.981219729408046</v>
      </c>
      <c r="U92" s="44">
        <f>IF($J92=$J92,8.12*10^-4*1.2^0.852*($F92/(PI()*$I92^2/4)/3600)^1.924/($I92^1.281)*('Dati di pogetto'!$C$2*$I92*$L92),)</f>
        <v>0.54926054449152095</v>
      </c>
      <c r="V92" s="44">
        <f>IF($I92=$J92,8.12*10^-4*1.2^0.852*($F92/(PI()*$I92^2/4)/3600)^1.924/($I92^1.281)*('Dati di pogetto'!$C$3*$J92*$M92),)</f>
        <v>55.536343943031561</v>
      </c>
      <c r="W92" s="44">
        <f>IF($I92=$J92,(($F92/3600/(PI()*$I92^2/4))^2/2/9.81*1.2)*(1+'Dati di pogetto'!$C$1),)</f>
        <v>11.741215807105819</v>
      </c>
      <c r="X92" s="46">
        <f t="shared" si="11"/>
        <v>94.808040024036941</v>
      </c>
      <c r="Y92" s="30">
        <f t="shared" si="12"/>
        <v>5.8706079035529068</v>
      </c>
    </row>
    <row r="93" spans="1:25">
      <c r="A93" s="28">
        <f>+El_cappe!E92</f>
        <v>102</v>
      </c>
      <c r="B93" s="47">
        <f>+El_cappe!A92</f>
        <v>5</v>
      </c>
      <c r="C93" s="47">
        <f>+El_cappe!B92</f>
        <v>1</v>
      </c>
      <c r="D93" s="47">
        <f>+El_cappe!C92</f>
        <v>521</v>
      </c>
      <c r="E93" s="47">
        <f>+El_cappe!D92</f>
        <v>91</v>
      </c>
      <c r="F93" s="47">
        <f>+El_cappe!L92</f>
        <v>1000</v>
      </c>
      <c r="G93" s="47">
        <f>+El_cappe!M92</f>
        <v>3</v>
      </c>
      <c r="H93" s="38">
        <f>+El_cappe!K92</f>
        <v>520.55876110717509</v>
      </c>
      <c r="I93" s="37">
        <f>+El_cappe!H92</f>
        <v>0.19</v>
      </c>
      <c r="J93" s="40">
        <f>+El_cappe!J92</f>
        <v>0.19</v>
      </c>
      <c r="K93" s="30">
        <f>+El_cappe!S92</f>
        <v>23.18</v>
      </c>
      <c r="L93" s="28">
        <f>+El_cappe!U92</f>
        <v>1</v>
      </c>
      <c r="M93" s="28">
        <f>+El_cappe!V92</f>
        <v>6</v>
      </c>
      <c r="N93" s="44">
        <f t="shared" si="13"/>
        <v>4.2404655420805524</v>
      </c>
      <c r="O93" s="44">
        <f>IF($I93=$J93,8.12*10^-4*1.2^0.852*($H93/(PI()*$I93^2/4)/3600)^1.924/($I93^1.281)*('Dati di pogetto'!$C$2*I93*$L93),)</f>
        <v>0.15641061425706954</v>
      </c>
      <c r="P93" s="44">
        <f>IF($I93=$J93,8.12*10^-4*1.2^0.852*($H93/(PI()*$I93^2/4)/3600)^1.924/($I93^1.281)*('Dati di pogetto'!$C$3*$J93*$M93),)</f>
        <v>13.555586568946026</v>
      </c>
      <c r="Q93" s="44">
        <f>IF($I93=$J93,((H93/3600/(PI()*I93^2/4))^2/2/9.81*1.2)*(1+'Dati di pogetto'!$C$1),)</f>
        <v>3.1816513761467888</v>
      </c>
      <c r="R93" s="46">
        <f t="shared" si="9"/>
        <v>21.134114101430438</v>
      </c>
      <c r="S93" s="28">
        <f>+El_cappe!F92</f>
        <v>1</v>
      </c>
      <c r="T93" s="44">
        <f t="shared" si="10"/>
        <v>14.891063650659012</v>
      </c>
      <c r="U93" s="44">
        <f>IF($J93=$J93,8.12*10^-4*1.2^0.852*($F93/(PI()*$I93^2/4)/3600)^1.924/($I93^1.281)*('Dati di pogetto'!$C$2*$I93*$L93),)</f>
        <v>0.54926054449152095</v>
      </c>
      <c r="V93" s="44">
        <f>IF($I93=$J93,8.12*10^-4*1.2^0.852*($F93/(PI()*$I93^2/4)/3600)^1.924/($I93^1.281)*('Dati di pogetto'!$C$3*$J93*$M93),)</f>
        <v>47.60258052259848</v>
      </c>
      <c r="W93" s="44">
        <f>IF($I93=$J93,(($F93/3600/(PI()*$I93^2/4))^2/2/9.81*1.2)*(1+'Dati di pogetto'!$C$1),)</f>
        <v>11.741215807105819</v>
      </c>
      <c r="X93" s="46">
        <f t="shared" si="11"/>
        <v>74.784120524854828</v>
      </c>
      <c r="Y93" s="30">
        <f t="shared" si="12"/>
        <v>5.8706079035529068</v>
      </c>
    </row>
    <row r="94" spans="1:25">
      <c r="A94" s="28">
        <f>+El_cappe!E93</f>
        <v>103</v>
      </c>
      <c r="B94" s="47">
        <f>+El_cappe!A93</f>
        <v>5</v>
      </c>
      <c r="C94" s="47">
        <f>+El_cappe!B93</f>
        <v>1</v>
      </c>
      <c r="D94" s="47">
        <f>+El_cappe!C93</f>
        <v>521</v>
      </c>
      <c r="E94" s="47">
        <f>+El_cappe!D93</f>
        <v>87</v>
      </c>
      <c r="F94" s="47">
        <f>+El_cappe!L93</f>
        <v>1000</v>
      </c>
      <c r="G94" s="47">
        <f>+El_cappe!M93</f>
        <v>3</v>
      </c>
      <c r="H94" s="38">
        <f>+El_cappe!K93</f>
        <v>520.55876110717509</v>
      </c>
      <c r="I94" s="37">
        <f>+El_cappe!H93</f>
        <v>0.19</v>
      </c>
      <c r="J94" s="40">
        <f>+El_cappe!J93</f>
        <v>0.19</v>
      </c>
      <c r="K94" s="30">
        <f>+El_cappe!S93</f>
        <v>19.399999999999999</v>
      </c>
      <c r="L94" s="28">
        <f>+El_cappe!U93</f>
        <v>0</v>
      </c>
      <c r="M94" s="28">
        <f>+El_cappe!V93</f>
        <v>6</v>
      </c>
      <c r="N94" s="44">
        <f t="shared" si="13"/>
        <v>3.548965984312455</v>
      </c>
      <c r="O94" s="44">
        <f>IF($I94=$J94,8.12*10^-4*1.2^0.852*($H94/(PI()*$I94^2/4)/3600)^1.924/($I94^1.281)*('Dati di pogetto'!$C$2*I94*$L94),)</f>
        <v>0</v>
      </c>
      <c r="P94" s="44">
        <f>IF($I94=$J94,8.12*10^-4*1.2^0.852*($H94/(PI()*$I94^2/4)/3600)^1.924/($I94^1.281)*('Dati di pogetto'!$C$3*$J94*$M94),)</f>
        <v>13.555586568946026</v>
      </c>
      <c r="Q94" s="44">
        <f>IF($I94=$J94,((H94/3600/(PI()*I94^2/4))^2/2/9.81*1.2)*(1+'Dati di pogetto'!$C$1),)</f>
        <v>3.1816513761467888</v>
      </c>
      <c r="R94" s="46">
        <f t="shared" si="9"/>
        <v>20.286203929405271</v>
      </c>
      <c r="S94" s="28">
        <f>+El_cappe!F93</f>
        <v>1</v>
      </c>
      <c r="T94" s="44">
        <f t="shared" si="10"/>
        <v>12.462753875012286</v>
      </c>
      <c r="U94" s="44">
        <f>IF($J94=$J94,8.12*10^-4*1.2^0.852*($F94/(PI()*$I94^2/4)/3600)^1.924/($I94^1.281)*('Dati di pogetto'!$C$2*$I94*$L94),)</f>
        <v>0</v>
      </c>
      <c r="V94" s="44">
        <f>IF($I94=$J94,8.12*10^-4*1.2^0.852*($F94/(PI()*$I94^2/4)/3600)^1.924/($I94^1.281)*('Dati di pogetto'!$C$3*$J94*$M94),)</f>
        <v>47.60258052259848</v>
      </c>
      <c r="W94" s="44">
        <f>IF($I94=$J94,(($F94/3600/(PI()*$I94^2/4))^2/2/9.81*1.2)*(1+'Dati di pogetto'!$C$1),)</f>
        <v>11.741215807105819</v>
      </c>
      <c r="X94" s="46">
        <f t="shared" si="11"/>
        <v>71.806550204716586</v>
      </c>
      <c r="Y94" s="30">
        <f t="shared" si="12"/>
        <v>5.8706079035529068</v>
      </c>
    </row>
    <row r="95" spans="1:25">
      <c r="A95" s="28">
        <f>+El_cappe!E94</f>
        <v>104</v>
      </c>
      <c r="B95" s="47">
        <f>+El_cappe!A94</f>
        <v>5</v>
      </c>
      <c r="C95" s="47">
        <f>+El_cappe!B94</f>
        <v>1</v>
      </c>
      <c r="D95" s="47">
        <f>+El_cappe!C94</f>
        <v>521</v>
      </c>
      <c r="E95" s="47">
        <f>+El_cappe!D94</f>
        <v>82</v>
      </c>
      <c r="F95" s="47">
        <f>+El_cappe!L94</f>
        <v>1000</v>
      </c>
      <c r="G95" s="47">
        <f>+El_cappe!M94</f>
        <v>3</v>
      </c>
      <c r="H95" s="38">
        <f>+El_cappe!K94</f>
        <v>0</v>
      </c>
      <c r="I95" s="37">
        <f>+El_cappe!H94</f>
        <v>0.19</v>
      </c>
      <c r="J95" s="40">
        <f>+El_cappe!J94</f>
        <v>0.19</v>
      </c>
      <c r="K95" s="30">
        <f>+El_cappe!S94</f>
        <v>29.800000000000004</v>
      </c>
      <c r="L95" s="28">
        <f>+El_cappe!U94</f>
        <v>2</v>
      </c>
      <c r="M95" s="28">
        <f>+El_cappe!V94</f>
        <v>7</v>
      </c>
      <c r="N95" s="44">
        <f t="shared" si="13"/>
        <v>0</v>
      </c>
      <c r="O95" s="44">
        <f>IF($I95=$J95,8.12*10^-4*1.2^0.852*($H95/(PI()*$I95^2/4)/3600)^1.924/($I95^1.281)*('Dati di pogetto'!$C$2*I95*$L95),)</f>
        <v>0</v>
      </c>
      <c r="P95" s="44">
        <f>IF($I95=$J95,8.12*10^-4*1.2^0.852*($H95/(PI()*$I95^2/4)/3600)^1.924/($I95^1.281)*('Dati di pogetto'!$C$3*$J95*$M95),)</f>
        <v>0</v>
      </c>
      <c r="Q95" s="44">
        <f>IF($I95=$J95,((H95/3600/(PI()*I95^2/4))^2/2/9.81*1.2)*(1+'Dati di pogetto'!$C$1),)</f>
        <v>0</v>
      </c>
      <c r="R95" s="46">
        <f t="shared" si="9"/>
        <v>0</v>
      </c>
      <c r="S95" s="28">
        <f>+El_cappe!F94</f>
        <v>1</v>
      </c>
      <c r="T95" s="44">
        <f t="shared" si="10"/>
        <v>19.143817808008567</v>
      </c>
      <c r="U95" s="44">
        <f>IF($J95=$J95,8.12*10^-4*1.2^0.852*($F95/(PI()*$I95^2/4)/3600)^1.924/($I95^1.281)*('Dati di pogetto'!$C$2*$I95*$L95),)</f>
        <v>1.0985210889830419</v>
      </c>
      <c r="V95" s="44">
        <f>IF($I95=$J95,8.12*10^-4*1.2^0.852*($F95/(PI()*$I95^2/4)/3600)^1.924/($I95^1.281)*('Dati di pogetto'!$C$3*$J95*$M95),)</f>
        <v>55.536343943031561</v>
      </c>
      <c r="W95" s="44">
        <f>IF($I95=$J95,(($F95/3600/(PI()*$I95^2/4))^2/2/9.81*1.2)*(1+'Dati di pogetto'!$C$1),)</f>
        <v>11.741215807105819</v>
      </c>
      <c r="X95" s="46">
        <f t="shared" si="11"/>
        <v>87.519898647128983</v>
      </c>
      <c r="Y95" s="30">
        <f t="shared" si="12"/>
        <v>5.8706079035529068</v>
      </c>
    </row>
    <row r="96" spans="1:25">
      <c r="A96" s="28">
        <f>+El_cappe!E95</f>
        <v>105</v>
      </c>
      <c r="B96" s="47">
        <f>+El_cappe!A95</f>
        <v>3</v>
      </c>
      <c r="C96" s="47">
        <f>+El_cappe!B95</f>
        <v>1</v>
      </c>
      <c r="D96" s="47">
        <f>+El_cappe!C95</f>
        <v>317</v>
      </c>
      <c r="E96" s="47">
        <f>+El_cappe!D95</f>
        <v>98</v>
      </c>
      <c r="F96" s="47">
        <f>+El_cappe!L95</f>
        <v>1000</v>
      </c>
      <c r="G96" s="47">
        <f>+El_cappe!M95</f>
        <v>3</v>
      </c>
      <c r="H96" s="38">
        <f>+El_cappe!K95</f>
        <v>438.90248485506925</v>
      </c>
      <c r="I96" s="37">
        <f>+El_cappe!H95</f>
        <v>0.19</v>
      </c>
      <c r="J96" s="40">
        <f>+El_cappe!J95</f>
        <v>0.19</v>
      </c>
      <c r="K96" s="30">
        <f>+El_cappe!S95</f>
        <v>38.200000000000003</v>
      </c>
      <c r="L96" s="28">
        <f>+El_cappe!U95</f>
        <v>2</v>
      </c>
      <c r="M96" s="28">
        <f>+El_cappe!V95</f>
        <v>10</v>
      </c>
      <c r="N96" s="44">
        <f t="shared" si="13"/>
        <v>5.0325924241151503</v>
      </c>
      <c r="O96" s="44">
        <f>IF($I96=$J96,8.12*10^-4*1.2^0.852*($H96/(PI()*$I96^2/4)/3600)^1.924/($I96^1.281)*('Dati di pogetto'!$C$2*I96*$L96),)</f>
        <v>0.22528096977059966</v>
      </c>
      <c r="P96" s="44">
        <f>IF($I96=$J96,8.12*10^-4*1.2^0.852*($H96/(PI()*$I96^2/4)/3600)^1.924/($I96^1.281)*('Dati di pogetto'!$C$3*$J96*$M96),)</f>
        <v>16.270292261209974</v>
      </c>
      <c r="Q96" s="44">
        <f>IF($I96=$J96,((H96/3600/(PI()*I96^2/4))^2/2/9.81*1.2)*(1+'Dati di pogetto'!$C$1),)</f>
        <v>2.26177370030581</v>
      </c>
      <c r="R96" s="46">
        <f t="shared" si="9"/>
        <v>23.789939355401533</v>
      </c>
      <c r="S96" s="28">
        <f>+El_cappe!F95</f>
        <v>1</v>
      </c>
      <c r="T96" s="44">
        <f t="shared" si="10"/>
        <v>24.540061753890175</v>
      </c>
      <c r="U96" s="44">
        <f>IF($J96=$J96,8.12*10^-4*1.2^0.852*($F96/(PI()*$I96^2/4)/3600)^1.924/($I96^1.281)*('Dati di pogetto'!$C$2*$I96*$L96),)</f>
        <v>1.0985210889830419</v>
      </c>
      <c r="V96" s="44">
        <f>IF($I96=$J96,8.12*10^-4*1.2^0.852*($F96/(PI()*$I96^2/4)/3600)^1.924/($I96^1.281)*('Dati di pogetto'!$C$3*$J96*$M96),)</f>
        <v>79.337634204330797</v>
      </c>
      <c r="W96" s="44">
        <f>IF($I96=$J96,(($F96/3600/(PI()*$I96^2/4))^2/2/9.81*1.2)*(1+'Dati di pogetto'!$C$1),)</f>
        <v>11.741215807105819</v>
      </c>
      <c r="X96" s="46">
        <f t="shared" si="11"/>
        <v>116.71743285430983</v>
      </c>
      <c r="Y96" s="30">
        <f t="shared" si="12"/>
        <v>5.8706079035529068</v>
      </c>
    </row>
    <row r="97" spans="1:25">
      <c r="A97" s="28">
        <f>+El_cappe!E96</f>
        <v>106</v>
      </c>
      <c r="B97" s="47">
        <f>+El_cappe!A96</f>
        <v>5</v>
      </c>
      <c r="C97" s="47">
        <f>+El_cappe!B96</f>
        <v>1</v>
      </c>
      <c r="D97" s="47">
        <f>+El_cappe!C96</f>
        <v>522</v>
      </c>
      <c r="E97" s="47">
        <f>+El_cappe!D96</f>
        <v>86</v>
      </c>
      <c r="F97" s="47">
        <f>+El_cappe!L96</f>
        <v>400</v>
      </c>
      <c r="G97" s="47">
        <f>+El_cappe!M96</f>
        <v>2</v>
      </c>
      <c r="H97" s="38">
        <f>+El_cappe!K96</f>
        <v>556.28338196747154</v>
      </c>
      <c r="I97" s="37">
        <f>+El_cappe!H96</f>
        <v>0.19</v>
      </c>
      <c r="J97" s="40">
        <f>+El_cappe!J96</f>
        <v>0.19</v>
      </c>
      <c r="K97" s="30">
        <f>+El_cappe!S96</f>
        <v>25.6</v>
      </c>
      <c r="L97" s="28">
        <f>+El_cappe!U96</f>
        <v>0</v>
      </c>
      <c r="M97" s="28">
        <f>+El_cappe!V96</f>
        <v>5</v>
      </c>
      <c r="N97" s="44">
        <f t="shared" si="13"/>
        <v>5.3211061629196017</v>
      </c>
      <c r="O97" s="44">
        <f>IF($I97=$J97,8.12*10^-4*1.2^0.852*($H97/(PI()*$I97^2/4)/3600)^1.924/($I97^1.281)*('Dati di pogetto'!$C$2*I97*$L97),)</f>
        <v>0</v>
      </c>
      <c r="P97" s="44">
        <f>IF($I97=$J97,8.12*10^-4*1.2^0.852*($H97/(PI()*$I97^2/4)/3600)^1.924/($I97^1.281)*('Dati di pogetto'!$C$3*$J97*$M97),)</f>
        <v>12.835090060948646</v>
      </c>
      <c r="Q97" s="44">
        <f>IF($I97=$J97,((H97/3600/(PI()*I97^2/4))^2/2/9.81*1.2)*(1+'Dati di pogetto'!$C$1),)</f>
        <v>3.6333333333333342</v>
      </c>
      <c r="R97" s="46">
        <f t="shared" si="9"/>
        <v>21.789529557201583</v>
      </c>
      <c r="S97" s="28">
        <f>+El_cappe!F96</f>
        <v>1</v>
      </c>
      <c r="T97" s="44">
        <f t="shared" si="10"/>
        <v>2.8210817861091435</v>
      </c>
      <c r="U97" s="44">
        <f>IF($J97=$J97,8.12*10^-4*1.2^0.852*($F97/(PI()*$I97^2/4)/3600)^1.924/($I97^1.281)*('Dati di pogetto'!$C$2*$I97*$L97),)</f>
        <v>0</v>
      </c>
      <c r="V97" s="44">
        <f>IF($I97=$J97,8.12*10^-4*1.2^0.852*($F97/(PI()*$I97^2/4)/3600)^1.924/($I97^1.281)*('Dati di pogetto'!$C$3*$J97*$M97),)</f>
        <v>6.8047578239156099</v>
      </c>
      <c r="W97" s="44">
        <f>IF($I97=$J97,(($F97/3600/(PI()*$I97^2/4))^2/2/9.81*1.2)*(1+'Dati di pogetto'!$C$1),)</f>
        <v>1.8785945291369304</v>
      </c>
      <c r="X97" s="46">
        <f t="shared" si="11"/>
        <v>11.504434139161685</v>
      </c>
      <c r="Y97" s="30">
        <f t="shared" si="12"/>
        <v>0.93929726456846518</v>
      </c>
    </row>
    <row r="98" spans="1:25">
      <c r="A98" s="28">
        <f>+El_cappe!E97</f>
        <v>107</v>
      </c>
      <c r="B98" s="47">
        <f>+El_cappe!A97</f>
        <v>5</v>
      </c>
      <c r="C98" s="47">
        <f>+El_cappe!B97</f>
        <v>1</v>
      </c>
      <c r="D98" s="47">
        <f>+El_cappe!C97</f>
        <v>522</v>
      </c>
      <c r="E98" s="47">
        <f>+El_cappe!D97</f>
        <v>83</v>
      </c>
      <c r="F98" s="47">
        <v>1000</v>
      </c>
      <c r="G98" s="47">
        <f>+El_cappe!M97</f>
        <v>0</v>
      </c>
      <c r="H98" s="38">
        <f>+El_cappe!K97</f>
        <v>592.00800282776777</v>
      </c>
      <c r="I98" s="37">
        <f>+El_cappe!H97</f>
        <v>0.19</v>
      </c>
      <c r="J98" s="40">
        <f>+El_cappe!J97</f>
        <v>0.19</v>
      </c>
      <c r="K98" s="30">
        <f>+El_cappe!S97</f>
        <v>24.3</v>
      </c>
      <c r="L98" s="28">
        <f>+El_cappe!U97</f>
        <v>4</v>
      </c>
      <c r="M98" s="28">
        <f>+El_cappe!V97</f>
        <v>6</v>
      </c>
      <c r="N98" s="44">
        <f t="shared" si="13"/>
        <v>5.6934671769141554</v>
      </c>
      <c r="O98" s="44">
        <f>IF($I98=$J98,8.12*10^-4*1.2^0.852*($H98/(PI()*$I98^2/4)/3600)^1.924/($I98^1.281)*('Dati di pogetto'!$C$2*I98*$L98),)</f>
        <v>0.80130278786199216</v>
      </c>
      <c r="P98" s="44">
        <f>IF($I98=$J98,8.12*10^-4*1.2^0.852*($H98/(PI()*$I98^2/4)/3600)^1.924/($I98^1.281)*('Dati di pogetto'!$C$3*$J98*$M98),)</f>
        <v>17.361560403676496</v>
      </c>
      <c r="Q98" s="44">
        <f>IF($I98=$J98,((H98/3600/(PI()*I98^2/4))^2/2/9.81*1.2)*(1+'Dati di pogetto'!$C$1),)</f>
        <v>4.1149847094801215</v>
      </c>
      <c r="R98" s="46">
        <f t="shared" si="9"/>
        <v>27.971315077932765</v>
      </c>
      <c r="S98" s="28">
        <f>+El_cappe!F97</f>
        <v>1</v>
      </c>
      <c r="T98" s="44">
        <f t="shared" si="10"/>
        <v>15.610562843443226</v>
      </c>
      <c r="U98" s="44">
        <f>IF($J98=$J98,8.12*10^-4*1.2^0.852*($F98/(PI()*$I98^2/4)/3600)^1.924/($I98^1.281)*('Dati di pogetto'!$C$2*$I98*$L98),)</f>
        <v>2.1970421779660838</v>
      </c>
      <c r="V98" s="44">
        <f>IF($I98=$J98,8.12*10^-4*1.2^0.852*($F98/(PI()*$I98^2/4)/3600)^1.924/($I98^1.281)*('Dati di pogetto'!$C$3*$J98*$M98),)</f>
        <v>47.60258052259848</v>
      </c>
      <c r="W98" s="44">
        <f>IF($I98=$J98,(($F98/3600/(PI()*$I98^2/4))^2/2/9.81*1.2)*(1+'Dati di pogetto'!$C$1),)</f>
        <v>11.741215807105819</v>
      </c>
      <c r="X98" s="46">
        <f t="shared" si="11"/>
        <v>77.151401351113606</v>
      </c>
      <c r="Y98" s="30">
        <f t="shared" si="12"/>
        <v>5.8706079035529068</v>
      </c>
    </row>
    <row r="99" spans="1:25">
      <c r="A99" s="28">
        <f>+El_cappe!E98</f>
        <v>108</v>
      </c>
      <c r="B99" s="47">
        <f>+El_cappe!A98</f>
        <v>5</v>
      </c>
      <c r="C99" s="47">
        <f>+El_cappe!B98</f>
        <v>1</v>
      </c>
      <c r="D99" s="47">
        <f>+El_cappe!C98</f>
        <v>522</v>
      </c>
      <c r="E99" s="47">
        <f>+El_cappe!D98</f>
        <v>85</v>
      </c>
      <c r="F99" s="47">
        <v>1000</v>
      </c>
      <c r="G99" s="47">
        <f>+El_cappe!M98</f>
        <v>0</v>
      </c>
      <c r="H99" s="38">
        <f>+El_cappe!K98</f>
        <v>500.14469204414866</v>
      </c>
      <c r="I99" s="37">
        <f>+El_cappe!H98</f>
        <v>0.19</v>
      </c>
      <c r="J99" s="40">
        <f>+El_cappe!J98</f>
        <v>0.19</v>
      </c>
      <c r="K99" s="30">
        <f>+El_cappe!S98</f>
        <v>100.7</v>
      </c>
      <c r="L99" s="28">
        <f>+El_cappe!U98</f>
        <v>2</v>
      </c>
      <c r="M99" s="28">
        <f>+El_cappe!V98</f>
        <v>4</v>
      </c>
      <c r="N99" s="44">
        <f t="shared" si="13"/>
        <v>17.05696728870473</v>
      </c>
      <c r="O99" s="44">
        <f>IF($I99=$J99,8.12*10^-4*1.2^0.852*($H99/(PI()*$I99^2/4)/3600)^1.924/($I99^1.281)*('Dati di pogetto'!$C$2*I99*$L99),)</f>
        <v>0.28964661433649541</v>
      </c>
      <c r="P99" s="44">
        <f>IF($I99=$J99,8.12*10^-4*1.2^0.852*($H99/(PI()*$I99^2/4)/3600)^1.924/($I99^1.281)*('Dati di pogetto'!$C$3*$J99*$M99),)</f>
        <v>8.367568858609868</v>
      </c>
      <c r="Q99" s="44">
        <f>IF($I99=$J99,((H99/3600/(PI()*I99^2/4))^2/2/9.81*1.2)*(1+'Dati di pogetto'!$C$1),)</f>
        <v>2.9370030581039761</v>
      </c>
      <c r="R99" s="46">
        <f t="shared" si="9"/>
        <v>28.651185819755067</v>
      </c>
      <c r="S99" s="28">
        <f>+El_cappe!F98</f>
        <v>1</v>
      </c>
      <c r="T99" s="44">
        <f t="shared" si="10"/>
        <v>64.690686351223576</v>
      </c>
      <c r="U99" s="44">
        <f>IF($J99=$J99,8.12*10^-4*1.2^0.852*($F99/(PI()*$I99^2/4)/3600)^1.924/($I99^1.281)*('Dati di pogetto'!$C$2*$I99*$L99),)</f>
        <v>1.0985210889830419</v>
      </c>
      <c r="V99" s="44">
        <f>IF($I99=$J99,8.12*10^-4*1.2^0.852*($F99/(PI()*$I99^2/4)/3600)^1.924/($I99^1.281)*('Dati di pogetto'!$C$3*$J99*$M99),)</f>
        <v>31.735053681732317</v>
      </c>
      <c r="W99" s="44">
        <f>IF($I99=$J99,(($F99/3600/(PI()*$I99^2/4))^2/2/9.81*1.2)*(1+'Dati di pogetto'!$C$1),)</f>
        <v>11.741215807105819</v>
      </c>
      <c r="X99" s="46">
        <f t="shared" si="11"/>
        <v>109.26547692904475</v>
      </c>
      <c r="Y99" s="30">
        <f t="shared" si="12"/>
        <v>5.8706079035529068</v>
      </c>
    </row>
    <row r="100" spans="1:25">
      <c r="A100" s="28">
        <f>+El_cappe!E99</f>
        <v>109</v>
      </c>
      <c r="B100" s="47">
        <f>+El_cappe!A99</f>
        <v>4</v>
      </c>
      <c r="C100" s="47">
        <f>+El_cappe!B99</f>
        <v>2</v>
      </c>
      <c r="D100" s="47">
        <f>+El_cappe!C99</f>
        <v>438</v>
      </c>
      <c r="E100" s="47">
        <f>+El_cappe!D99</f>
        <v>79</v>
      </c>
      <c r="F100" s="47">
        <v>1000</v>
      </c>
      <c r="G100" s="47">
        <f>+El_cappe!M99</f>
        <v>0</v>
      </c>
      <c r="H100" s="38">
        <f>+El_cappe!K99</f>
        <v>546.07634743595827</v>
      </c>
      <c r="I100" s="37">
        <f>+El_cappe!H99</f>
        <v>0.19</v>
      </c>
      <c r="J100" s="40">
        <f>+El_cappe!J99</f>
        <v>0.19</v>
      </c>
      <c r="K100" s="30">
        <f>+El_cappe!S99</f>
        <v>25.6</v>
      </c>
      <c r="L100" s="28">
        <f>+El_cappe!U99</f>
        <v>0</v>
      </c>
      <c r="M100" s="28">
        <f>+El_cappe!V99</f>
        <v>5</v>
      </c>
      <c r="N100" s="44">
        <f t="shared" si="13"/>
        <v>5.1348496279180198</v>
      </c>
      <c r="O100" s="44">
        <f>IF($I100=$J100,8.12*10^-4*1.2^0.852*($H100/(PI()*$I100^2/4)/3600)^1.924/($I100^1.281)*('Dati di pogetto'!$C$2*I100*$L100),)</f>
        <v>0</v>
      </c>
      <c r="P100" s="44">
        <f>IF($I100=$J100,8.12*10^-4*1.2^0.852*($H100/(PI()*$I100^2/4)/3600)^1.924/($I100^1.281)*('Dati di pogetto'!$C$3*$J100*$M100),)</f>
        <v>12.385818926716317</v>
      </c>
      <c r="Q100" s="44">
        <f>IF($I100=$J100,((H100/3600/(PI()*I100^2/4))^2/2/9.81*1.2)*(1+'Dati di pogetto'!$C$1),)</f>
        <v>3.5012232415902131</v>
      </c>
      <c r="R100" s="46">
        <f t="shared" ref="R100:R101" si="14">SUM(N100:Q100)</f>
        <v>21.021891796224551</v>
      </c>
      <c r="S100" s="28">
        <f>+El_cappe!F99</f>
        <v>1</v>
      </c>
      <c r="T100" s="44">
        <f t="shared" si="10"/>
        <v>16.445695835067763</v>
      </c>
      <c r="U100" s="44">
        <f>IF($J100=$J100,8.12*10^-4*1.2^0.852*($F100/(PI()*$I100^2/4)/3600)^1.924/($I100^1.281)*('Dati di pogetto'!$C$2*$I100*$L100),)</f>
        <v>0</v>
      </c>
      <c r="V100" s="44">
        <f>IF($I100=$J100,8.12*10^-4*1.2^0.852*($F100/(PI()*$I100^2/4)/3600)^1.924/($I100^1.281)*('Dati di pogetto'!$C$3*$J100*$M100),)</f>
        <v>39.668817102165399</v>
      </c>
      <c r="W100" s="44">
        <f>IF($I100=$J100,(($F100/3600/(PI()*$I100^2/4))^2/2/9.81*1.2)*(1+'Dati di pogetto'!$C$1),)</f>
        <v>11.741215807105819</v>
      </c>
      <c r="X100" s="46">
        <f t="shared" ref="X100:X101" si="15">SUM(T100:W100)</f>
        <v>67.855728744338975</v>
      </c>
      <c r="Y100" s="30">
        <f t="shared" si="12"/>
        <v>5.8706079035529068</v>
      </c>
    </row>
    <row r="101" spans="1:25">
      <c r="A101" s="28">
        <f>+El_cappe!E100</f>
        <v>110</v>
      </c>
      <c r="B101" s="47">
        <f>+El_cappe!A100</f>
        <v>3</v>
      </c>
      <c r="C101" s="47">
        <f>+El_cappe!B100</f>
        <v>2</v>
      </c>
      <c r="D101" s="47">
        <f>+El_cappe!C100</f>
        <v>333</v>
      </c>
      <c r="E101" s="47">
        <f>+El_cappe!D100</f>
        <v>81</v>
      </c>
      <c r="F101" s="47">
        <v>1000</v>
      </c>
      <c r="G101" s="47">
        <f>+El_cappe!M100</f>
        <v>0</v>
      </c>
      <c r="H101" s="38">
        <f>+El_cappe!K100</f>
        <v>479.73062298112222</v>
      </c>
      <c r="I101" s="37">
        <f>+El_cappe!H100</f>
        <v>0.19</v>
      </c>
      <c r="J101" s="40">
        <f>+El_cappe!J100</f>
        <v>0.19</v>
      </c>
      <c r="K101" s="30">
        <f>+El_cappe!S100</f>
        <v>24.299999999999997</v>
      </c>
      <c r="L101" s="28">
        <f>+El_cappe!U100</f>
        <v>4</v>
      </c>
      <c r="M101" s="28">
        <f>+El_cappe!V100</f>
        <v>6</v>
      </c>
      <c r="N101" s="44">
        <f t="shared" si="13"/>
        <v>3.7988980644532071</v>
      </c>
      <c r="O101" s="44">
        <f>IF($I101=$J101,8.12*10^-4*1.2^0.852*($H101/(PI()*$I101^2/4)/3600)^1.924/($I101^1.281)*('Dati di pogetto'!$C$2*I101*$L101),)</f>
        <v>0.5346597275897107</v>
      </c>
      <c r="P101" s="44">
        <f>IF($I101=$J101,8.12*10^-4*1.2^0.852*($H101/(PI()*$I101^2/4)/3600)^1.924/($I101^1.281)*('Dati di pogetto'!$C$3*$J101*$M101),)</f>
        <v>11.584294097777065</v>
      </c>
      <c r="Q101" s="44">
        <f>IF($I101=$J101,((H101/3600/(PI()*I101^2/4))^2/2/9.81*1.2)*(1+'Dati di pogetto'!$C$1),)</f>
        <v>2.7021406727828747</v>
      </c>
      <c r="R101" s="46">
        <f t="shared" si="14"/>
        <v>18.619992562602857</v>
      </c>
      <c r="S101" s="28">
        <f>+El_cappe!F100</f>
        <v>1</v>
      </c>
      <c r="T101" s="44">
        <f t="shared" si="10"/>
        <v>15.610562843443224</v>
      </c>
      <c r="U101" s="44">
        <f>IF($J101=$J101,8.12*10^-4*1.2^0.852*($F101/(PI()*$I101^2/4)/3600)^1.924/($I101^1.281)*('Dati di pogetto'!$C$2*$I101*$L101),)</f>
        <v>2.1970421779660838</v>
      </c>
      <c r="V101" s="44">
        <f>IF($I101=$J101,8.12*10^-4*1.2^0.852*($F101/(PI()*$I101^2/4)/3600)^1.924/($I101^1.281)*('Dati di pogetto'!$C$3*$J101*$M101),)</f>
        <v>47.60258052259848</v>
      </c>
      <c r="W101" s="44">
        <f>IF($I101=$J101,(($F101/3600/(PI()*$I101^2/4))^2/2/9.81*1.2)*(1+'Dati di pogetto'!$C$1),)</f>
        <v>11.741215807105819</v>
      </c>
      <c r="X101" s="46">
        <f t="shared" si="15"/>
        <v>77.151401351113606</v>
      </c>
      <c r="Y101" s="30">
        <f t="shared" si="12"/>
        <v>5.8706079035529068</v>
      </c>
    </row>
    <row r="102" spans="1:25">
      <c r="H102" s="38"/>
      <c r="I102" s="37"/>
      <c r="J102" s="40"/>
      <c r="K102" s="30"/>
      <c r="M102" s="28"/>
    </row>
    <row r="103" spans="1:25">
      <c r="H103" s="38"/>
      <c r="I103" s="37"/>
      <c r="J103" s="40"/>
      <c r="K103" s="30"/>
      <c r="M103" s="28"/>
    </row>
    <row r="104" spans="1:25">
      <c r="H104" s="38"/>
      <c r="I104" s="37"/>
      <c r="J104" s="40"/>
      <c r="K104" s="30"/>
      <c r="M104" s="28"/>
    </row>
    <row r="105" spans="1:25">
      <c r="H105" s="38"/>
      <c r="I105" s="38"/>
    </row>
    <row r="106" spans="1:25">
      <c r="H106" s="38"/>
      <c r="I106" s="38"/>
    </row>
    <row r="107" spans="1:25">
      <c r="H107" s="38"/>
      <c r="I107" s="38"/>
    </row>
    <row r="108" spans="1:25">
      <c r="H108" s="38"/>
      <c r="I108" s="38"/>
    </row>
    <row r="109" spans="1:25">
      <c r="H109" s="38"/>
      <c r="I109" s="38"/>
    </row>
    <row r="110" spans="1:25">
      <c r="H110" s="38"/>
      <c r="I110" s="38"/>
    </row>
    <row r="111" spans="1:25">
      <c r="H111" s="38"/>
      <c r="I111" s="38"/>
    </row>
  </sheetData>
  <mergeCells count="2">
    <mergeCell ref="N1:S1"/>
    <mergeCell ref="T1:X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3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zoomScale="130" zoomScaleNormal="130" zoomScaleSheetLayoutView="115" workbookViewId="0">
      <pane xSplit="5" ySplit="1" topLeftCell="F57" activePane="bottomRight" state="frozen"/>
      <selection pane="topRight" activeCell="B1" sqref="B1"/>
      <selection pane="bottomLeft" activeCell="A2" sqref="A2"/>
      <selection pane="bottomRight" activeCell="L71" sqref="L71"/>
    </sheetView>
  </sheetViews>
  <sheetFormatPr defaultColWidth="12.33203125" defaultRowHeight="12.7"/>
  <cols>
    <col min="1" max="4" width="2.109375" style="28" customWidth="1"/>
    <col min="5" max="5" width="2.109375" customWidth="1"/>
    <col min="6" max="6" width="6" bestFit="1" customWidth="1"/>
    <col min="7" max="7" width="5.77734375" style="28" bestFit="1" customWidth="1"/>
    <col min="8" max="8" width="6.33203125" style="28" bestFit="1" customWidth="1"/>
    <col min="9" max="9" width="5.77734375" style="28" bestFit="1" customWidth="1"/>
    <col min="10" max="10" width="3.33203125" style="28" bestFit="1" customWidth="1"/>
    <col min="11" max="11" width="3.33203125" style="29" bestFit="1" customWidth="1"/>
    <col min="12" max="12" width="6.33203125" style="29" bestFit="1" customWidth="1"/>
    <col min="13" max="13" width="5.33203125" style="28" bestFit="1" customWidth="1"/>
    <col min="14" max="14" width="7.33203125" style="28" bestFit="1" customWidth="1"/>
    <col min="15" max="16" width="6.33203125" style="28" bestFit="1" customWidth="1"/>
    <col min="17" max="24" width="7.44140625" style="28" bestFit="1" customWidth="1"/>
    <col min="25" max="16384" width="12.33203125" style="28"/>
  </cols>
  <sheetData>
    <row r="1" spans="1:24" s="47" customFormat="1" ht="88.15" customHeight="1">
      <c r="A1" s="52" t="str">
        <f>+El_cappe!E1</f>
        <v>Cappa</v>
      </c>
      <c r="B1" s="52" t="str">
        <f>+El_cappe!A1</f>
        <v>Piano</v>
      </c>
      <c r="C1" s="52" t="str">
        <f>+El_cappe!B1</f>
        <v>Zona</v>
      </c>
      <c r="D1" s="52" t="str">
        <f>+El_cappe!C1</f>
        <v>Stanza</v>
      </c>
      <c r="E1" s="52" t="str">
        <f>+El_cappe!D1</f>
        <v>Vent.</v>
      </c>
      <c r="F1" s="52" t="str">
        <f>+El_cappe!L1</f>
        <v>Portata di progetto</v>
      </c>
      <c r="G1" s="52" t="s">
        <v>34</v>
      </c>
      <c r="H1" s="52" t="str">
        <f>+El_cappe!J1</f>
        <v>Diam. condotto</v>
      </c>
      <c r="I1" s="52" t="str">
        <f>+El_cappe!S1</f>
        <v>Cond. Lungh. Ril.</v>
      </c>
      <c r="J1" s="52" t="str">
        <f>+El_cappe!U1</f>
        <v>C. 45</v>
      </c>
      <c r="K1" s="52" t="str">
        <f>+El_cappe!V1</f>
        <v>C. 90</v>
      </c>
      <c r="L1" s="52" t="s">
        <v>35</v>
      </c>
      <c r="M1" s="52" t="s">
        <v>36</v>
      </c>
      <c r="N1" s="52" t="s">
        <v>47</v>
      </c>
      <c r="O1" s="52" t="s">
        <v>41</v>
      </c>
      <c r="P1" s="52" t="s">
        <v>48</v>
      </c>
      <c r="Q1" s="60">
        <v>800</v>
      </c>
      <c r="R1" s="60">
        <v>930</v>
      </c>
      <c r="S1" s="60">
        <v>1000</v>
      </c>
      <c r="T1" s="60">
        <v>1100</v>
      </c>
      <c r="U1" s="60">
        <v>1200</v>
      </c>
      <c r="V1" s="60">
        <v>1300</v>
      </c>
      <c r="W1" s="60">
        <v>1400</v>
      </c>
      <c r="X1" s="60">
        <v>1450</v>
      </c>
    </row>
    <row r="2" spans="1:24">
      <c r="A2" s="28">
        <f>+El_cappe!E73</f>
        <v>82</v>
      </c>
      <c r="B2" s="47">
        <f>+El_cappe!A73</f>
        <v>4</v>
      </c>
      <c r="C2" s="47">
        <f>+El_cappe!B73</f>
        <v>3</v>
      </c>
      <c r="D2" s="47">
        <f>+El_cappe!C73</f>
        <v>475</v>
      </c>
      <c r="E2" s="47">
        <f>+El_cappe!D73</f>
        <v>47</v>
      </c>
      <c r="F2" s="47">
        <v>700</v>
      </c>
      <c r="G2" s="37">
        <f>+El_cappe!H73</f>
        <v>0.19</v>
      </c>
      <c r="H2" s="40">
        <f>+El_cappe!J73</f>
        <v>0.19</v>
      </c>
      <c r="I2" s="30">
        <v>18.899999999999999</v>
      </c>
      <c r="J2" s="28">
        <v>2</v>
      </c>
      <c r="K2" s="28">
        <v>5</v>
      </c>
      <c r="L2" s="44">
        <f t="shared" ref="L2:L33" si="0">IF($G$2=$H$2,8.12*10^-4*1.2^0.852*($F2/(PI()*$G$2^2/4)/3600)^1.924/($G$2^1.281)*$I$2,)</f>
        <v>6.1128356786946885</v>
      </c>
      <c r="M2" s="44">
        <f>IF($H$2=$H$2,8.12*10^-4*1.2^0.852*($F2/(PI()*$G$2^2/4)/3600)^1.924/($G$2^1.281)*('Dati di pogetto'!$C$2*$G$2*$J$2),)</f>
        <v>0.55306608521523382</v>
      </c>
      <c r="N2" s="44">
        <f>IF($G$2=$H$2,8.12*10^-4*1.2^0.852*($F2/(PI()*$G$2^2/4)/3600)^1.924/($G$2^1.281)*('Dati di pogetto'!$C$3*$H$2*$K$2),)</f>
        <v>19.971830854994554</v>
      </c>
      <c r="O2" s="44">
        <f>IF($G$2=$H$2,(($F2/3600/(PI()*$G$2^2/4))^2/2/9.81*1.2)*(1+'Dati di pogetto'!$C$1),)</f>
        <v>5.7531957454818494</v>
      </c>
      <c r="P2" s="46">
        <f>SUM(L2:O2)</f>
        <v>32.390928364386326</v>
      </c>
      <c r="Q2" s="58"/>
      <c r="R2" s="58"/>
      <c r="S2" s="58"/>
      <c r="T2" s="58"/>
      <c r="U2" s="58"/>
      <c r="V2" s="58"/>
      <c r="W2" s="58"/>
      <c r="X2" s="58"/>
    </row>
    <row r="3" spans="1:24">
      <c r="F3">
        <v>750</v>
      </c>
      <c r="G3" s="37"/>
      <c r="H3" s="40"/>
      <c r="I3" s="30"/>
      <c r="K3" s="28"/>
      <c r="L3" s="44">
        <f t="shared" si="0"/>
        <v>6.9805873080839387</v>
      </c>
      <c r="M3" s="44">
        <f>IF($H$2=$H$2,8.12*10^-4*1.2^0.852*($F3/(PI()*$G$2^2/4)/3600)^1.924/($G$2^1.281)*('Dati di pogetto'!$C$2*$G$2*$J$2),)</f>
        <v>0.63157694692188027</v>
      </c>
      <c r="N3" s="44">
        <f>IF($G$2=$H$2,8.12*10^-4*1.2^0.852*($F3/(PI()*$G$2^2/4)/3600)^1.924/($G$2^1.281)*('Dati di pogetto'!$C$3*$H$2*$K$2),)</f>
        <v>22.806945305512343</v>
      </c>
      <c r="O3" s="44">
        <f>IF($G$2=$H$2,(($F3/3600/(PI()*$G$2^2/4))^2/2/9.81*1.2)*(1+'Dati di pogetto'!$C$1),)</f>
        <v>6.6044338914970231</v>
      </c>
      <c r="P3" s="46">
        <f>SUM(L3:O3)</f>
        <v>37.023543452015183</v>
      </c>
      <c r="Q3" s="58">
        <v>17.5</v>
      </c>
      <c r="R3" s="58"/>
      <c r="S3" s="58"/>
      <c r="T3" s="58"/>
      <c r="U3" s="58"/>
      <c r="V3" s="58"/>
      <c r="W3" s="58"/>
      <c r="X3" s="58"/>
    </row>
    <row r="4" spans="1:24">
      <c r="F4" s="47">
        <v>800</v>
      </c>
      <c r="G4" s="37"/>
      <c r="H4" s="40"/>
      <c r="I4" s="30"/>
      <c r="K4" s="28"/>
      <c r="L4" s="44">
        <f t="shared" si="0"/>
        <v>7.903495812151883</v>
      </c>
      <c r="M4" s="44">
        <f>IF($H$2=$H$2,8.12*10^-4*1.2^0.852*($F4/(PI()*$G$2^2/4)/3600)^1.924/($G$2^1.281)*('Dati di pogetto'!$C$2*$G$2*$J$2),)</f>
        <v>0.71507819252802751</v>
      </c>
      <c r="N4" s="44">
        <f>IF($G$2=$H$2,8.12*10^-4*1.2^0.852*($F4/(PI()*$G$2^2/4)/3600)^1.924/($G$2^1.281)*('Dati di pogetto'!$C$3*$H$2*$K$2),)</f>
        <v>25.822268063512105</v>
      </c>
      <c r="O4" s="44">
        <f>IF($G$2=$H$2,(($F4/3600/(PI()*$G$2^2/4))^2/2/9.81*1.2)*(1+'Dati di pogetto'!$C$1),)</f>
        <v>7.5143781165477215</v>
      </c>
      <c r="P4" s="46">
        <f t="shared" ref="P4:P52" si="1">SUM(L4:O4)</f>
        <v>41.95522018473973</v>
      </c>
      <c r="Q4" s="58">
        <v>18</v>
      </c>
      <c r="R4" s="58"/>
      <c r="S4" s="58"/>
      <c r="T4" s="58"/>
      <c r="U4" s="58"/>
      <c r="V4" s="58"/>
      <c r="W4" s="58"/>
      <c r="X4" s="58"/>
    </row>
    <row r="5" spans="1:24">
      <c r="F5" s="47">
        <v>850</v>
      </c>
      <c r="G5" s="37"/>
      <c r="H5" s="40"/>
      <c r="I5" s="30"/>
      <c r="K5" s="28"/>
      <c r="L5" s="44">
        <f t="shared" si="0"/>
        <v>8.8812911111715245</v>
      </c>
      <c r="M5" s="44">
        <f>IF($H$2=$H$2,8.12*10^-4*1.2^0.852*($F5/(PI()*$G$2^2/4)/3600)^1.924/($G$2^1.281)*('Dati di pogetto'!$C$2*$G$2*$J$2),)</f>
        <v>0.80354538624885219</v>
      </c>
      <c r="N5" s="44">
        <f>IF($G$2=$H$2,8.12*10^-4*1.2^0.852*($F5/(PI()*$G$2^2/4)/3600)^1.924/($G$2^1.281)*('Dati di pogetto'!$C$3*$H$2*$K$2),)</f>
        <v>29.016916725652997</v>
      </c>
      <c r="O5" s="44">
        <f>IF($G$2=$H$2,(($F5/3600/(PI()*$G$2^2/4))^2/2/9.81*1.2)*(1+'Dati di pogetto'!$C$1),)</f>
        <v>8.4830284206339499</v>
      </c>
      <c r="P5" s="46">
        <f t="shared" si="1"/>
        <v>47.184781643707325</v>
      </c>
      <c r="Q5" s="58">
        <v>18.5</v>
      </c>
      <c r="R5" s="58">
        <v>24</v>
      </c>
      <c r="S5" s="58"/>
      <c r="T5" s="58"/>
      <c r="U5" s="58"/>
      <c r="V5" s="58"/>
      <c r="W5" s="58"/>
      <c r="X5" s="58"/>
    </row>
    <row r="6" spans="1:24">
      <c r="F6" s="47">
        <v>900</v>
      </c>
      <c r="G6" s="38"/>
      <c r="L6" s="44">
        <f t="shared" si="0"/>
        <v>9.9137207311839806</v>
      </c>
      <c r="M6" s="44">
        <f>IF($H$2=$H$2,8.12*10^-4*1.2^0.852*($F6/(PI()*$G$2^2/4)/3600)^1.924/($G$2^1.281)*('Dati di pogetto'!$C$2*$G$2*$J$2),)</f>
        <v>0.89695568520236024</v>
      </c>
      <c r="N6" s="44">
        <f>IF($G$2=$H$2,8.12*10^-4*1.2^0.852*($F6/(PI()*$G$2^2/4)/3600)^1.924/($G$2^1.281)*('Dati di pogetto'!$C$3*$H$2*$K$2),)</f>
        <v>32.390066410085232</v>
      </c>
      <c r="O6" s="44">
        <f>IF($G$2=$H$2,(($F6/3600/(PI()*$G$2^2/4))^2/2/9.81*1.2)*(1+'Dati di pogetto'!$C$1),)</f>
        <v>9.510384803755711</v>
      </c>
      <c r="P6" s="46">
        <f t="shared" si="1"/>
        <v>52.711127630227288</v>
      </c>
      <c r="Q6" s="58">
        <v>19</v>
      </c>
      <c r="R6" s="58">
        <v>24.5</v>
      </c>
      <c r="S6" s="58">
        <v>27.5</v>
      </c>
      <c r="T6" s="58"/>
      <c r="U6" s="58"/>
      <c r="V6" s="58"/>
      <c r="W6" s="58"/>
      <c r="X6" s="58"/>
    </row>
    <row r="7" spans="1:24">
      <c r="F7">
        <v>950</v>
      </c>
      <c r="G7" s="38"/>
      <c r="L7" s="44">
        <f t="shared" si="0"/>
        <v>11.000547714537516</v>
      </c>
      <c r="M7" s="44">
        <f>IF($H$2=$H$2,8.12*10^-4*1.2^0.852*($F7/(PI()*$G$2^2/4)/3600)^1.924/($G$2^1.281)*('Dati di pogetto'!$C$2*$G$2*$J$2),)</f>
        <v>0.99528765036291822</v>
      </c>
      <c r="N7" s="44">
        <f>IF($G$2=$H$2,8.12*10^-4*1.2^0.852*($F7/(PI()*$G$2^2/4)/3600)^1.924/($G$2^1.281)*('Dati di pogetto'!$C$3*$H$2*$K$2),)</f>
        <v>35.940942929772049</v>
      </c>
      <c r="O7" s="44">
        <f>IF($G$2=$H$2,(($F7/3600/(PI()*$G$2^2/4))^2/2/9.81*1.2)*(1+'Dati di pogetto'!$C$1),)</f>
        <v>10.596447265913</v>
      </c>
      <c r="P7" s="46">
        <f t="shared" si="1"/>
        <v>58.533225560585485</v>
      </c>
      <c r="Q7" s="58">
        <v>19.25</v>
      </c>
      <c r="R7" s="58">
        <v>24.75</v>
      </c>
      <c r="S7" s="58">
        <v>28</v>
      </c>
      <c r="T7" s="58"/>
      <c r="U7" s="58"/>
      <c r="V7" s="58"/>
      <c r="W7" s="58"/>
      <c r="X7" s="58"/>
    </row>
    <row r="8" spans="1:24">
      <c r="F8" s="47">
        <v>1000</v>
      </c>
      <c r="G8" s="38"/>
      <c r="L8" s="44">
        <f t="shared" si="0"/>
        <v>12.141548878233619</v>
      </c>
      <c r="M8" s="44">
        <f>IF($H$2=$H$2,8.12*10^-4*1.2^0.852*($F8/(PI()*$G$2^2/4)/3600)^1.924/($G$2^1.281)*('Dati di pogetto'!$C$2*$G$2*$J$2),)</f>
        <v>1.0985210889830419</v>
      </c>
      <c r="N8" s="44">
        <f>IF($G$2=$H$2,8.12*10^-4*1.2^0.852*($F8/(PI()*$G$2^2/4)/3600)^1.924/($G$2^1.281)*('Dati di pogetto'!$C$3*$H$2*$K$2),)</f>
        <v>39.668817102165399</v>
      </c>
      <c r="O8" s="44">
        <f>IF($G$2=$H$2,(($F8/3600/(PI()*$G$2^2/4))^2/2/9.81*1.2)*(1+'Dati di pogetto'!$C$1),)</f>
        <v>11.741215807105819</v>
      </c>
      <c r="P8" s="46">
        <f t="shared" si="1"/>
        <v>64.650102876487878</v>
      </c>
      <c r="Q8" s="58">
        <v>19.5</v>
      </c>
      <c r="R8" s="58">
        <v>25</v>
      </c>
      <c r="S8" s="58">
        <v>28.5</v>
      </c>
      <c r="T8" s="58">
        <v>33</v>
      </c>
      <c r="U8" s="58"/>
      <c r="V8" s="58"/>
      <c r="W8" s="58"/>
      <c r="X8" s="58"/>
    </row>
    <row r="9" spans="1:24">
      <c r="F9" s="47">
        <v>1050</v>
      </c>
      <c r="G9" s="38"/>
      <c r="L9" s="44">
        <f t="shared" si="0"/>
        <v>13.336513347254964</v>
      </c>
      <c r="M9" s="44">
        <f>IF($H$2=$H$2,8.12*10^-4*1.2^0.852*($F9/(PI()*$G$2^2/4)/3600)^1.924/($G$2^1.281)*('Dati di pogetto'!$C$2*$G$2*$J$2),)</f>
        <v>1.2066369218944968</v>
      </c>
      <c r="N9" s="44">
        <f>IF($G$2=$H$2,8.12*10^-4*1.2^0.852*($F9/(PI()*$G$2^2/4)/3600)^1.924/($G$2^1.281)*('Dati di pogetto'!$C$3*$H$2*$K$2),)</f>
        <v>43.572999957301278</v>
      </c>
      <c r="O9" s="44">
        <f>IF($G$2=$H$2,(($F9/3600/(PI()*$G$2^2/4))^2/2/9.81*1.2)*(1+'Dati di pogetto'!$C$1),)</f>
        <v>12.944690427334166</v>
      </c>
      <c r="P9" s="46">
        <f t="shared" si="1"/>
        <v>71.060840653784908</v>
      </c>
      <c r="Q9" s="58">
        <v>19.62</v>
      </c>
      <c r="R9" s="58">
        <v>25.5</v>
      </c>
      <c r="S9" s="58">
        <v>28.75</v>
      </c>
      <c r="T9" s="58">
        <v>33.5</v>
      </c>
      <c r="U9" s="58"/>
      <c r="V9" s="58"/>
      <c r="W9" s="58"/>
      <c r="X9" s="58"/>
    </row>
    <row r="10" spans="1:24">
      <c r="F10" s="47">
        <v>1100</v>
      </c>
      <c r="G10" s="38"/>
      <c r="L10" s="44">
        <f t="shared" si="0"/>
        <v>14.585241308122175</v>
      </c>
      <c r="M10" s="44">
        <f>IF($H$2=$H$2,8.12*10^-4*1.2^0.852*($F10/(PI()*$G$2^2/4)/3600)^1.924/($G$2^1.281)*('Dati di pogetto'!$C$2*$G$2*$J$2),)</f>
        <v>1.3196170707348633</v>
      </c>
      <c r="N10" s="44">
        <f>IF($G$2=$H$2,8.12*10^-4*1.2^0.852*($F10/(PI()*$G$2^2/4)/3600)^1.924/($G$2^1.281)*('Dati di pogetto'!$C$3*$H$2*$K$2),)</f>
        <v>47.652838665425627</v>
      </c>
      <c r="O10" s="44">
        <f>IF($G$2=$H$2,(($F10/3600/(PI()*$G$2^2/4))^2/2/9.81*1.2)*(1+'Dati di pogetto'!$C$1),)</f>
        <v>14.206871126598037</v>
      </c>
      <c r="P10" s="46">
        <f t="shared" si="1"/>
        <v>77.764568170880693</v>
      </c>
      <c r="Q10" s="58">
        <v>19.75</v>
      </c>
      <c r="R10" s="58">
        <v>26</v>
      </c>
      <c r="S10" s="58">
        <v>29</v>
      </c>
      <c r="T10" s="58">
        <v>34</v>
      </c>
      <c r="U10" s="58">
        <v>39.5</v>
      </c>
      <c r="V10" s="58"/>
      <c r="W10" s="58"/>
      <c r="X10" s="58"/>
    </row>
    <row r="11" spans="1:24">
      <c r="F11">
        <v>1150</v>
      </c>
      <c r="G11" s="38"/>
      <c r="L11" s="44">
        <f t="shared" si="0"/>
        <v>15.887542940877891</v>
      </c>
      <c r="M11" s="44">
        <f>IF($H$2=$H$2,8.12*10^-4*1.2^0.852*($F11/(PI()*$G$2^2/4)/3600)^1.924/($G$2^1.281)*('Dati di pogetto'!$C$2*$G$2*$J$2),)</f>
        <v>1.4374443613175236</v>
      </c>
      <c r="N11" s="44">
        <f>IF($G$2=$H$2,8.12*10^-4*1.2^0.852*($F11/(PI()*$G$2^2/4)/3600)^1.924/($G$2^1.281)*('Dati di pogetto'!$C$3*$H$2*$K$2),)</f>
        <v>51.907713047577239</v>
      </c>
      <c r="O11" s="44">
        <f>IF($G$2=$H$2,(($F11/3600/(PI()*$G$2^2/4))^2/2/9.81*1.2)*(1+'Dati di pogetto'!$C$1),)</f>
        <v>15.52775790489744</v>
      </c>
      <c r="P11" s="46">
        <f t="shared" si="1"/>
        <v>84.760458254670098</v>
      </c>
      <c r="Q11" s="58">
        <v>19.88</v>
      </c>
      <c r="R11" s="58">
        <v>26.25</v>
      </c>
      <c r="S11" s="58">
        <v>29.25</v>
      </c>
      <c r="T11" s="58">
        <v>34.5</v>
      </c>
      <c r="U11" s="58">
        <v>39.75</v>
      </c>
      <c r="V11" s="58"/>
      <c r="W11" s="58"/>
      <c r="X11" s="58"/>
    </row>
    <row r="12" spans="1:24">
      <c r="F12" s="47">
        <v>1200</v>
      </c>
      <c r="G12" s="38"/>
      <c r="L12" s="44">
        <f t="shared" si="0"/>
        <v>17.243237497142236</v>
      </c>
      <c r="M12" s="44">
        <f>IF($H$2=$H$2,8.12*10^-4*1.2^0.852*($F12/(PI()*$G$2^2/4)/3600)^1.924/($G$2^1.281)*('Dati di pogetto'!$C$2*$G$2*$J$2),)</f>
        <v>1.5601024402176309</v>
      </c>
      <c r="N12" s="44">
        <f>IF($G$2=$H$2,8.12*10^-4*1.2^0.852*($F12/(PI()*$G$2^2/4)/3600)^1.924/($G$2^1.281)*('Dati di pogetto'!$C$3*$H$2*$K$2),)</f>
        <v>56.337032563414454</v>
      </c>
      <c r="O12" s="44">
        <f>IF($G$2=$H$2,(($F12/3600/(PI()*$G$2^2/4))^2/2/9.81*1.2)*(1+'Dati di pogetto'!$C$1),)</f>
        <v>16.907350762232372</v>
      </c>
      <c r="P12" s="46">
        <f t="shared" si="1"/>
        <v>92.047723263006688</v>
      </c>
      <c r="Q12" s="58">
        <v>20</v>
      </c>
      <c r="R12" s="58">
        <v>26.5</v>
      </c>
      <c r="S12" s="58">
        <v>29.5</v>
      </c>
      <c r="T12" s="58">
        <v>35</v>
      </c>
      <c r="U12" s="58">
        <v>41</v>
      </c>
      <c r="V12" s="58">
        <v>46</v>
      </c>
      <c r="W12" s="58"/>
      <c r="X12" s="58"/>
    </row>
    <row r="13" spans="1:24">
      <c r="F13" s="47">
        <v>1250</v>
      </c>
      <c r="L13" s="44">
        <f t="shared" si="0"/>
        <v>18.652152498882515</v>
      </c>
      <c r="M13" s="44">
        <f>IF($H$2=$H$2,8.12*10^-4*1.2^0.852*($F13/(PI()*$G$2^2/4)/3600)^1.924/($G$2^1.281)*('Dati di pogetto'!$C$2*$G$2*$J$2),)</f>
        <v>1.6875757022798465</v>
      </c>
      <c r="N13" s="44">
        <f>IF($G$2=$H$2,8.12*10^-4*1.2^0.852*($F13/(PI()*$G$2^2/4)/3600)^1.924/($G$2^1.281)*('Dati di pogetto'!$C$3*$H$2*$K$2),)</f>
        <v>60.940233693438906</v>
      </c>
      <c r="O13" s="44">
        <f>IF($G$2=$H$2,(($F13/3600/(PI()*$G$2^2/4))^2/2/9.81*1.2)*(1+'Dati di pogetto'!$C$1),)</f>
        <v>18.345649698602838</v>
      </c>
      <c r="P13" s="46">
        <f t="shared" si="1"/>
        <v>99.625611593204113</v>
      </c>
      <c r="Q13" s="58">
        <v>20.13</v>
      </c>
      <c r="R13" s="58">
        <v>25.62</v>
      </c>
      <c r="S13" s="58">
        <v>29.75</v>
      </c>
      <c r="T13" s="58">
        <v>35.5</v>
      </c>
      <c r="U13" s="58">
        <v>41.5</v>
      </c>
      <c r="V13" s="58">
        <v>46.5</v>
      </c>
      <c r="W13" s="58"/>
      <c r="X13" s="58"/>
    </row>
    <row r="14" spans="1:24">
      <c r="F14" s="47">
        <v>1300</v>
      </c>
      <c r="L14" s="44">
        <f t="shared" si="0"/>
        <v>20.114123037800248</v>
      </c>
      <c r="M14" s="44">
        <f>IF($H$2=$H$2,8.12*10^-4*1.2^0.852*($F14/(PI()*$G$2^2/4)/3600)^1.924/($G$2^1.281)*('Dati di pogetto'!$C$2*$G$2*$J$2),)</f>
        <v>1.8198492272295463</v>
      </c>
      <c r="N14" s="44">
        <f>IF($G$2=$H$2,8.12*10^-4*1.2^0.852*($F14/(PI()*$G$2^2/4)/3600)^1.924/($G$2^1.281)*('Dati di pogetto'!$C$3*$H$2*$K$2),)</f>
        <v>65.716777649955844</v>
      </c>
      <c r="O14" s="44">
        <f>IF($G$2=$H$2,(($F14/3600/(PI()*$G$2^2/4))^2/2/9.81*1.2)*(1+'Dati di pogetto'!$C$1),)</f>
        <v>19.842654714008827</v>
      </c>
      <c r="P14" s="46">
        <f t="shared" si="1"/>
        <v>107.49340462899447</v>
      </c>
      <c r="Q14" s="58">
        <v>20.25</v>
      </c>
      <c r="R14" s="58">
        <v>26.75</v>
      </c>
      <c r="S14" s="58">
        <v>30</v>
      </c>
      <c r="T14" s="58">
        <v>36</v>
      </c>
      <c r="U14" s="58">
        <v>42</v>
      </c>
      <c r="V14" s="58">
        <v>47</v>
      </c>
      <c r="W14" s="58">
        <v>53</v>
      </c>
      <c r="X14" s="58"/>
    </row>
    <row r="15" spans="1:24">
      <c r="F15">
        <v>1350</v>
      </c>
      <c r="L15" s="44">
        <f t="shared" si="0"/>
        <v>21.62899115924311</v>
      </c>
      <c r="M15" s="44">
        <f>IF($H$2=$H$2,8.12*10^-4*1.2^0.852*($F15/(PI()*$G$2^2/4)/3600)^1.924/($G$2^1.281)*('Dati di pogetto'!$C$2*$G$2*$J$2),)</f>
        <v>1.9569087239315197</v>
      </c>
      <c r="N15" s="44">
        <f>IF($G$2=$H$2,8.12*10^-4*1.2^0.852*($F15/(PI()*$G$2^2/4)/3600)^1.924/($G$2^1.281)*('Dati di pogetto'!$C$3*$H$2*$K$2),)</f>
        <v>70.666148364193774</v>
      </c>
      <c r="O15" s="44">
        <f>IF($G$2=$H$2,(($F15/3600/(PI()*$G$2^2/4))^2/2/9.81*1.2)*(1+'Dati di pogetto'!$C$1),)</f>
        <v>21.398365808450347</v>
      </c>
      <c r="P15" s="46">
        <f t="shared" si="1"/>
        <v>115.65041405581876</v>
      </c>
      <c r="Q15" s="58">
        <v>20.5</v>
      </c>
      <c r="R15" s="58">
        <v>26.88</v>
      </c>
      <c r="S15" s="58">
        <v>30.25</v>
      </c>
      <c r="T15" s="58">
        <v>36.25</v>
      </c>
      <c r="U15" s="58">
        <v>42.25</v>
      </c>
      <c r="V15" s="58">
        <v>47.75</v>
      </c>
      <c r="W15" s="58">
        <v>53.6</v>
      </c>
      <c r="X15" s="58"/>
    </row>
    <row r="16" spans="1:24">
      <c r="F16" s="47">
        <v>1400</v>
      </c>
      <c r="L16" s="44">
        <f t="shared" si="0"/>
        <v>23.196605317634393</v>
      </c>
      <c r="M16" s="44">
        <f>IF($H$2=$H$2,8.12*10^-4*1.2^0.852*($F16/(PI()*$G$2^2/4)/3600)^1.924/($G$2^1.281)*('Dati di pogetto'!$C$2*$G$2*$J$2),)</f>
        <v>2.0987404811193024</v>
      </c>
      <c r="N16" s="44">
        <f>IF($G$2=$H$2,8.12*10^-4*1.2^0.852*($F16/(PI()*$G$2^2/4)/3600)^1.924/($G$2^1.281)*('Dati di pogetto'!$C$3*$H$2*$K$2),)</f>
        <v>75.787850707085923</v>
      </c>
      <c r="O16" s="44">
        <f>IF($G$2=$H$2,(($F16/3600/(PI()*$G$2^2/4))^2/2/9.81*1.2)*(1+'Dati di pogetto'!$C$1),)</f>
        <v>23.012782981927398</v>
      </c>
      <c r="P16" s="46">
        <f t="shared" si="1"/>
        <v>124.09597948776702</v>
      </c>
      <c r="Q16" s="58">
        <v>20.25</v>
      </c>
      <c r="R16" s="58">
        <v>27</v>
      </c>
      <c r="S16" s="58">
        <v>30.5</v>
      </c>
      <c r="T16" s="58">
        <v>36.5</v>
      </c>
      <c r="U16" s="58">
        <v>42.5</v>
      </c>
      <c r="V16" s="58">
        <v>48.5</v>
      </c>
      <c r="W16" s="58">
        <v>54.25</v>
      </c>
      <c r="X16" s="58">
        <v>58</v>
      </c>
    </row>
    <row r="17" spans="6:24">
      <c r="F17" s="47">
        <v>1450</v>
      </c>
      <c r="L17" s="44">
        <f t="shared" si="0"/>
        <v>24.816819892816181</v>
      </c>
      <c r="M17" s="44">
        <f>IF($H$2=$H$2,8.12*10^-4*1.2^0.852*($F17/(PI()*$G$2^2/4)/3600)^1.924/($G$2^1.281)*('Dati di pogetto'!$C$2*$G$2*$J$2),)</f>
        <v>2.2453313236357499</v>
      </c>
      <c r="N17" s="44">
        <f>IF($G$2=$H$2,8.12*10^-4*1.2^0.852*($F17/(PI()*$G$2^2/4)/3600)^1.924/($G$2^1.281)*('Dati di pogetto'!$C$3*$H$2*$K$2),)</f>
        <v>81.081408909068742</v>
      </c>
      <c r="O17" s="44">
        <f>IF($G$2=$H$2,(($F17/3600/(PI()*$G$2^2/4))^2/2/9.81*1.2)*(1+'Dati di pogetto'!$C$1),)</f>
        <v>24.68590623443998</v>
      </c>
      <c r="P17" s="46">
        <f t="shared" si="1"/>
        <v>132.82946635996066</v>
      </c>
      <c r="Q17" s="58">
        <v>20.12</v>
      </c>
      <c r="R17" s="58">
        <v>27.15</v>
      </c>
      <c r="S17" s="58">
        <v>30.75</v>
      </c>
      <c r="T17" s="58">
        <v>36.659999999999997</v>
      </c>
      <c r="U17" s="58">
        <v>42.75</v>
      </c>
      <c r="V17" s="58">
        <v>48.75</v>
      </c>
      <c r="W17" s="58">
        <v>54.5</v>
      </c>
      <c r="X17" s="58">
        <v>58.5</v>
      </c>
    </row>
    <row r="18" spans="6:24">
      <c r="F18" s="47">
        <v>1500</v>
      </c>
      <c r="L18" s="44">
        <f t="shared" si="0"/>
        <v>26.489494758591025</v>
      </c>
      <c r="M18" s="44">
        <f>IF($H$2=$H$2,8.12*10^-4*1.2^0.852*($F18/(PI()*$G$2^2/4)/3600)^1.924/($G$2^1.281)*('Dati di pogetto'!$C$2*$G$2*$J$2),)</f>
        <v>2.3966685733963309</v>
      </c>
      <c r="N18" s="44">
        <f>IF($G$2=$H$2,8.12*10^-4*1.2^0.852*($F18/(PI()*$G$2^2/4)/3600)^1.924/($G$2^1.281)*('Dati di pogetto'!$C$3*$H$2*$K$2),)</f>
        <v>86.546365150423071</v>
      </c>
      <c r="O18" s="44">
        <f>IF($G$2=$H$2,(($F18/3600/(PI()*$G$2^2/4))^2/2/9.81*1.2)*(1+'Dati di pogetto'!$C$1),)</f>
        <v>26.417735565988092</v>
      </c>
      <c r="P18" s="46">
        <f t="shared" si="1"/>
        <v>141.85026404839851</v>
      </c>
      <c r="Q18" s="58">
        <v>20</v>
      </c>
      <c r="R18" s="58">
        <v>27.25</v>
      </c>
      <c r="S18" s="58">
        <v>31</v>
      </c>
      <c r="T18" s="58">
        <v>36.75</v>
      </c>
      <c r="U18" s="58">
        <v>43.5</v>
      </c>
      <c r="V18" s="58">
        <v>49</v>
      </c>
      <c r="W18" s="58">
        <v>55.75</v>
      </c>
      <c r="X18" s="58">
        <v>59</v>
      </c>
    </row>
    <row r="19" spans="6:24">
      <c r="F19">
        <v>1550</v>
      </c>
      <c r="L19" s="44">
        <f t="shared" si="0"/>
        <v>28.214494896249107</v>
      </c>
      <c r="M19" s="44">
        <f>IF($H$2=$H$2,8.12*10^-4*1.2^0.852*($F19/(PI()*$G$2^2/4)/3600)^1.924/($G$2^1.281)*('Dati di pogetto'!$C$2*$G$2*$J$2),)</f>
        <v>2.5527400144225383</v>
      </c>
      <c r="N19" s="44">
        <f>IF($G$2=$H$2,8.12*10^-4*1.2^0.852*($F19/(PI()*$G$2^2/4)/3600)^1.924/($G$2^1.281)*('Dati di pogetto'!$C$3*$H$2*$K$2),)</f>
        <v>92.182278298591669</v>
      </c>
      <c r="O19" s="44">
        <f>IF($G$2=$H$2,(($F19/3600/(PI()*$G$2^2/4))^2/2/9.81*1.2)*(1+'Dati di pogetto'!$C$1),)</f>
        <v>28.208270976571722</v>
      </c>
      <c r="P19" s="46">
        <f t="shared" si="1"/>
        <v>151.15778418583503</v>
      </c>
      <c r="Q19" s="58">
        <v>19.75</v>
      </c>
      <c r="R19" s="58">
        <v>27.12</v>
      </c>
      <c r="S19" s="58">
        <v>31</v>
      </c>
      <c r="T19" s="58">
        <v>37</v>
      </c>
      <c r="U19" s="58">
        <v>43.75</v>
      </c>
      <c r="V19" s="58">
        <v>49.5</v>
      </c>
      <c r="W19" s="58">
        <v>55.88</v>
      </c>
      <c r="X19" s="58">
        <v>59.5</v>
      </c>
    </row>
    <row r="20" spans="6:24">
      <c r="F20" s="47">
        <v>1600</v>
      </c>
      <c r="L20" s="44">
        <f t="shared" si="0"/>
        <v>29.991690047066992</v>
      </c>
      <c r="M20" s="44">
        <f>IF($H$2=$H$2,8.12*10^-4*1.2^0.852*($F20/(PI()*$G$2^2/4)/3600)^1.924/($G$2^1.281)*('Dati di pogetto'!$C$2*$G$2*$J$2),)</f>
        <v>2.7135338614012992</v>
      </c>
      <c r="N20" s="44">
        <f>IF($G$2=$H$2,8.12*10^-4*1.2^0.852*($F20/(PI()*$G$2^2/4)/3600)^1.924/($G$2^1.281)*('Dati di pogetto'!$C$3*$H$2*$K$2),)</f>
        <v>97.988722772824701</v>
      </c>
      <c r="O20" s="44">
        <f>IF($G$2=$H$2,(($F20/3600/(PI()*$G$2^2/4))^2/2/9.81*1.2)*(1+'Dati di pogetto'!$C$1),)</f>
        <v>30.057512466190886</v>
      </c>
      <c r="P20" s="46">
        <f t="shared" si="1"/>
        <v>160.7514591474839</v>
      </c>
      <c r="Q20" s="58">
        <v>19.5</v>
      </c>
      <c r="R20" s="58">
        <v>27</v>
      </c>
      <c r="S20" s="58">
        <v>31</v>
      </c>
      <c r="T20" s="58">
        <v>37.25</v>
      </c>
      <c r="U20" s="58">
        <v>44</v>
      </c>
      <c r="V20" s="58">
        <v>50</v>
      </c>
      <c r="W20" s="58">
        <v>56</v>
      </c>
      <c r="X20" s="58">
        <v>60</v>
      </c>
    </row>
    <row r="21" spans="6:24">
      <c r="F21" s="47">
        <v>1650</v>
      </c>
      <c r="L21" s="44">
        <f t="shared" si="0"/>
        <v>31.820954398735264</v>
      </c>
      <c r="M21" s="44">
        <f>IF($H$2=$H$2,8.12*10^-4*1.2^0.852*($F21/(PI()*$G$2^2/4)/3600)^1.924/($G$2^1.281)*('Dati di pogetto'!$C$2*$G$2*$J$2),)</f>
        <v>2.879038731314143</v>
      </c>
      <c r="N21" s="44">
        <f>IF($G$2=$H$2,8.12*10^-4*1.2^0.852*($F21/(PI()*$G$2^2/4)/3600)^1.924/($G$2^1.281)*('Dati di pogetto'!$C$3*$H$2*$K$2),)</f>
        <v>103.96528751967739</v>
      </c>
      <c r="O21" s="44">
        <f>IF($G$2=$H$2,(($F21/3600/(PI()*$G$2^2/4))^2/2/9.81*1.2)*(1+'Dati di pogetto'!$C$1),)</f>
        <v>31.965460034845577</v>
      </c>
      <c r="P21" s="46">
        <f t="shared" si="1"/>
        <v>170.6307406845724</v>
      </c>
      <c r="Q21" s="58">
        <v>19.25</v>
      </c>
      <c r="R21" s="58">
        <v>26.88</v>
      </c>
      <c r="S21" s="58">
        <v>31</v>
      </c>
      <c r="T21" s="58">
        <v>37.5</v>
      </c>
      <c r="U21" s="58">
        <v>44.25</v>
      </c>
      <c r="V21" s="58">
        <v>50.25</v>
      </c>
      <c r="W21" s="58">
        <v>56.5</v>
      </c>
      <c r="X21" s="58">
        <v>60.5</v>
      </c>
    </row>
    <row r="22" spans="6:24">
      <c r="F22" s="47">
        <v>1700</v>
      </c>
      <c r="L22" s="44">
        <f t="shared" si="0"/>
        <v>33.702166301459037</v>
      </c>
      <c r="M22" s="44">
        <f>IF($H$2=$H$2,8.12*10^-4*1.2^0.852*($F22/(PI()*$G$2^2/4)/3600)^1.924/($G$2^1.281)*('Dati di pogetto'!$C$2*$G$2*$J$2),)</f>
        <v>3.0492436177510558</v>
      </c>
      <c r="N22" s="44">
        <f>IF($G$2=$H$2,8.12*10^-4*1.2^0.852*($F22/(PI()*$G$2^2/4)/3600)^1.924/($G$2^1.281)*('Dati di pogetto'!$C$3*$H$2*$K$2),)</f>
        <v>110.1115750854548</v>
      </c>
      <c r="O22" s="44">
        <f>IF($G$2=$H$2,(($F22/3600/(PI()*$G$2^2/4))^2/2/9.81*1.2)*(1+'Dati di pogetto'!$C$1),)</f>
        <v>33.9321136825358</v>
      </c>
      <c r="P22" s="46">
        <f t="shared" si="1"/>
        <v>180.79509868720069</v>
      </c>
      <c r="Q22" s="58">
        <v>19</v>
      </c>
      <c r="R22" s="58">
        <v>26.75</v>
      </c>
      <c r="S22" s="58">
        <v>31</v>
      </c>
      <c r="T22" s="58">
        <v>37.75</v>
      </c>
      <c r="U22" s="58">
        <v>44.5</v>
      </c>
      <c r="V22" s="58">
        <v>50.5</v>
      </c>
      <c r="W22" s="58">
        <v>57</v>
      </c>
      <c r="X22" s="58">
        <v>61</v>
      </c>
    </row>
    <row r="23" spans="6:24">
      <c r="F23">
        <v>1750</v>
      </c>
      <c r="L23" s="44">
        <f t="shared" si="0"/>
        <v>35.635208010120984</v>
      </c>
      <c r="M23" s="44">
        <f>IF($H$2=$H$2,8.12*10^-4*1.2^0.852*($F23/(PI()*$G$2^2/4)/3600)^1.924/($G$2^1.281)*('Dati di pogetto'!$C$2*$G$2*$J$2),)</f>
        <v>3.2241378675823751</v>
      </c>
      <c r="N23" s="44">
        <f>IF($G$2=$H$2,8.12*10^-4*1.2^0.852*($F23/(PI()*$G$2^2/4)/3600)^1.924/($G$2^1.281)*('Dati di pogetto'!$C$3*$H$2*$K$2),)</f>
        <v>116.427200773808</v>
      </c>
      <c r="O23" s="44">
        <f>IF($G$2=$H$2,(($F23/3600/(PI()*$G$2^2/4))^2/2/9.81*1.2)*(1+'Dati di pogetto'!$C$1),)</f>
        <v>35.957473409261553</v>
      </c>
      <c r="P23" s="46">
        <f t="shared" si="1"/>
        <v>191.2440200607729</v>
      </c>
      <c r="Q23" s="58">
        <v>18.75</v>
      </c>
      <c r="R23" s="58">
        <v>26.5</v>
      </c>
      <c r="S23" s="58">
        <v>31</v>
      </c>
      <c r="T23" s="58">
        <v>37.799999999999997</v>
      </c>
      <c r="U23" s="58">
        <v>44.5</v>
      </c>
      <c r="V23" s="58">
        <v>50.75</v>
      </c>
      <c r="W23" s="58">
        <v>57.5</v>
      </c>
      <c r="X23" s="58">
        <v>61.5</v>
      </c>
    </row>
    <row r="24" spans="6:24">
      <c r="F24" s="47">
        <v>1800</v>
      </c>
      <c r="L24" s="44">
        <f t="shared" si="0"/>
        <v>37.619965449427959</v>
      </c>
      <c r="M24" s="44">
        <f>IF($H$2=$H$2,8.12*10^-4*1.2^0.852*($F24/(PI()*$G$2^2/4)/3600)^1.924/($G$2^1.281)*('Dati di pogetto'!$C$2*$G$2*$J$2),)</f>
        <v>3.403711159710149</v>
      </c>
      <c r="N24" s="44">
        <f>IF($G$2=$H$2,8.12*10^-4*1.2^0.852*($F24/(PI()*$G$2^2/4)/3600)^1.924/($G$2^1.281)*('Dati di pogetto'!$C$3*$H$2*$K$2),)</f>
        <v>122.91179187842205</v>
      </c>
      <c r="O24" s="44">
        <f>IF($G$2=$H$2,(($F24/3600/(PI()*$G$2^2/4))^2/2/9.81*1.2)*(1+'Dati di pogetto'!$C$1),)</f>
        <v>38.041539215022844</v>
      </c>
      <c r="P24" s="46">
        <f t="shared" si="1"/>
        <v>201.97700770258302</v>
      </c>
      <c r="Q24" s="58">
        <v>18.5</v>
      </c>
      <c r="R24" s="58">
        <v>26.25</v>
      </c>
      <c r="S24" s="58">
        <v>31</v>
      </c>
      <c r="T24" s="58">
        <v>37.9</v>
      </c>
      <c r="U24" s="58">
        <v>44.5</v>
      </c>
      <c r="V24" s="58">
        <v>51</v>
      </c>
      <c r="W24" s="58">
        <v>58</v>
      </c>
      <c r="X24" s="58">
        <v>62</v>
      </c>
    </row>
    <row r="25" spans="6:24">
      <c r="F25" s="47">
        <v>1850</v>
      </c>
      <c r="L25" s="44">
        <f t="shared" si="0"/>
        <v>39.65632799940191</v>
      </c>
      <c r="M25" s="44">
        <f>IF($H$2=$H$2,8.12*10^-4*1.2^0.852*($F25/(PI()*$G$2^2/4)/3600)^1.924/($G$2^1.281)*('Dati di pogetto'!$C$2*$G$2*$J$2),)</f>
        <v>3.5879534856601731</v>
      </c>
      <c r="N25" s="44">
        <f>IF($G$2=$H$2,8.12*10^-4*1.2^0.852*($F25/(PI()*$G$2^2/4)/3600)^1.924/($G$2^1.281)*('Dati di pogetto'!$C$3*$H$2*$K$2),)</f>
        <v>129.56498698217291</v>
      </c>
      <c r="O25" s="44">
        <f>IF($G$2=$H$2,(($F25/3600/(PI()*$G$2^2/4))^2/2/9.81*1.2)*(1+'Dati di pogetto'!$C$1),)</f>
        <v>40.184311099819631</v>
      </c>
      <c r="P25" s="46">
        <f t="shared" si="1"/>
        <v>212.99357956705464</v>
      </c>
      <c r="Q25" s="58">
        <v>18</v>
      </c>
      <c r="R25" s="58">
        <v>26.12</v>
      </c>
      <c r="S25" s="58">
        <v>30.75</v>
      </c>
      <c r="T25" s="58">
        <v>37.799999999999997</v>
      </c>
      <c r="U25" s="58">
        <v>44.75</v>
      </c>
      <c r="V25" s="58">
        <v>51.5</v>
      </c>
      <c r="W25" s="58">
        <v>58</v>
      </c>
      <c r="X25" s="58">
        <v>62</v>
      </c>
    </row>
    <row r="26" spans="6:24">
      <c r="F26" s="47">
        <v>1900</v>
      </c>
      <c r="L26" s="44">
        <f t="shared" si="0"/>
        <v>41.744188298943648</v>
      </c>
      <c r="M26" s="44">
        <f>IF($H$2=$H$2,8.12*10^-4*1.2^0.852*($F26/(PI()*$G$2^2/4)/3600)^1.924/($G$2^1.281)*('Dati di pogetto'!$C$2*$G$2*$J$2),)</f>
        <v>3.7768551318091874</v>
      </c>
      <c r="N26" s="44">
        <f>IF($G$2=$H$2,8.12*10^-4*1.2^0.852*($F26/(PI()*$G$2^2/4)/3600)^1.924/($G$2^1.281)*('Dati di pogetto'!$C$3*$H$2*$K$2),)</f>
        <v>136.38643531533177</v>
      </c>
      <c r="O26" s="44">
        <f>IF($G$2=$H$2,(($F26/3600/(PI()*$G$2^2/4))^2/2/9.81*1.2)*(1+'Dati di pogetto'!$C$1),)</f>
        <v>42.385789063651998</v>
      </c>
      <c r="P26" s="46">
        <f t="shared" si="1"/>
        <v>224.29326780973659</v>
      </c>
      <c r="Q26" s="58">
        <v>17.5</v>
      </c>
      <c r="R26" s="58">
        <v>26</v>
      </c>
      <c r="S26" s="58">
        <v>30.5</v>
      </c>
      <c r="T26" s="58">
        <v>37.75</v>
      </c>
      <c r="U26" s="58">
        <v>45</v>
      </c>
      <c r="V26" s="58">
        <v>52</v>
      </c>
      <c r="W26" s="58">
        <v>58</v>
      </c>
      <c r="X26" s="58">
        <v>62</v>
      </c>
    </row>
    <row r="27" spans="6:24">
      <c r="F27">
        <v>1950</v>
      </c>
      <c r="L27" s="44">
        <f t="shared" si="0"/>
        <v>43.883442065505236</v>
      </c>
      <c r="M27" s="44">
        <f>IF($H$2=$H$2,8.12*10^-4*1.2^0.852*($F27/(PI()*$G$2^2/4)/3600)^1.924/($G$2^1.281)*('Dati di pogetto'!$C$2*$G$2*$J$2),)</f>
        <v>3.9704066630695216</v>
      </c>
      <c r="N27" s="44">
        <f>IF($G$2=$H$2,8.12*10^-4*1.2^0.852*($F27/(PI()*$G$2^2/4)/3600)^1.924/($G$2^1.281)*('Dati di pogetto'!$C$3*$H$2*$K$2),)</f>
        <v>143.3757961663994</v>
      </c>
      <c r="O27" s="44">
        <f>IF($G$2=$H$2,(($F27/3600/(PI()*$G$2^2/4))^2/2/9.81*1.2)*(1+'Dati di pogetto'!$C$1),)</f>
        <v>44.645973106519854</v>
      </c>
      <c r="P27" s="46">
        <f t="shared" si="1"/>
        <v>235.87561800149402</v>
      </c>
      <c r="Q27" s="58">
        <v>17</v>
      </c>
      <c r="R27" s="58">
        <v>25.88</v>
      </c>
      <c r="S27" s="58">
        <v>30.25</v>
      </c>
      <c r="T27" s="58">
        <v>37.659999999999997</v>
      </c>
      <c r="U27" s="58">
        <v>45</v>
      </c>
      <c r="V27" s="58">
        <v>52</v>
      </c>
      <c r="W27" s="58">
        <v>58.25</v>
      </c>
      <c r="X27" s="58">
        <v>62.5</v>
      </c>
    </row>
    <row r="28" spans="6:24">
      <c r="F28" s="47">
        <v>2000</v>
      </c>
      <c r="L28" s="44">
        <f t="shared" si="0"/>
        <v>46.073987929165632</v>
      </c>
      <c r="M28" s="44">
        <f>IF($H$2=$H$2,8.12*10^-4*1.2^0.852*($F28/(PI()*$G$2^2/4)/3600)^1.924/($G$2^1.281)*('Dati di pogetto'!$C$2*$G$2*$J$2),)</f>
        <v>4.1685989078768912</v>
      </c>
      <c r="N28" s="44">
        <f>IF($G$2=$H$2,8.12*10^-4*1.2^0.852*($F28/(PI()*$G$2^2/4)/3600)^1.924/($G$2^1.281)*('Dati di pogetto'!$C$3*$H$2*$K$2),)</f>
        <v>150.53273833999884</v>
      </c>
      <c r="O28" s="44">
        <f>IF($G$2=$H$2,(($F28/3600/(PI()*$G$2^2/4))^2/2/9.81*1.2)*(1+'Dati di pogetto'!$C$1),)</f>
        <v>46.964863228423276</v>
      </c>
      <c r="P28" s="46">
        <f t="shared" si="1"/>
        <v>247.74018840546464</v>
      </c>
      <c r="Q28" s="58">
        <v>16.5</v>
      </c>
      <c r="R28" s="58">
        <v>25.75</v>
      </c>
      <c r="S28" s="58">
        <v>30</v>
      </c>
      <c r="T28" s="58">
        <v>37.5</v>
      </c>
      <c r="U28" s="58">
        <v>45</v>
      </c>
      <c r="V28" s="58">
        <v>52</v>
      </c>
      <c r="W28" s="58">
        <v>58.5</v>
      </c>
      <c r="X28" s="58">
        <v>63</v>
      </c>
    </row>
    <row r="29" spans="6:24">
      <c r="F29" s="47">
        <v>2050</v>
      </c>
      <c r="L29" s="44">
        <f t="shared" si="0"/>
        <v>48.315727279623751</v>
      </c>
      <c r="M29" s="44">
        <f>IF($H$2=$H$2,8.12*10^-4*1.2^0.852*($F29/(PI()*$G$2^2/4)/3600)^1.924/($G$2^1.281)*('Dati di pogetto'!$C$2*$G$2*$J$2),)</f>
        <v>4.3714229443469108</v>
      </c>
      <c r="N29" s="44">
        <f>IF($G$2=$H$2,8.12*10^-4*1.2^0.852*($F29/(PI()*$G$2^2/4)/3600)^1.924/($G$2^1.281)*('Dati di pogetto'!$C$3*$H$2*$K$2),)</f>
        <v>157.8569396569718</v>
      </c>
      <c r="O29" s="44">
        <f>IF($G$2=$H$2,(($F29/3600/(PI()*$G$2^2/4))^2/2/9.81*1.2)*(1+'Dati di pogetto'!$C$1),)</f>
        <v>49.342459429362187</v>
      </c>
      <c r="P29" s="46">
        <f t="shared" si="1"/>
        <v>259.88654931030464</v>
      </c>
      <c r="Q29" s="58">
        <v>15.75</v>
      </c>
      <c r="R29" s="58">
        <v>25.38</v>
      </c>
      <c r="S29" s="58">
        <v>29.75</v>
      </c>
      <c r="T29" s="58">
        <v>37.25</v>
      </c>
      <c r="U29" s="58">
        <v>45</v>
      </c>
      <c r="V29" s="58">
        <v>52</v>
      </c>
      <c r="W29" s="58">
        <v>58.75</v>
      </c>
      <c r="X29" s="58">
        <v>63.25</v>
      </c>
    </row>
    <row r="30" spans="6:24">
      <c r="F30" s="47">
        <v>2100</v>
      </c>
      <c r="L30" s="44">
        <f t="shared" si="0"/>
        <v>50.608564124808403</v>
      </c>
      <c r="M30" s="44">
        <f>IF($H$2=$H$2,8.12*10^-4*1.2^0.852*($F30/(PI()*$G$2^2/4)/3600)^1.924/($G$2^1.281)*('Dati di pogetto'!$C$2*$G$2*$J$2),)</f>
        <v>4.5788700874826649</v>
      </c>
      <c r="N30" s="44">
        <f>IF($G$2=$H$2,8.12*10^-4*1.2^0.852*($F30/(PI()*$G$2^2/4)/3600)^1.924/($G$2^1.281)*('Dati di pogetto'!$C$3*$H$2*$K$2),)</f>
        <v>165.34808649242959</v>
      </c>
      <c r="O30" s="44">
        <f>IF($G$2=$H$2,(($F30/3600/(PI()*$G$2^2/4))^2/2/9.81*1.2)*(1+'Dati di pogetto'!$C$1),)</f>
        <v>51.778761709336663</v>
      </c>
      <c r="P30" s="46">
        <f t="shared" si="1"/>
        <v>272.31428241405729</v>
      </c>
      <c r="Q30" s="58">
        <v>15</v>
      </c>
      <c r="R30" s="58">
        <v>25</v>
      </c>
      <c r="S30" s="58">
        <v>29.5</v>
      </c>
      <c r="T30" s="58">
        <v>37</v>
      </c>
      <c r="U30" s="58">
        <v>45</v>
      </c>
      <c r="V30" s="58">
        <v>52</v>
      </c>
      <c r="W30" s="58">
        <v>59</v>
      </c>
      <c r="X30" s="58">
        <v>63.5</v>
      </c>
    </row>
    <row r="31" spans="6:24">
      <c r="F31">
        <v>2150</v>
      </c>
      <c r="L31" s="44">
        <f t="shared" si="0"/>
        <v>52.952404959965421</v>
      </c>
      <c r="M31" s="44">
        <f>IF($H$2=$H$2,8.12*10^-4*1.2^0.852*($F31/(PI()*$G$2^2/4)/3600)^1.924/($G$2^1.281)*('Dati di pogetto'!$C$2*$G$2*$J$2),)</f>
        <v>4.7909318773302045</v>
      </c>
      <c r="N31" s="44">
        <f>IF($G$2=$H$2,8.12*10^-4*1.2^0.852*($F31/(PI()*$G$2^2/4)/3600)^1.924/($G$2^1.281)*('Dati di pogetto'!$C$3*$H$2*$K$2),)</f>
        <v>173.00587334803518</v>
      </c>
      <c r="O31" s="44">
        <f>IF($G$2=$H$2,(($F31/3600/(PI()*$G$2^2/4))^2/2/9.81*1.2)*(1+'Dati di pogetto'!$C$1),)</f>
        <v>54.273770068346629</v>
      </c>
      <c r="P31" s="46">
        <f t="shared" si="1"/>
        <v>285.02298025367742</v>
      </c>
      <c r="Q31" s="58">
        <v>14.5</v>
      </c>
      <c r="R31" s="58">
        <v>24.5</v>
      </c>
      <c r="S31" s="58">
        <v>29.25</v>
      </c>
      <c r="T31" s="58">
        <v>36.75</v>
      </c>
      <c r="U31" s="58">
        <v>44.75</v>
      </c>
      <c r="V31" s="58">
        <v>52</v>
      </c>
      <c r="W31" s="58">
        <v>59</v>
      </c>
      <c r="X31" s="58">
        <v>63.75</v>
      </c>
    </row>
    <row r="32" spans="6:24">
      <c r="F32" s="47">
        <v>2200</v>
      </c>
      <c r="L32" s="44">
        <f t="shared" si="0"/>
        <v>55.347158646216585</v>
      </c>
      <c r="M32" s="44">
        <f>IF($H$2=$H$2,8.12*10^-4*1.2^0.852*($F32/(PI()*$G$2^2/4)/3600)^1.924/($G$2^1.281)*('Dati di pogetto'!$C$2*$G$2*$J$2),)</f>
        <v>5.0076000679910244</v>
      </c>
      <c r="N32" s="44">
        <f>IF($G$2=$H$2,8.12*10^-4*1.2^0.852*($F32/(PI()*$G$2^2/4)/3600)^1.924/($G$2^1.281)*('Dati di pogetto'!$C$3*$H$2*$K$2),)</f>
        <v>180.83000245523144</v>
      </c>
      <c r="O32" s="44">
        <f>IF($G$2=$H$2,(($F32/3600/(PI()*$G$2^2/4))^2/2/9.81*1.2)*(1+'Dati di pogetto'!$C$1),)</f>
        <v>56.827484506392146</v>
      </c>
      <c r="P32" s="46">
        <f t="shared" si="1"/>
        <v>298.0122456758312</v>
      </c>
      <c r="Q32" s="58">
        <v>14</v>
      </c>
      <c r="R32" s="58">
        <v>24</v>
      </c>
      <c r="S32" s="58">
        <v>29</v>
      </c>
      <c r="T32" s="58">
        <v>36.5</v>
      </c>
      <c r="U32" s="58">
        <v>44.5</v>
      </c>
      <c r="V32" s="58">
        <v>52</v>
      </c>
      <c r="W32" s="58">
        <v>59</v>
      </c>
      <c r="X32" s="58">
        <v>64</v>
      </c>
    </row>
    <row r="33" spans="5:24">
      <c r="F33" s="47">
        <v>2250</v>
      </c>
      <c r="L33" s="44">
        <f t="shared" si="0"/>
        <v>57.792736297702461</v>
      </c>
      <c r="M33" s="44">
        <f>IF($H$2=$H$2,8.12*10^-4*1.2^0.852*($F33/(PI()*$G$2^2/4)/3600)^1.924/($G$2^1.281)*('Dati di pogetto'!$C$2*$G$2*$J$2),)</f>
        <v>5.2288666174111755</v>
      </c>
      <c r="N33" s="44">
        <f>IF($G$2=$H$2,8.12*10^-4*1.2^0.852*($F33/(PI()*$G$2^2/4)/3600)^1.924/($G$2^1.281)*('Dati di pogetto'!$C$3*$H$2*$K$2),)</f>
        <v>188.82018340651467</v>
      </c>
      <c r="O33" s="44">
        <f>IF($G$2=$H$2,(($F33/3600/(PI()*$G$2^2/4))^2/2/9.81*1.2)*(1+'Dati di pogetto'!$C$1),)</f>
        <v>59.439905023473194</v>
      </c>
      <c r="P33" s="46">
        <f t="shared" si="1"/>
        <v>311.28169134510154</v>
      </c>
      <c r="Q33" s="58">
        <v>13.25</v>
      </c>
      <c r="R33" s="58">
        <v>23.5</v>
      </c>
      <c r="S33" s="58">
        <v>28.75</v>
      </c>
      <c r="T33" s="58">
        <v>36.25</v>
      </c>
      <c r="U33" s="58">
        <v>44.25</v>
      </c>
      <c r="V33" s="58">
        <v>52</v>
      </c>
      <c r="W33" s="58">
        <v>59</v>
      </c>
      <c r="X33" s="58">
        <v>64</v>
      </c>
    </row>
    <row r="34" spans="5:24" s="54" customFormat="1">
      <c r="E34" s="53"/>
      <c r="F34" s="47">
        <v>2300</v>
      </c>
      <c r="K34" s="55"/>
      <c r="L34" s="56">
        <f t="shared" ref="L34:L62" si="2">IF($G$2=$H$2,8.12*10^-4*1.2^0.852*($F34/(PI()*$G$2^2/4)/3600)^1.924/($G$2^1.281)*$I$2,)</f>
        <v>60.289051176525184</v>
      </c>
      <c r="M34" s="56">
        <f>IF($H$2=$H$2,8.12*10^-4*1.2^0.852*($F34/(PI()*$G$2^2/4)/3600)^1.924/($G$2^1.281)*('Dati di pogetto'!$C$2*$G$2*$J$2),)</f>
        <v>5.4547236778760881</v>
      </c>
      <c r="N34" s="56">
        <f>IF($G$2=$H$2,8.12*10^-4*1.2^0.852*($F34/(PI()*$G$2^2/4)/3600)^1.924/($G$2^1.281)*('Dati di pogetto'!$C$3*$H$2*$K$2),)</f>
        <v>196.97613281219208</v>
      </c>
      <c r="O34" s="56">
        <f>IF($G$2=$H$2,(($F34/3600/(PI()*$G$2^2/4))^2/2/9.81*1.2)*(1+'Dati di pogetto'!$C$1),)</f>
        <v>62.11103161958976</v>
      </c>
      <c r="P34" s="57">
        <f t="shared" si="1"/>
        <v>324.83093928618314</v>
      </c>
      <c r="Q34" s="59">
        <v>12.5</v>
      </c>
      <c r="R34" s="59">
        <v>23</v>
      </c>
      <c r="S34" s="59">
        <v>28.5</v>
      </c>
      <c r="T34" s="59">
        <v>36</v>
      </c>
      <c r="U34" s="59">
        <v>44</v>
      </c>
      <c r="V34" s="59">
        <v>52</v>
      </c>
      <c r="W34" s="58">
        <v>59</v>
      </c>
      <c r="X34" s="59">
        <v>64</v>
      </c>
    </row>
    <row r="35" spans="5:24">
      <c r="F35">
        <v>2350</v>
      </c>
      <c r="L35" s="44">
        <f t="shared" si="2"/>
        <v>62.836018594789408</v>
      </c>
      <c r="M35" s="44">
        <f>IF($H$2=$H$2,8.12*10^-4*1.2^0.852*($F35/(PI()*$G$2^2/4)/3600)^1.924/($G$2^1.281)*('Dati di pogetto'!$C$2*$G$2*$J$2),)</f>
        <v>5.6851635871476134</v>
      </c>
      <c r="N35" s="44">
        <f>IF($G$2=$H$2,8.12*10^-4*1.2^0.852*($F35/(PI()*$G$2^2/4)/3600)^1.924/($G$2^1.281)*('Dati di pogetto'!$C$3*$H$2*$K$2),)</f>
        <v>205.2975739803305</v>
      </c>
      <c r="O35" s="44">
        <f>IF($G$2=$H$2,(($F35/3600/(PI()*$G$2^2/4))^2/2/9.81*1.2)*(1+'Dati di pogetto'!$C$1),)</f>
        <v>64.840864294741863</v>
      </c>
      <c r="P35" s="46">
        <f t="shared" si="1"/>
        <v>338.6596204570094</v>
      </c>
      <c r="Q35" s="58"/>
      <c r="R35" s="58">
        <v>22.5</v>
      </c>
      <c r="S35" s="58">
        <v>28.25</v>
      </c>
      <c r="T35" s="58">
        <v>35.880000000000003</v>
      </c>
      <c r="U35" s="58">
        <v>44</v>
      </c>
      <c r="V35" s="58">
        <v>52</v>
      </c>
      <c r="W35" s="58">
        <v>59</v>
      </c>
      <c r="X35" s="58">
        <v>64</v>
      </c>
    </row>
    <row r="36" spans="5:24">
      <c r="F36" s="47">
        <v>2400</v>
      </c>
      <c r="L36" s="44">
        <f t="shared" si="2"/>
        <v>65.433555823122319</v>
      </c>
      <c r="M36" s="44">
        <f>IF($H$2=$H$2,8.12*10^-4*1.2^0.852*($F36/(PI()*$G$2^2/4)/3600)^1.924/($G$2^1.281)*('Dati di pogetto'!$C$2*$G$2*$J$2),)</f>
        <v>5.9201788601872574</v>
      </c>
      <c r="N36" s="44">
        <f>IF($G$2=$H$2,8.12*10^-4*1.2^0.852*($F36/(PI()*$G$2^2/4)/3600)^1.924/($G$2^1.281)*('Dati di pogetto'!$C$3*$H$2*$K$2),)</f>
        <v>213.7842366178732</v>
      </c>
      <c r="O36" s="44">
        <f>IF($G$2=$H$2,(($F36/3600/(PI()*$G$2^2/4))^2/2/9.81*1.2)*(1+'Dati di pogetto'!$C$1),)</f>
        <v>67.62940304892949</v>
      </c>
      <c r="P36" s="46">
        <f t="shared" si="1"/>
        <v>352.76737435011228</v>
      </c>
      <c r="Q36" s="58"/>
      <c r="R36" s="58">
        <v>22</v>
      </c>
      <c r="S36" s="58">
        <v>28</v>
      </c>
      <c r="T36" s="58">
        <v>35.75</v>
      </c>
      <c r="U36" s="58">
        <v>44</v>
      </c>
      <c r="V36" s="58">
        <v>52</v>
      </c>
      <c r="W36" s="59">
        <v>59</v>
      </c>
      <c r="X36" s="58">
        <v>64</v>
      </c>
    </row>
    <row r="37" spans="5:24">
      <c r="F37" s="47">
        <v>2450</v>
      </c>
      <c r="L37" s="44">
        <f t="shared" si="2"/>
        <v>68.081582005115564</v>
      </c>
      <c r="M37" s="44">
        <f>IF($H$2=$H$2,8.12*10^-4*1.2^0.852*($F37/(PI()*$G$2^2/4)/3600)^1.924/($G$2^1.281)*('Dati di pogetto'!$C$2*$G$2*$J$2),)</f>
        <v>6.1597621814152186</v>
      </c>
      <c r="N37" s="44">
        <f>IF($G$2=$H$2,8.12*10^-4*1.2^0.852*($F37/(PI()*$G$2^2/4)/3600)^1.924/($G$2^1.281)*('Dati di pogetto'!$C$3*$H$2*$K$2),)</f>
        <v>222.4358565511051</v>
      </c>
      <c r="O37" s="44">
        <f>IF($G$2=$H$2,(($F37/3600/(PI()*$G$2^2/4))^2/2/9.81*1.2)*(1+'Dati di pogetto'!$C$1),)</f>
        <v>70.476647882152648</v>
      </c>
      <c r="P37" s="46">
        <f t="shared" si="1"/>
        <v>367.1538486197885</v>
      </c>
      <c r="Q37" s="58"/>
      <c r="R37" s="58">
        <v>21.5</v>
      </c>
      <c r="S37" s="58">
        <v>27.5</v>
      </c>
      <c r="T37" s="58">
        <v>35.380000000000003</v>
      </c>
      <c r="U37" s="58">
        <v>43.75</v>
      </c>
      <c r="V37" s="58">
        <v>51.5</v>
      </c>
      <c r="W37" s="58">
        <v>58.75</v>
      </c>
      <c r="X37" s="58">
        <v>64</v>
      </c>
    </row>
    <row r="38" spans="5:24">
      <c r="F38" s="47">
        <v>2500</v>
      </c>
      <c r="L38" s="44">
        <f t="shared" si="2"/>
        <v>70.780018077190647</v>
      </c>
      <c r="M38" s="44">
        <f>IF($H$2=$H$2,8.12*10^-4*1.2^0.852*($F38/(PI()*$G$2^2/4)/3600)^1.924/($G$2^1.281)*('Dati di pogetto'!$C$2*$G$2*$J$2),)</f>
        <v>6.4039063974601067</v>
      </c>
      <c r="N38" s="44">
        <f>IF($G$2=$H$2,8.12*10^-4*1.2^0.852*($F38/(PI()*$G$2^2/4)/3600)^1.924/($G$2^1.281)*('Dati di pogetto'!$C$3*$H$2*$K$2),)</f>
        <v>231.2521754638372</v>
      </c>
      <c r="O38" s="44">
        <f>IF($G$2=$H$2,(($F38/3600/(PI()*$G$2^2/4))^2/2/9.81*1.2)*(1+'Dati di pogetto'!$C$1),)</f>
        <v>73.382598794411351</v>
      </c>
      <c r="P38" s="46">
        <f t="shared" si="1"/>
        <v>381.81869873289929</v>
      </c>
      <c r="Q38" s="58"/>
      <c r="R38" s="58">
        <v>21</v>
      </c>
      <c r="S38" s="58">
        <v>27</v>
      </c>
      <c r="T38" s="58">
        <v>35</v>
      </c>
      <c r="U38" s="58">
        <v>43.5</v>
      </c>
      <c r="V38" s="58">
        <v>51</v>
      </c>
      <c r="W38" s="58">
        <v>58.5</v>
      </c>
      <c r="X38" s="58">
        <v>64</v>
      </c>
    </row>
    <row r="39" spans="5:24">
      <c r="F39">
        <v>2550</v>
      </c>
      <c r="L39" s="44">
        <f t="shared" si="2"/>
        <v>73.528786693443791</v>
      </c>
      <c r="M39" s="44">
        <f>IF($H$2=$H$2,8.12*10^-4*1.2^0.852*($F39/(PI()*$G$2^2/4)/3600)^1.924/($G$2^1.281)*('Dati di pogetto'!$C$2*$G$2*$J$2),)</f>
        <v>6.6526045103592004</v>
      </c>
      <c r="N39" s="44">
        <f>IF($G$2=$H$2,8.12*10^-4*1.2^0.852*($F39/(PI()*$G$2^2/4)/3600)^1.924/($G$2^1.281)*('Dati di pogetto'!$C$3*$H$2*$K$2),)</f>
        <v>240.23294065186002</v>
      </c>
      <c r="O39" s="44">
        <f>IF($G$2=$H$2,(($F39/3600/(PI()*$G$2^2/4))^2/2/9.81*1.2)*(1+'Dati di pogetto'!$C$1),)</f>
        <v>76.34725578570557</v>
      </c>
      <c r="P39" s="46">
        <f t="shared" si="1"/>
        <v>396.76158764136858</v>
      </c>
      <c r="Q39" s="58"/>
      <c r="R39" s="58">
        <v>20</v>
      </c>
      <c r="S39" s="58">
        <v>26</v>
      </c>
      <c r="T39" s="58">
        <v>34.5</v>
      </c>
      <c r="U39" s="58">
        <v>42.88</v>
      </c>
      <c r="V39" s="58">
        <v>51</v>
      </c>
      <c r="W39" s="58">
        <v>58.38</v>
      </c>
      <c r="X39" s="58">
        <v>64</v>
      </c>
    </row>
    <row r="40" spans="5:24">
      <c r="F40" s="47">
        <v>2600</v>
      </c>
      <c r="L40" s="44">
        <f t="shared" si="2"/>
        <v>76.32781215506543</v>
      </c>
      <c r="M40" s="44">
        <f>IF($H$2=$H$2,8.12*10^-4*1.2^0.852*($F40/(PI()*$G$2^2/4)/3600)^1.924/($G$2^1.281)*('Dati di pogetto'!$C$2*$G$2*$J$2),)</f>
        <v>6.9058496711725867</v>
      </c>
      <c r="N40" s="44">
        <f>IF($G$2=$H$2,8.12*10^-4*1.2^0.852*($F40/(PI()*$G$2^2/4)/3600)^1.924/($G$2^1.281)*('Dati di pogetto'!$C$3*$H$2*$K$2),)</f>
        <v>249.37790479234343</v>
      </c>
      <c r="O40" s="44">
        <f>IF($G$2=$H$2,(($F40/3600/(PI()*$G$2^2/4))^2/2/9.81*1.2)*(1+'Dati di pogetto'!$C$1),)</f>
        <v>79.370618856035307</v>
      </c>
      <c r="P40" s="46">
        <f t="shared" si="1"/>
        <v>411.98218547461676</v>
      </c>
      <c r="Q40" s="58"/>
      <c r="R40" s="58">
        <v>19</v>
      </c>
      <c r="S40" s="58">
        <v>25</v>
      </c>
      <c r="T40" s="58">
        <v>34</v>
      </c>
      <c r="U40" s="58">
        <v>42.5</v>
      </c>
      <c r="V40" s="58">
        <v>51</v>
      </c>
      <c r="W40" s="58">
        <v>58.25</v>
      </c>
      <c r="X40" s="58">
        <v>64</v>
      </c>
    </row>
    <row r="41" spans="5:24">
      <c r="F41" s="47">
        <v>2650</v>
      </c>
      <c r="L41" s="44">
        <f t="shared" si="2"/>
        <v>79.177020343974959</v>
      </c>
      <c r="M41" s="44">
        <f>IF($H$2=$H$2,8.12*10^-4*1.2^0.852*($F41/(PI()*$G$2^2/4)/3600)^1.924/($G$2^1.281)*('Dati di pogetto'!$C$2*$G$2*$J$2),)</f>
        <v>7.1636351739786868</v>
      </c>
      <c r="N41" s="44">
        <f>IF($G$2=$H$2,8.12*10^-4*1.2^0.852*($F41/(PI()*$G$2^2/4)/3600)^1.924/($G$2^1.281)*('Dati di pogetto'!$C$3*$H$2*$K$2),)</f>
        <v>258.68682572700811</v>
      </c>
      <c r="O41" s="44">
        <f>IF($G$2=$H$2,(($F41/3600/(PI()*$G$2^2/4))^2/2/9.81*1.2)*(1+'Dati di pogetto'!$C$1),)</f>
        <v>82.452688005400603</v>
      </c>
      <c r="P41" s="46">
        <f t="shared" si="1"/>
        <v>427.48016925036239</v>
      </c>
      <c r="Q41" s="58"/>
      <c r="R41" s="58">
        <v>18</v>
      </c>
      <c r="S41" s="58">
        <v>24.75</v>
      </c>
      <c r="T41" s="58">
        <v>33</v>
      </c>
      <c r="U41" s="58">
        <v>42.25</v>
      </c>
      <c r="V41" s="58">
        <v>51</v>
      </c>
      <c r="W41" s="58">
        <v>58.13</v>
      </c>
      <c r="X41" s="58">
        <v>64</v>
      </c>
    </row>
    <row r="42" spans="5:24">
      <c r="F42" s="47">
        <v>2700</v>
      </c>
      <c r="L42" s="44">
        <f t="shared" si="2"/>
        <v>82.076338660341932</v>
      </c>
      <c r="M42" s="44">
        <f>IF($H$2=$H$2,8.12*10^-4*1.2^0.852*($F42/(PI()*$G$2^2/4)/3600)^1.924/($G$2^1.281)*('Dati di pogetto'!$C$2*$G$2*$J$2),)</f>
        <v>7.425954450221413</v>
      </c>
      <c r="N42" s="44">
        <f>IF($G$2=$H$2,8.12*10^-4*1.2^0.852*($F42/(PI()*$G$2^2/4)/3600)^1.924/($G$2^1.281)*('Dati di pogetto'!$C$3*$H$2*$K$2),)</f>
        <v>268.15946625799546</v>
      </c>
      <c r="O42" s="44">
        <f>IF($G$2=$H$2,(($F42/3600/(PI()*$G$2^2/4))^2/2/9.81*1.2)*(1+'Dati di pogetto'!$C$1),)</f>
        <v>85.593463233801387</v>
      </c>
      <c r="P42" s="46">
        <f t="shared" si="1"/>
        <v>443.25522260236022</v>
      </c>
      <c r="Q42" s="58"/>
      <c r="R42" s="58">
        <v>17</v>
      </c>
      <c r="S42" s="58">
        <v>24.5</v>
      </c>
      <c r="T42" s="58">
        <v>32</v>
      </c>
      <c r="U42" s="58">
        <v>42</v>
      </c>
      <c r="V42" s="58">
        <v>50.5</v>
      </c>
      <c r="W42" s="58">
        <v>58</v>
      </c>
      <c r="X42" s="58">
        <v>64</v>
      </c>
    </row>
    <row r="43" spans="5:24">
      <c r="F43">
        <v>2750</v>
      </c>
      <c r="L43" s="44">
        <f t="shared" si="2"/>
        <v>85.025695963698269</v>
      </c>
      <c r="M43" s="44">
        <f>IF($H$2=$H$2,8.12*10^-4*1.2^0.852*($F43/(PI()*$G$2^2/4)/3600)^1.924/($G$2^1.281)*('Dati di pogetto'!$C$2*$G$2*$J$2),)</f>
        <v>7.692801063382225</v>
      </c>
      <c r="N43" s="44">
        <f>IF($G$2=$H$2,8.12*10^-4*1.2^0.852*($F43/(PI()*$G$2^2/4)/3600)^1.924/($G$2^1.281)*('Dati di pogetto'!$C$3*$H$2*$K$2),)</f>
        <v>277.79559395546926</v>
      </c>
      <c r="O43" s="44">
        <f>IF($G$2=$H$2,(($F43/3600/(PI()*$G$2^2/4))^2/2/9.81*1.2)*(1+'Dati di pogetto'!$C$1),)</f>
        <v>88.792944541237731</v>
      </c>
      <c r="P43" s="46">
        <f t="shared" si="1"/>
        <v>459.30703552378748</v>
      </c>
      <c r="Q43" s="58"/>
      <c r="R43" s="58">
        <v>16</v>
      </c>
      <c r="S43" s="58">
        <v>23.25</v>
      </c>
      <c r="T43" s="58">
        <v>31.5</v>
      </c>
      <c r="U43" s="58">
        <v>41.25</v>
      </c>
      <c r="V43" s="58">
        <v>50.25</v>
      </c>
      <c r="W43" s="58">
        <v>58</v>
      </c>
      <c r="X43" s="58">
        <v>63.88</v>
      </c>
    </row>
    <row r="44" spans="5:24">
      <c r="F44" s="47">
        <v>2800</v>
      </c>
      <c r="L44" s="44">
        <f t="shared" si="2"/>
        <v>88.0250225173736</v>
      </c>
      <c r="M44" s="44">
        <f>IF($H$2=$H$2,8.12*10^-4*1.2^0.852*($F44/(PI()*$G$2^2/4)/3600)^1.924/($G$2^1.281)*('Dati di pogetto'!$C$2*$G$2*$J$2),)</f>
        <v>7.9641687039528497</v>
      </c>
      <c r="N44" s="44">
        <f>IF($G$2=$H$2,8.12*10^-4*1.2^0.852*($F44/(PI()*$G$2^2/4)/3600)^1.924/($G$2^1.281)*('Dati di pogetto'!$C$3*$H$2*$K$2),)</f>
        <v>287.59498097607514</v>
      </c>
      <c r="O44" s="44">
        <f>IF($G$2=$H$2,(($F44/3600/(PI()*$G$2^2/4))^2/2/9.81*1.2)*(1+'Dati di pogetto'!$C$1),)</f>
        <v>92.051131927709591</v>
      </c>
      <c r="P44" s="46">
        <f t="shared" si="1"/>
        <v>475.63530412511119</v>
      </c>
      <c r="Q44" s="58"/>
      <c r="R44" s="58">
        <v>15</v>
      </c>
      <c r="S44" s="58">
        <v>22.5</v>
      </c>
      <c r="T44" s="58">
        <v>31</v>
      </c>
      <c r="U44" s="58">
        <v>40.5</v>
      </c>
      <c r="V44" s="58">
        <v>50</v>
      </c>
      <c r="W44" s="58">
        <v>58</v>
      </c>
      <c r="X44" s="58">
        <v>63.75</v>
      </c>
    </row>
    <row r="45" spans="5:24">
      <c r="F45" s="47">
        <v>2850</v>
      </c>
      <c r="L45" s="44">
        <f t="shared" si="2"/>
        <v>91.07424993600776</v>
      </c>
      <c r="M45" s="44">
        <f>IF($H$2=$H$2,8.12*10^-4*1.2^0.852*($F45/(PI()*$G$2^2/4)/3600)^1.924/($G$2^1.281)*('Dati di pogetto'!$C$2*$G$2*$J$2),)</f>
        <v>8.2400511846864166</v>
      </c>
      <c r="N45" s="44">
        <f>IF($G$2=$H$2,8.12*10^-4*1.2^0.852*($F45/(PI()*$G$2^2/4)/3600)^1.924/($G$2^1.281)*('Dati di pogetto'!$C$3*$H$2*$K$2),)</f>
        <v>297.55740389145399</v>
      </c>
      <c r="O45" s="44">
        <f>IF($G$2=$H$2,(($F45/3600/(PI()*$G$2^2/4))^2/2/9.81*1.2)*(1+'Dati di pogetto'!$C$1),)</f>
        <v>95.368025393216968</v>
      </c>
      <c r="P45" s="46">
        <f t="shared" si="1"/>
        <v>492.23973040536509</v>
      </c>
      <c r="Q45" s="58"/>
      <c r="R45" s="58"/>
      <c r="S45" s="58">
        <v>21.25</v>
      </c>
      <c r="T45" s="58">
        <v>30.5</v>
      </c>
      <c r="U45" s="58">
        <v>40</v>
      </c>
      <c r="V45" s="58">
        <v>49.5</v>
      </c>
      <c r="W45" s="58">
        <v>57.75</v>
      </c>
      <c r="X45" s="58">
        <v>63.38</v>
      </c>
    </row>
    <row r="46" spans="5:24">
      <c r="F46" s="47">
        <v>2900</v>
      </c>
      <c r="L46" s="44">
        <f t="shared" si="2"/>
        <v>94.173311135921253</v>
      </c>
      <c r="M46" s="44">
        <f>IF($H$2=$H$2,8.12*10^-4*1.2^0.852*($F46/(PI()*$G$2^2/4)/3600)^1.924/($G$2^1.281)*('Dati di pogetto'!$C$2*$G$2*$J$2),)</f>
        <v>8.520442436107162</v>
      </c>
      <c r="N46" s="44">
        <f>IF($G$2=$H$2,8.12*10^-4*1.2^0.852*($F46/(PI()*$G$2^2/4)/3600)^1.924/($G$2^1.281)*('Dati di pogetto'!$C$3*$H$2*$K$2),)</f>
        <v>307.68264352609197</v>
      </c>
      <c r="O46" s="44">
        <f>IF($G$2=$H$2,(($F46/3600/(PI()*$G$2^2/4))^2/2/9.81*1.2)*(1+'Dati di pogetto'!$C$1),)</f>
        <v>98.743624937759918</v>
      </c>
      <c r="P46" s="46">
        <f t="shared" si="1"/>
        <v>509.12002203588031</v>
      </c>
      <c r="Q46" s="58"/>
      <c r="R46" s="58"/>
      <c r="S46" s="58">
        <v>20.5</v>
      </c>
      <c r="T46" s="58">
        <v>30</v>
      </c>
      <c r="U46" s="58">
        <v>39.5</v>
      </c>
      <c r="V46" s="58">
        <v>49</v>
      </c>
      <c r="W46" s="58">
        <v>57.5</v>
      </c>
      <c r="X46" s="58">
        <v>63</v>
      </c>
    </row>
    <row r="47" spans="5:24">
      <c r="F47">
        <v>2950</v>
      </c>
      <c r="L47" s="44">
        <f t="shared" si="2"/>
        <v>97.322140288138726</v>
      </c>
      <c r="M47" s="44">
        <f>IF($H$2=$H$2,8.12*10^-4*1.2^0.852*($F47/(PI()*$G$2^2/4)/3600)^1.924/($G$2^1.281)*('Dati di pogetto'!$C$2*$G$2*$J$2),)</f>
        <v>8.8053365022601717</v>
      </c>
      <c r="N47" s="44">
        <f>IF($G$2=$H$2,8.12*10^-4*1.2^0.852*($F47/(PI()*$G$2^2/4)/3600)^1.924/($G$2^1.281)*('Dati di pogetto'!$C$3*$H$2*$K$2),)</f>
        <v>317.9704848038395</v>
      </c>
      <c r="O47" s="44">
        <f>IF($G$2=$H$2,(($F47/3600/(PI()*$G$2^2/4))^2/2/9.81*1.2)*(1+'Dati di pogetto'!$C$1),)</f>
        <v>102.17793056133834</v>
      </c>
      <c r="P47" s="46">
        <f t="shared" si="1"/>
        <v>526.2758921555768</v>
      </c>
      <c r="Q47" s="58"/>
      <c r="R47" s="58"/>
      <c r="S47" s="58">
        <v>19.25</v>
      </c>
      <c r="T47" s="58">
        <v>29.5</v>
      </c>
      <c r="U47" s="58">
        <v>39.25</v>
      </c>
      <c r="V47" s="58">
        <v>48.5</v>
      </c>
      <c r="W47" s="58">
        <v>57.25</v>
      </c>
      <c r="X47" s="58">
        <v>62.75</v>
      </c>
    </row>
    <row r="48" spans="5:24">
      <c r="F48" s="47">
        <v>3000</v>
      </c>
      <c r="L48" s="44">
        <f t="shared" si="2"/>
        <v>100.52067277388231</v>
      </c>
      <c r="M48" s="44">
        <f>IF($H$2=$H$2,8.12*10^-4*1.2^0.852*($F48/(PI()*$G$2^2/4)/3600)^1.924/($G$2^1.281)*('Dati di pogetto'!$C$2*$G$2*$J$2),)</f>
        <v>9.0947275366845908</v>
      </c>
      <c r="N48" s="44">
        <f>IF($G$2=$H$2,8.12*10^-4*1.2^0.852*($F48/(PI()*$G$2^2/4)/3600)^1.924/($G$2^1.281)*('Dati di pogetto'!$C$3*$H$2*$K$2),)</f>
        <v>328.42071660249911</v>
      </c>
      <c r="O48" s="44">
        <f>IF($G$2=$H$2,(($F48/3600/(PI()*$G$2^2/4))^2/2/9.81*1.2)*(1+'Dati di pogetto'!$C$1),)</f>
        <v>105.67094226395237</v>
      </c>
      <c r="P48" s="46">
        <f t="shared" si="1"/>
        <v>543.70705917701832</v>
      </c>
      <c r="Q48" s="58"/>
      <c r="R48" s="58"/>
      <c r="S48" s="58">
        <v>18</v>
      </c>
      <c r="T48" s="58">
        <v>29</v>
      </c>
      <c r="U48" s="58">
        <v>39</v>
      </c>
      <c r="V48" s="58">
        <v>48</v>
      </c>
      <c r="W48" s="58">
        <v>57</v>
      </c>
      <c r="X48" s="58">
        <v>62.5</v>
      </c>
    </row>
    <row r="49" spans="6:24">
      <c r="F49">
        <v>3050</v>
      </c>
      <c r="L49" s="44"/>
      <c r="M49" s="44"/>
      <c r="N49" s="44"/>
      <c r="O49" s="44"/>
      <c r="P49" s="46"/>
      <c r="Q49" s="58"/>
      <c r="R49" s="58"/>
      <c r="S49" s="58"/>
      <c r="T49" s="58">
        <v>28</v>
      </c>
      <c r="U49" s="58">
        <v>38.25</v>
      </c>
      <c r="V49" s="58">
        <v>47.5</v>
      </c>
      <c r="W49" s="58">
        <v>56.5</v>
      </c>
      <c r="X49" s="58">
        <v>62.25</v>
      </c>
    </row>
    <row r="50" spans="6:24">
      <c r="F50" s="47">
        <v>3100</v>
      </c>
      <c r="L50" s="44"/>
      <c r="M50" s="44"/>
      <c r="N50" s="44"/>
      <c r="O50" s="44"/>
      <c r="P50" s="46"/>
      <c r="Q50" s="58"/>
      <c r="R50" s="58"/>
      <c r="S50" s="58"/>
      <c r="T50" s="58">
        <v>27</v>
      </c>
      <c r="U50" s="58">
        <v>37.5</v>
      </c>
      <c r="V50" s="58">
        <v>47</v>
      </c>
      <c r="W50" s="58">
        <v>56</v>
      </c>
      <c r="X50" s="58">
        <v>62</v>
      </c>
    </row>
    <row r="51" spans="6:24">
      <c r="F51">
        <v>3150</v>
      </c>
      <c r="L51" s="44"/>
      <c r="M51" s="44"/>
      <c r="N51" s="44"/>
      <c r="O51" s="44"/>
      <c r="P51" s="46"/>
      <c r="Q51" s="58"/>
      <c r="R51" s="58"/>
      <c r="S51" s="58"/>
      <c r="T51" s="58">
        <v>26</v>
      </c>
      <c r="U51" s="58">
        <v>36.75</v>
      </c>
      <c r="V51" s="58">
        <v>46</v>
      </c>
      <c r="W51" s="58">
        <v>55.5</v>
      </c>
      <c r="X51" s="58">
        <v>61.25</v>
      </c>
    </row>
    <row r="52" spans="6:24">
      <c r="F52" s="47">
        <v>3200</v>
      </c>
      <c r="L52" s="44"/>
      <c r="M52" s="44"/>
      <c r="N52" s="44"/>
      <c r="O52" s="44"/>
      <c r="P52" s="46"/>
      <c r="Q52" s="58"/>
      <c r="R52" s="58"/>
      <c r="S52" s="58"/>
      <c r="T52" s="58">
        <v>25</v>
      </c>
      <c r="U52" s="58">
        <v>36</v>
      </c>
      <c r="V52" s="58">
        <v>45</v>
      </c>
      <c r="W52" s="58">
        <v>55</v>
      </c>
      <c r="X52" s="58">
        <v>60.5</v>
      </c>
    </row>
    <row r="53" spans="6:24">
      <c r="F53">
        <v>3250</v>
      </c>
      <c r="L53" s="44"/>
      <c r="M53" s="44"/>
      <c r="N53" s="44"/>
      <c r="O53" s="44"/>
      <c r="P53" s="46"/>
      <c r="Q53" s="58"/>
      <c r="R53" s="58"/>
      <c r="S53" s="58"/>
      <c r="T53" s="58">
        <v>24</v>
      </c>
      <c r="U53" s="58">
        <v>35</v>
      </c>
      <c r="V53" s="58">
        <v>44.5</v>
      </c>
      <c r="W53" s="58">
        <v>54.5</v>
      </c>
      <c r="X53" s="58">
        <v>60</v>
      </c>
    </row>
    <row r="54" spans="6:24">
      <c r="F54" s="47">
        <v>3300</v>
      </c>
      <c r="L54" s="44"/>
      <c r="M54" s="44"/>
      <c r="N54" s="44"/>
      <c r="O54" s="44"/>
      <c r="P54" s="46"/>
      <c r="Q54" s="58"/>
      <c r="R54" s="58"/>
      <c r="S54" s="58"/>
      <c r="T54" s="58">
        <v>23</v>
      </c>
      <c r="U54" s="58">
        <v>34</v>
      </c>
      <c r="V54" s="58">
        <v>44</v>
      </c>
      <c r="W54" s="58">
        <v>54</v>
      </c>
      <c r="X54" s="58">
        <v>59.5</v>
      </c>
    </row>
    <row r="55" spans="6:24">
      <c r="F55">
        <v>3350</v>
      </c>
      <c r="L55" s="44"/>
      <c r="M55" s="44"/>
      <c r="N55" s="44"/>
      <c r="O55" s="44"/>
      <c r="P55" s="46"/>
      <c r="Q55" s="58"/>
      <c r="R55" s="58"/>
      <c r="S55" s="58"/>
      <c r="T55" s="58"/>
      <c r="U55" s="58">
        <v>32.5</v>
      </c>
      <c r="V55" s="58">
        <v>43</v>
      </c>
      <c r="W55" s="58">
        <v>53.5</v>
      </c>
      <c r="X55" s="58">
        <v>59.25</v>
      </c>
    </row>
    <row r="56" spans="6:24">
      <c r="F56" s="47">
        <v>3400</v>
      </c>
      <c r="L56" s="44"/>
      <c r="M56" s="44"/>
      <c r="N56" s="44"/>
      <c r="O56" s="44"/>
      <c r="P56" s="46"/>
      <c r="Q56" s="58"/>
      <c r="R56" s="58"/>
      <c r="S56" s="58"/>
      <c r="T56" s="58"/>
      <c r="U56" s="58">
        <v>31</v>
      </c>
      <c r="V56" s="58">
        <v>42</v>
      </c>
      <c r="W56" s="58">
        <v>53</v>
      </c>
      <c r="X56" s="58">
        <v>59</v>
      </c>
    </row>
    <row r="57" spans="6:24">
      <c r="F57">
        <v>3450</v>
      </c>
      <c r="L57" s="44"/>
      <c r="M57" s="44"/>
      <c r="N57" s="44"/>
      <c r="O57" s="44"/>
      <c r="P57" s="46"/>
      <c r="Q57" s="58"/>
      <c r="R57" s="58"/>
      <c r="S57" s="58"/>
      <c r="T57" s="58"/>
      <c r="U57" s="58">
        <v>30</v>
      </c>
      <c r="V57" s="58">
        <v>41.5</v>
      </c>
      <c r="W57" s="58">
        <v>52.5</v>
      </c>
      <c r="X57" s="58">
        <v>58.5</v>
      </c>
    </row>
    <row r="58" spans="6:24">
      <c r="F58" s="47">
        <v>3500</v>
      </c>
      <c r="L58" s="44"/>
      <c r="M58" s="44"/>
      <c r="N58" s="44"/>
      <c r="O58" s="44"/>
      <c r="P58" s="46"/>
      <c r="Q58" s="58"/>
      <c r="R58" s="58"/>
      <c r="S58" s="58"/>
      <c r="T58" s="58"/>
      <c r="U58" s="58">
        <v>29</v>
      </c>
      <c r="V58" s="58">
        <v>41</v>
      </c>
      <c r="W58" s="58">
        <v>52</v>
      </c>
      <c r="X58" s="58">
        <v>58</v>
      </c>
    </row>
    <row r="59" spans="6:24">
      <c r="F59">
        <v>3550</v>
      </c>
      <c r="L59" s="44"/>
      <c r="M59" s="44"/>
      <c r="N59" s="44"/>
      <c r="O59" s="44"/>
      <c r="P59" s="46"/>
      <c r="Q59" s="58"/>
      <c r="R59" s="58"/>
      <c r="S59" s="58"/>
      <c r="T59" s="58"/>
      <c r="U59" s="58">
        <v>28</v>
      </c>
      <c r="V59" s="58">
        <v>40</v>
      </c>
      <c r="W59" s="58">
        <v>51</v>
      </c>
      <c r="X59" s="58">
        <v>57</v>
      </c>
    </row>
    <row r="60" spans="6:24">
      <c r="F60" s="47">
        <v>3600</v>
      </c>
      <c r="L60" s="44"/>
      <c r="M60" s="44"/>
      <c r="N60" s="44"/>
      <c r="O60" s="44"/>
      <c r="P60" s="46"/>
      <c r="Q60" s="58"/>
      <c r="R60" s="58"/>
      <c r="S60" s="58"/>
      <c r="T60" s="58"/>
      <c r="U60" s="58">
        <v>27</v>
      </c>
      <c r="V60" s="58">
        <v>39</v>
      </c>
      <c r="W60" s="58">
        <v>50</v>
      </c>
      <c r="X60" s="58">
        <v>56</v>
      </c>
    </row>
    <row r="61" spans="6:24">
      <c r="F61">
        <v>3650</v>
      </c>
      <c r="L61" s="44"/>
      <c r="M61" s="44"/>
      <c r="N61" s="44"/>
      <c r="O61" s="44"/>
      <c r="P61" s="46"/>
      <c r="Q61" s="58"/>
      <c r="R61" s="58"/>
      <c r="S61" s="58"/>
      <c r="T61" s="58"/>
      <c r="U61" s="58"/>
      <c r="V61" s="58">
        <v>38</v>
      </c>
      <c r="W61" s="58">
        <v>48.5</v>
      </c>
      <c r="X61" s="58">
        <v>55.5</v>
      </c>
    </row>
    <row r="62" spans="6:24">
      <c r="F62" s="47">
        <v>3700</v>
      </c>
      <c r="L62" s="44"/>
      <c r="M62" s="44"/>
      <c r="N62" s="44"/>
      <c r="O62" s="44"/>
      <c r="P62" s="46"/>
      <c r="Q62" s="58"/>
      <c r="R62" s="58"/>
      <c r="S62" s="58"/>
      <c r="T62" s="58"/>
      <c r="U62" s="58"/>
      <c r="V62" s="58">
        <v>37</v>
      </c>
      <c r="W62" s="58">
        <v>47</v>
      </c>
      <c r="X62" s="58">
        <v>55</v>
      </c>
    </row>
    <row r="63" spans="6:24">
      <c r="F63">
        <v>3750</v>
      </c>
      <c r="Q63" s="58"/>
      <c r="R63" s="58"/>
      <c r="S63" s="58"/>
      <c r="T63" s="58"/>
      <c r="U63" s="58"/>
      <c r="V63" s="58">
        <v>35.5</v>
      </c>
      <c r="W63" s="58">
        <v>46.5</v>
      </c>
      <c r="X63" s="58">
        <v>54</v>
      </c>
    </row>
    <row r="64" spans="6:24">
      <c r="F64" s="47">
        <v>3800</v>
      </c>
      <c r="Q64" s="58"/>
      <c r="R64" s="58"/>
      <c r="S64" s="58"/>
      <c r="T64" s="58"/>
      <c r="U64" s="58"/>
      <c r="V64" s="58">
        <v>34</v>
      </c>
      <c r="W64" s="58">
        <v>46</v>
      </c>
      <c r="X64" s="58">
        <v>53</v>
      </c>
    </row>
    <row r="65" spans="6:24">
      <c r="F65">
        <v>3850</v>
      </c>
      <c r="Q65" s="58"/>
      <c r="R65" s="58"/>
      <c r="S65" s="58"/>
      <c r="T65" s="58"/>
      <c r="U65" s="58"/>
      <c r="V65" s="58">
        <v>32</v>
      </c>
      <c r="W65" s="58">
        <v>45</v>
      </c>
      <c r="X65" s="58">
        <v>52</v>
      </c>
    </row>
    <row r="66" spans="6:24">
      <c r="F66" s="47">
        <v>3900</v>
      </c>
      <c r="Q66" s="58"/>
      <c r="R66" s="58"/>
      <c r="S66" s="58"/>
      <c r="T66" s="58"/>
      <c r="U66" s="58"/>
      <c r="V66" s="58">
        <v>30</v>
      </c>
      <c r="W66" s="58">
        <v>44</v>
      </c>
      <c r="X66" s="58">
        <v>51</v>
      </c>
    </row>
    <row r="67" spans="6:24">
      <c r="F67">
        <v>3950</v>
      </c>
      <c r="Q67" s="58"/>
      <c r="R67" s="58"/>
      <c r="S67" s="58"/>
      <c r="T67" s="58"/>
      <c r="U67" s="58"/>
      <c r="V67" s="58"/>
      <c r="W67" s="58">
        <v>42.5</v>
      </c>
      <c r="X67" s="58">
        <v>50</v>
      </c>
    </row>
    <row r="68" spans="6:24">
      <c r="F68" s="47">
        <v>4000</v>
      </c>
      <c r="Q68" s="58"/>
      <c r="R68" s="58"/>
      <c r="S68" s="58"/>
      <c r="T68" s="58"/>
      <c r="U68" s="58"/>
      <c r="V68" s="58"/>
      <c r="W68" s="58">
        <v>41</v>
      </c>
      <c r="X68" s="58">
        <v>49</v>
      </c>
    </row>
  </sheetData>
  <sortState ref="A4:Y101">
    <sortCondition ref="P4:P101"/>
  </sortState>
  <pageMargins left="0.23622047244094491" right="0.23622047244094491" top="0.74803149606299213" bottom="0.74803149606299213" header="0.31496062992125984" footer="0.31496062992125984"/>
  <pageSetup paperSize="9" scale="9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Dati di pogetto</vt:lpstr>
      <vt:lpstr>El_cappe</vt:lpstr>
      <vt:lpstr>Perdite di carico</vt:lpstr>
      <vt:lpstr>circuito</vt:lpstr>
      <vt:lpstr>Grafico3</vt:lpstr>
      <vt:lpstr>El_cappe!Area_stampa</vt:lpstr>
      <vt:lpstr>circuito!Titoli_stampa</vt:lpstr>
      <vt:lpstr>'Perdite di carico'!Titoli_stampa</vt:lpstr>
    </vt:vector>
  </TitlesOfParts>
  <Company>Univ. Trieste - Dip Energetica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Boscolo</dc:creator>
  <cp:lastModifiedBy>Amministratore</cp:lastModifiedBy>
  <cp:lastPrinted>2009-02-11T12:03:46Z</cp:lastPrinted>
  <dcterms:created xsi:type="dcterms:W3CDTF">2004-12-03T10:15:38Z</dcterms:created>
  <dcterms:modified xsi:type="dcterms:W3CDTF">2009-03-06T14:46:45Z</dcterms:modified>
</cp:coreProperties>
</file>