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codeName="ThisWorkbook" autoCompressPictures="0"/>
  <bookViews>
    <workbookView xWindow="6880" yWindow="0" windowWidth="28140" windowHeight="19460"/>
  </bookViews>
  <sheets>
    <sheet name="BP" sheetId="25" r:id="rId1"/>
    <sheet name="INVESTIMENTI-AMM.TI" sheetId="18" state="hidden" r:id="rId2"/>
    <sheet name="Foglio1" sheetId="28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CAP24">'[1]non-modif-allF'!#REF!</definedName>
    <definedName name="__CAP52">'[1]non-modif-allF'!#REF!</definedName>
    <definedName name="__CAP53">'[1]non-modif-allF'!#REF!</definedName>
    <definedName name="__CAP55">'[1]non-modif-allF'!#REF!</definedName>
    <definedName name="__CAP58">'[1]non-modif-allF'!#REF!</definedName>
    <definedName name="__CAP64">'[1]non-modif-allF'!#REF!</definedName>
    <definedName name="__CAP67">'[1]non-modif-allF'!#REF!</definedName>
    <definedName name="__CAP68">'[1]non-modif-allF'!#REF!</definedName>
    <definedName name="__CAP69">'[1]non-modif-allF'!#REF!</definedName>
    <definedName name="__CAP73">'[1]non-modif-allF'!#REF!</definedName>
    <definedName name="__CAP75">'[1]non-modif-allF'!#REF!</definedName>
    <definedName name="__DAT2">[2]Ergas!#REF!</definedName>
    <definedName name="_DAT1">#REF!</definedName>
    <definedName name="_DAT10">#REF!</definedName>
    <definedName name="_DAT11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CF2">#REF!</definedName>
    <definedName name="_LAV3">#REF!</definedName>
    <definedName name="_pg1">'[3]comps LFY+'!$A$1:$N$32</definedName>
    <definedName name="_pg2">'[3]HDI implied'!$A$1:$U$16</definedName>
    <definedName name="\0">#REF!</definedName>
    <definedName name="\M">#REF!</definedName>
    <definedName name="\P">#REF!</definedName>
    <definedName name="\T">#REF!</definedName>
    <definedName name="\Z">#REF!</definedName>
    <definedName name="A">[4]TABELLA_CONTI!$C$2:$G$486</definedName>
    <definedName name="AA">#N/A</definedName>
    <definedName name="AccessDatabase" hidden="1">"D:\Documenti\LAVORI\DE NORA\Da Morandi\BP5Y\DNB_5Y.prova EVOLUZIONE.mdb"</definedName>
    <definedName name="ACQUISTI">#REF!</definedName>
    <definedName name="ACTIF_IMMOBILISES">[5]Magazzino!#REF!</definedName>
    <definedName name="ACTIFS_CIRCULANT">[5]Magazzino!#REF!</definedName>
    <definedName name="AdJ_repayment_swithc">#REF!</definedName>
    <definedName name="Allegato_CE">#REF!</definedName>
    <definedName name="ALTREIND">#REF!</definedName>
    <definedName name="Ammort_ordinario">#REF!</definedName>
    <definedName name="Amortisation_of_goodwill">[5]Magazzino!#REF!</definedName>
    <definedName name="Amortissements">[5]Magazzino!#REF!</definedName>
    <definedName name="apagosto">'[6]bdg 1998'!#REF!</definedName>
    <definedName name="apaprile">'[6]bdg 1998'!#REF!</definedName>
    <definedName name="apdicembre">'[6]bdg 1998'!#REF!</definedName>
    <definedName name="apfebbraio">'[6]bdg 1998'!#REF!</definedName>
    <definedName name="apgiugno">'[6]bdg 1998'!#REF!</definedName>
    <definedName name="apluglio">'[6]bdg 1998'!#REF!</definedName>
    <definedName name="apmaggio">'[6]bdg 1998'!#REF!</definedName>
    <definedName name="apmarzo">'[6]bdg 1998'!#REF!</definedName>
    <definedName name="apnovembre">'[6]bdg 1998'!#REF!</definedName>
    <definedName name="apottobre">'[6]bdg 1998'!#REF!</definedName>
    <definedName name="apsettembre">'[6]bdg 1998'!#REF!</definedName>
    <definedName name="_xlnm.Print_Area" localSheetId="0">BP!$A$1:$A$83</definedName>
    <definedName name="asd" hidden="1">#REF!</definedName>
    <definedName name="Autres">[5]Magazzino!#REF!</definedName>
    <definedName name="Autres__jours">[5]Magazzino!#REF!</definedName>
    <definedName name="Autres_Créances">[5]Magazzino!#REF!</definedName>
    <definedName name="Autres_créances_jours">[5]Magazzino!#REF!</definedName>
    <definedName name="Autres_jours">[5]Magazzino!#REF!</definedName>
    <definedName name="b" hidden="1">{"'Sheet1'!$A$1:$H$96"}</definedName>
    <definedName name="BASE">#REF!</definedName>
    <definedName name="BaseYear">#REF!</definedName>
    <definedName name="Bdg_Trade_ita">#REF!</definedName>
    <definedName name="bdg.">'[6]bdg 1998'!#REF!</definedName>
    <definedName name="bdgagosto">'[6]bdg 1998'!#REF!</definedName>
    <definedName name="bdgaprile">'[6]bdg 1998'!#REF!</definedName>
    <definedName name="bdgdicembre">'[6]bdg 1998'!#REF!</definedName>
    <definedName name="bdgfebbraio">'[6]bdg 1998'!#REF!</definedName>
    <definedName name="bdggiugno">'[6]bdg 1998'!#REF!</definedName>
    <definedName name="bdgluglio">'[6]bdg 1998'!#REF!</definedName>
    <definedName name="bdgmaggio">'[6]bdg 1998'!#REF!</definedName>
    <definedName name="bdgmarzo">'[6]bdg 1998'!#REF!</definedName>
    <definedName name="bdgnovembre">'[6]bdg 1998'!#REF!</definedName>
    <definedName name="bdgottobre">'[6]bdg 1998'!#REF!</definedName>
    <definedName name="bdgsettembre">'[6]bdg 1998'!#REF!</definedName>
    <definedName name="Beni_Ammortizzabili">#REF!</definedName>
    <definedName name="benifc">#REF!</definedName>
    <definedName name="Bilancino_2003">#REF!</definedName>
    <definedName name="Bilancino_2005">[7]Trasforma_2005!$A$1:$B$500</definedName>
    <definedName name="Bilancio_aggregato_2003">'[8]Trasforma ce-sp 2003'!$A$1:$B$500</definedName>
    <definedName name="Bilancio_aggregato_2004">'[8]Trasforma ce-sp 2004'!$A$1:$B$500</definedName>
    <definedName name="BLEND">[9]Returns!#REF!</definedName>
    <definedName name="BLPA_ARD_Items_All">#REF!</definedName>
    <definedName name="BLPH1" hidden="1">#REF!</definedName>
    <definedName name="BLPH2" hidden="1">#REF!</definedName>
    <definedName name="BLPH3" hidden="1">#REF!</definedName>
    <definedName name="BOY">#REF!</definedName>
    <definedName name="bs_date">'[10]DCF Calculation'!$O$442</definedName>
    <definedName name="BS_Investments">'[11]Stato Patrimoniale'!#REF!</definedName>
    <definedName name="BS_Straight_Preferred">'[11]Stato Patrimoniale'!#REF!</definedName>
    <definedName name="Bu">[12]WACC!$X$32</definedName>
    <definedName name="Budget_ASM_Set" hidden="1">{"'Sheet1'!$A$1:$H$96"}</definedName>
    <definedName name="Button_1">"DNB_5Y_prova_EVOLUZIONE_Foglio1_List"</definedName>
    <definedName name="CapexYear">#REF!</definedName>
    <definedName name="capfc01">#REF!</definedName>
    <definedName name="Capital_Social">[5]Magazzino!#REF!</definedName>
    <definedName name="Cash_Flow_Gestione">#REF!</definedName>
    <definedName name="Cash_Flow_Valutazione">#REF!</definedName>
    <definedName name="CEE">[13]tabella_cee!$A$6:$B$1069</definedName>
    <definedName name="CF_Dividends_Subsidiary">'[11]Rendiconto Finan'!#REF!</definedName>
    <definedName name="CF_Equity_Earnings">'[11]Rendiconto Finan'!#REF!</definedName>
    <definedName name="CF_Investments">'[11]Rendiconto Finan'!#REF!</definedName>
    <definedName name="CF_Non_Cash_Charges">'[11]Rendiconto Finan'!#REF!</definedName>
    <definedName name="CF_Non_Cash_Interest">'[11]Rendiconto Finan'!#REF!</definedName>
    <definedName name="CF_Other">'[11]Rendiconto Finan'!#REF!</definedName>
    <definedName name="ChangeRange" hidden="1">[14]!ChangeRange</definedName>
    <definedName name="civile">#REF!</definedName>
    <definedName name="civile1">#REF!</definedName>
    <definedName name="Clients">[5]Magazzino!#REF!</definedName>
    <definedName name="COD">[12]WACC!#REF!</definedName>
    <definedName name="codice_mastro">[13]tabelle!$L$1:$M$37</definedName>
    <definedName name="codice_mastro_conto">[15]tabelle!$J$1:$K$120</definedName>
    <definedName name="codice_sottoconto">[15]tabelle!$R$1:$S$1180</definedName>
    <definedName name="Commessa_specifica">#REF!</definedName>
    <definedName name="comp2" hidden="1">{"'Sheet1'!$A$1:$H$96"}</definedName>
    <definedName name="Company">#REF!</definedName>
    <definedName name="Composizione_CE">#REF!</definedName>
    <definedName name="conagosto">'[6]bdg 1998'!#REF!</definedName>
    <definedName name="conaprile">'[6]bdg 1998'!#REF!</definedName>
    <definedName name="condicembre">'[6]bdg 1998'!#REF!</definedName>
    <definedName name="confebbraio">'[6]bdg 1998'!#REF!</definedName>
    <definedName name="congiugno">'[6]bdg 1998'!#REF!</definedName>
    <definedName name="conluglio">'[6]bdg 1998'!#REF!</definedName>
    <definedName name="conmaggio">'[6]bdg 1998'!#REF!</definedName>
    <definedName name="conmarzo">'[6]bdg 1998'!#REF!</definedName>
    <definedName name="connovembre">'[6]bdg 1998'!#REF!</definedName>
    <definedName name="conottobre">'[6]bdg 1998'!#REF!</definedName>
    <definedName name="conpragosto">'[6]bdg 1998'!#REF!</definedName>
    <definedName name="conpraprile">'[6]bdg 1998'!#REF!</definedName>
    <definedName name="conprdicembre">'[6]bdg 1998'!#REF!</definedName>
    <definedName name="conprfebbraio">'[6]bdg 1998'!#REF!</definedName>
    <definedName name="conprgiugno">'[6]bdg 1998'!#REF!</definedName>
    <definedName name="conprluglio">'[6]bdg 1998'!#REF!</definedName>
    <definedName name="conprmaggio">'[6]bdg 1998'!#REF!</definedName>
    <definedName name="conprmarzo">'[6]bdg 1998'!#REF!</definedName>
    <definedName name="conprnovembre">'[6]bdg 1998'!#REF!</definedName>
    <definedName name="conprottobre">'[6]bdg 1998'!#REF!</definedName>
    <definedName name="conprsettembre">'[6]bdg 1998'!#REF!</definedName>
    <definedName name="consettembre">'[6]bdg 1998'!#REF!</definedName>
    <definedName name="ContentsHelp" hidden="1">[14]!ContentsHelp</definedName>
    <definedName name="conto">[13]tabelle!$B$1:$E$1197</definedName>
    <definedName name="Conto_Economico">#REF!</definedName>
    <definedName name="CONTO_SOLE2005">'[16]piatto 2005 '!$G$6:$K$1300</definedName>
    <definedName name="Conv">#REF!</definedName>
    <definedName name="Corporation_taxes">[5]Magazzino!#REF!</definedName>
    <definedName name="costiconagosto">'[6]bdg 1998'!#REF!</definedName>
    <definedName name="costiconaprile">'[6]bdg 1998'!#REF!</definedName>
    <definedName name="costiconfebbraio">'[6]bdg 1998'!#REF!</definedName>
    <definedName name="costicongennaio">'[6]bdg 1998'!#REF!</definedName>
    <definedName name="costicongiugno">'[6]bdg 1998'!#REF!</definedName>
    <definedName name="costiconluglio">'[6]bdg 1998'!#REF!</definedName>
    <definedName name="costiconmaggio">'[6]bdg 1998'!#REF!</definedName>
    <definedName name="costiconmarzo">'[6]bdg 1998'!#REF!</definedName>
    <definedName name="costiconnovembre">'[6]bdg 1998'!#REF!</definedName>
    <definedName name="costiconottobre">'[6]bdg 1998'!#REF!</definedName>
    <definedName name="costiconpragosto">'[6]bdg 1998'!#REF!</definedName>
    <definedName name="costiconpraprile">'[6]bdg 1998'!#REF!</definedName>
    <definedName name="costiconprfebbraio">'[6]bdg 1998'!#REF!</definedName>
    <definedName name="costiconprgennaio">'[6]bdg 1998'!#REF!</definedName>
    <definedName name="costiconprgiugno">'[6]bdg 1998'!#REF!</definedName>
    <definedName name="costiconprluglio">'[6]bdg 1998'!#REF!</definedName>
    <definedName name="costiconprmaggio">'[6]bdg 1998'!#REF!</definedName>
    <definedName name="costiconprmarzo">'[6]bdg 1998'!#REF!</definedName>
    <definedName name="costiconprnovembre">'[6]bdg 1998'!#REF!</definedName>
    <definedName name="costiconprottobre">'[6]bdg 1998'!#REF!</definedName>
    <definedName name="costiconprsettembre">'[6]bdg 1998'!#REF!</definedName>
    <definedName name="costiconsettembre">'[6]bdg 1998'!#REF!</definedName>
    <definedName name="CreateTable" hidden="1">[14]!CreateTable</definedName>
    <definedName name="Criterio">'[6]bdg 1998'!#REF!</definedName>
    <definedName name="ct">[12]WACC!#REF!</definedName>
    <definedName name="Currency">#REF!</definedName>
    <definedName name="CurrentYear">#REF!</definedName>
    <definedName name="D">'[17]FS I+E'!#REF!</definedName>
    <definedName name="dad" hidden="1">#REF!</definedName>
    <definedName name="_xlnm.Database">#REF!</definedName>
    <definedName name="DateHeader">#REF!</definedName>
    <definedName name="DCF">#REF!</definedName>
    <definedName name="Debt_1_1">#REF!</definedName>
    <definedName name="Debt_1_2">#REF!</definedName>
    <definedName name="Debt_1_3">#REF!</definedName>
    <definedName name="Debt_1_4">#REF!</definedName>
    <definedName name="Debt_1_5">#REF!</definedName>
    <definedName name="Debt_10_1">#REF!</definedName>
    <definedName name="Debt_10_2">#REF!</definedName>
    <definedName name="Debt_10_3">#REF!</definedName>
    <definedName name="Debt_10_4">#REF!</definedName>
    <definedName name="Debt_10_5">#REF!</definedName>
    <definedName name="Debt_11_1">#REF!</definedName>
    <definedName name="Debt_11_2">#REF!</definedName>
    <definedName name="Debt_11_3">#REF!</definedName>
    <definedName name="Debt_11_4">#REF!</definedName>
    <definedName name="Debt_11_5">#REF!</definedName>
    <definedName name="Debt_12_1">#REF!</definedName>
    <definedName name="Debt_12_2">#REF!</definedName>
    <definedName name="Debt_12_3">#REF!</definedName>
    <definedName name="Debt_12_4">#REF!</definedName>
    <definedName name="Debt_12_5">#REF!</definedName>
    <definedName name="Debt_13_1">#REF!</definedName>
    <definedName name="Debt_13_2">#REF!</definedName>
    <definedName name="Debt_13_3">#REF!</definedName>
    <definedName name="Debt_13_4">#REF!</definedName>
    <definedName name="Debt_13_5">#REF!</definedName>
    <definedName name="Debt_14_1">#REF!</definedName>
    <definedName name="Debt_14_2">#REF!</definedName>
    <definedName name="Debt_14_3">#REF!</definedName>
    <definedName name="Debt_14_4">#REF!</definedName>
    <definedName name="Debt_14_5">#REF!</definedName>
    <definedName name="Debt_15_1">#REF!</definedName>
    <definedName name="Debt_15_2">#REF!</definedName>
    <definedName name="Debt_15_3">#REF!</definedName>
    <definedName name="Debt_15_4">#REF!</definedName>
    <definedName name="Debt_15_5">#REF!</definedName>
    <definedName name="Debt_16_1">#REF!</definedName>
    <definedName name="Debt_16_2">#REF!</definedName>
    <definedName name="Debt_16_3">#REF!</definedName>
    <definedName name="Debt_16_4">#REF!</definedName>
    <definedName name="Debt_16_5">#REF!</definedName>
    <definedName name="Debt_17_1">#REF!</definedName>
    <definedName name="Debt_17_2">#REF!</definedName>
    <definedName name="Debt_17_3">#REF!</definedName>
    <definedName name="Debt_17_4">#REF!</definedName>
    <definedName name="Debt_17_5">#REF!</definedName>
    <definedName name="Debt_18_1">#REF!</definedName>
    <definedName name="Debt_18_2">#REF!</definedName>
    <definedName name="Debt_18_3">#REF!</definedName>
    <definedName name="Debt_18_4">#REF!</definedName>
    <definedName name="Debt_18_5">#REF!</definedName>
    <definedName name="Debt_19_1">#REF!</definedName>
    <definedName name="Debt_19_2">#REF!</definedName>
    <definedName name="Debt_19_3">#REF!</definedName>
    <definedName name="Debt_19_4">#REF!</definedName>
    <definedName name="Debt_19_5">#REF!</definedName>
    <definedName name="Debt_2_1">#REF!</definedName>
    <definedName name="Debt_2_2">#REF!</definedName>
    <definedName name="Debt_2_3">#REF!</definedName>
    <definedName name="Debt_2_4">#REF!</definedName>
    <definedName name="Debt_2_5">#REF!</definedName>
    <definedName name="Debt_3_1">#REF!</definedName>
    <definedName name="Debt_3_2">#REF!</definedName>
    <definedName name="Debt_3_3">#REF!</definedName>
    <definedName name="Debt_3_4">#REF!</definedName>
    <definedName name="Debt_3_5">#REF!</definedName>
    <definedName name="Debt_4_1">#REF!</definedName>
    <definedName name="Debt_4_2">#REF!</definedName>
    <definedName name="Debt_4_3">#REF!</definedName>
    <definedName name="Debt_4_4">#REF!</definedName>
    <definedName name="Debt_4_5">#REF!</definedName>
    <definedName name="Debt_5_1">#REF!</definedName>
    <definedName name="Debt_5_2">#REF!</definedName>
    <definedName name="Debt_5_3">#REF!</definedName>
    <definedName name="Debt_5_4">#REF!</definedName>
    <definedName name="Debt_5_5">#REF!</definedName>
    <definedName name="Debt_6_1">#REF!</definedName>
    <definedName name="Debt_6_2">#REF!</definedName>
    <definedName name="Debt_6_3">#REF!</definedName>
    <definedName name="Debt_6_4">#REF!</definedName>
    <definedName name="Debt_6_5">#REF!</definedName>
    <definedName name="Debt_7_1">#REF!</definedName>
    <definedName name="Debt_7_2">#REF!</definedName>
    <definedName name="Debt_7_3">#REF!</definedName>
    <definedName name="Debt_7_4">#REF!</definedName>
    <definedName name="Debt_7_5">#REF!</definedName>
    <definedName name="Debt_8_1">#REF!</definedName>
    <definedName name="Debt_8_2">#REF!</definedName>
    <definedName name="Debt_8_3">#REF!</definedName>
    <definedName name="Debt_8_4">#REF!</definedName>
    <definedName name="Debt_8_5">#REF!</definedName>
    <definedName name="Debt_9_1">#REF!</definedName>
    <definedName name="Debt_9_2">#REF!</definedName>
    <definedName name="Debt_9_3">#REF!</definedName>
    <definedName name="Debt_9_4">#REF!</definedName>
    <definedName name="Debt_9_5">#REF!</definedName>
    <definedName name="DebtHide">#REF!</definedName>
    <definedName name="DeleteRange" hidden="1">[14]!DeleteRange</definedName>
    <definedName name="DeleteTable" hidden="1">[14]!DeleteTable</definedName>
    <definedName name="deroghe">#REF!</definedName>
    <definedName name="deroghe1">#REF!</definedName>
    <definedName name="Dettes_Financières">[5]Magazzino!#REF!</definedName>
    <definedName name="Dettes_fournisseurs">[5]Magazzino!#REF!</definedName>
    <definedName name="dit_a">[18]input!$D$129</definedName>
    <definedName name="dit_b">[18]input!$D$130</definedName>
    <definedName name="div">1/1000000</definedName>
    <definedName name="Dividend_Rate">[5]Magazzino!#REF!</definedName>
    <definedName name="dividendes">[5]Magazzino!#REF!</definedName>
    <definedName name="Dividendes__taux_de_distribution">[5]Magazzino!#REF!</definedName>
    <definedName name="DNB_5Y_prova_EVOLUZIONE_Foglio1_List">#REF!</definedName>
    <definedName name="DollarHeader">#REF!</definedName>
    <definedName name="Dot._aux__amort._des_écarts_d_acq.">[5]Magazzino!#REF!</definedName>
    <definedName name="Dotations_aux_provisions">[5]Magazzino!#REF!</definedName>
    <definedName name="Dotations_aux_provisions_Ventes">[5]Magazzino!#REF!</definedName>
    <definedName name="dqw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dsa">#REF!</definedName>
    <definedName name="dsd">#REF!</definedName>
    <definedName name="E">#N/A</definedName>
    <definedName name="end_constructions">#REF!</definedName>
    <definedName name="Extraordinary_items">[5]Magazzino!#REF!</definedName>
    <definedName name="f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fadsfaf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fdas" hidden="1">{"'Sheet1'!$A$1:$H$96"}</definedName>
    <definedName name="ffr">#REF!</definedName>
    <definedName name="Fiscal">[5]Magazzino!#REF!</definedName>
    <definedName name="Fiscal_jours">[5]Magazzino!#REF!</definedName>
    <definedName name="flag_infr">#REF!</definedName>
    <definedName name="FONDS_PROPRES">[5]Magazzino!#REF!</definedName>
    <definedName name="Frais_Financiers">[5]Magazzino!#REF!</definedName>
    <definedName name="Frais_Financiers___taux">[5]Magazzino!#REF!</definedName>
    <definedName name="g" hidden="1">{"'Sheet1'!$A$1:$H$96"}</definedName>
    <definedName name="gffd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giorni">#REF!</definedName>
    <definedName name="GRAFICI">#REF!</definedName>
    <definedName name="GRBUD">#REF!</definedName>
    <definedName name="GRCONS">#REF!</definedName>
    <definedName name="Gruppo_ias">#REF!</definedName>
    <definedName name="Gruppo_ita">#REF!</definedName>
    <definedName name="h" hidden="1">{"'Sheet1'!$A$1:$H$96"}</definedName>
    <definedName name="Hidden">#REF!</definedName>
    <definedName name="HTML_CodePage" hidden="1">1252</definedName>
    <definedName name="HTML_Control" hidden="1">{"'Sheet1'!$A$1:$H$96"}</definedName>
    <definedName name="HTML_Description" hidden="1">""</definedName>
    <definedName name="HTML_Email" hidden="1">""</definedName>
    <definedName name="HTML_Header" hidden="1">"Sheet1"</definedName>
    <definedName name="HTML_LastUpdate" hidden="1">"9/11/00"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HD:Web Site “~adamodar”:pc:datasets:MyHTML.html"</definedName>
    <definedName name="HTML_Title" hidden="1">"betas"</definedName>
    <definedName name="i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IC.ADP0">[12]WACC!$A$1</definedName>
    <definedName name="IC.ADP1">[12]WACC!$A$1</definedName>
    <definedName name="IC.Aggregate0">[12]WACC!$A$1</definedName>
    <definedName name="IC.Aggregate1">[12]WACC!$A$1</definedName>
    <definedName name="IC.Bonds0">[12]WACC!$A$1</definedName>
    <definedName name="IC.Bonds1">[12]WACC!$A$1</definedName>
    <definedName name="IC.Compustat1">[12]WACC!$A$1</definedName>
    <definedName name="IC.IBESD0">[12]WACC!$A$1</definedName>
    <definedName name="IC.IBESD1">[12]WACC!$A$1</definedName>
    <definedName name="IC.ILX0">[12]WACC!$A$1</definedName>
    <definedName name="IC.ILX1">[12]WACC!$A$1</definedName>
    <definedName name="IC.LOB0">[12]WACC!$A$1</definedName>
    <definedName name="IC.LOB1">[12]WACC!$A$1</definedName>
    <definedName name="IC.MerBonds0">[12]WACC!$A$1</definedName>
    <definedName name="IC.MerBonds1">[12]WACC!$A$1</definedName>
    <definedName name="IC.Notes0">[12]WACC!$A$1</definedName>
    <definedName name="IC.Notes1">[12]WACC!$A$1</definedName>
    <definedName name="IC.Price0">[12]WACC!$A$1</definedName>
    <definedName name="IC.Price1">[12]WACC!$A$1</definedName>
    <definedName name="IC.ResAnnual0">[12]WACC!$A$1</definedName>
    <definedName name="IC.ResAnnual1">[12]WACC!$A$1</definedName>
    <definedName name="IC.Research0">[12]WACC!$A$1</definedName>
    <definedName name="IC.Research1">[12]WACC!$A$1</definedName>
    <definedName name="IC.RTNews0">[12]WACC!$A$1</definedName>
    <definedName name="IC.RTNews1">[12]WACC!$A$1</definedName>
    <definedName name="IC.Stocks0">[12]WACC!$A$1</definedName>
    <definedName name="IC.Stocks1">[12]WACC!$A$1</definedName>
    <definedName name="IC.Telerate0">[12]WACC!$A$1</definedName>
    <definedName name="IC.Telerate1">[12]WACC!$A$1</definedName>
    <definedName name="IC.Utility0">[12]WACC!$A$1</definedName>
    <definedName name="IC.Utility1">[12]WACC!$A$1</definedName>
    <definedName name="IC.WrldScope0">[12]WACC!$A$1</definedName>
    <definedName name="IC.WrldScope1">[12]WACC!$A$1</definedName>
    <definedName name="Immobilisations_corporelles___brutes">[5]Magazzino!#REF!</definedName>
    <definedName name="Immobilisations_corporelles___nettes">[5]Magazzino!#REF!</definedName>
    <definedName name="Immobilisations_financières">[5]Magazzino!#REF!</definedName>
    <definedName name="Immobilisations_incorporelles">[5]Magazzino!#REF!</definedName>
    <definedName name="Impôt_sur_la_société__taux">[5]Magazzino!#REF!</definedName>
    <definedName name="IND1BUD">'[17]FS I+E'!#REF!</definedName>
    <definedName name="IND2BUD">'[17]FS I+E'!#REF!</definedName>
    <definedName name="Indici">#REF!</definedName>
    <definedName name="Inflation_switch">#REF!</definedName>
    <definedName name="inflaz_variabile">#REF!</definedName>
    <definedName name="Inflazione">#REF!</definedName>
    <definedName name="Inflazione_costr">#REF!</definedName>
    <definedName name="inflazione_tot">#REF!</definedName>
    <definedName name="Interest_Expense">[5]Magazzino!#REF!</definedName>
    <definedName name="Interest_Income">[5]Magazzino!#REF!</definedName>
    <definedName name="INTERET_MINORITAIRES">[5]Magazzino!#REF!</definedName>
    <definedName name="IPO">#REF!</definedName>
    <definedName name="irap">[18]input!$D$126</definedName>
    <definedName name="irpeg">[18]input!$D$127</definedName>
    <definedName name="irpeg_b">[18]input!$D$128</definedName>
    <definedName name="IRRR">{"Price","lcii","TS13","D","0","0","H"}</definedName>
    <definedName name="IS">[5]Magazzino!#REF!</definedName>
    <definedName name="IVA_gruppo_switch">#REF!</definedName>
    <definedName name="iva_r">[19]input!#REF!</definedName>
    <definedName name="j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k">[4]TABELLA_CONTI!$C$2:$G$486</definedName>
    <definedName name="L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label">[19]input!$C$143</definedName>
    <definedName name="LTM">#REF!</definedName>
    <definedName name="MarketPrice">#REF!</definedName>
    <definedName name="MATRIX">#REF!</definedName>
    <definedName name="mcs03g.ReqArray">{"Price","lcii","TS13","D","0","0","H"}</definedName>
    <definedName name="MENI">#REF!</definedName>
    <definedName name="MENSILE">#REF!</definedName>
    <definedName name="MerrillPrintIt" hidden="1">[14]!MerrillPrintIt</definedName>
    <definedName name="Minority_Interest">[5]Magazzino!#REF!</definedName>
    <definedName name="Minority_Share">[5]Magazzino!#REF!</definedName>
    <definedName name="multiples">#REF!</definedName>
    <definedName name="Multipli" hidden="1">{"'Sheet1'!$A$1:$H$96"}</definedName>
    <definedName name="na">[20]Parameters!$G$9</definedName>
    <definedName name="Net_Income_before_amort._of_goodwill">[5]Magazzino!#REF!</definedName>
    <definedName name="NewRange" hidden="1">[14]!NewRange</definedName>
    <definedName name="nposti">#REF!</definedName>
    <definedName name="NUMERI">#REF!</definedName>
    <definedName name="ordicellcoll">#REF!</definedName>
    <definedName name="p">#REF!</definedName>
    <definedName name="p_Amort">#REF!</definedName>
    <definedName name="p_DebtBreakdownA">#REF!</definedName>
    <definedName name="p_DebtBreakdownB">#REF!</definedName>
    <definedName name="p_DebtBreakdownC">#REF!</definedName>
    <definedName name="p_DebtBreakdownD">#REF!</definedName>
    <definedName name="p_DebtSummary">#REF!</definedName>
    <definedName name="p_Depr1">#REF!</definedName>
    <definedName name="p_Depr2">#REF!</definedName>
    <definedName name="p_Depr3">#REF!</definedName>
    <definedName name="p_Depr4">#REF!</definedName>
    <definedName name="p_Depr5">#REF!</definedName>
    <definedName name="p_DiscretionaryDebt">#REF!</definedName>
    <definedName name="p_Index">#REF!</definedName>
    <definedName name="p_InterestExp">#REF!</definedName>
    <definedName name="P_L">#REF!</definedName>
    <definedName name="p_MandatoryDebt">#REF!</definedName>
    <definedName name="p_Sum">#REF!</definedName>
    <definedName name="p_Tax">#REF!</definedName>
    <definedName name="Page1">[12]WACC!$A$1:$AA$48</definedName>
    <definedName name="Page2">[12]WACC!#REF!</definedName>
    <definedName name="page3">[12]WACC!#REF!</definedName>
    <definedName name="paolo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parametri_impianto">[21]Vendita!$I$7:$I$12</definedName>
    <definedName name="parametri_impianto1">[21]Vendita!$I$7:$I$12</definedName>
    <definedName name="Part_aux_minoritaires">[5]Magazzino!#REF!</definedName>
    <definedName name="Participation_des_salariés">[5]Magazzino!#REF!</definedName>
    <definedName name="Participation_des_salariés_R.C.">[5]Magazzino!#REF!</definedName>
    <definedName name="PASSIF___TOTAL">[5]Magazzino!#REF!</definedName>
    <definedName name="Period_1">'[22]Base Info'!$D$10</definedName>
    <definedName name="Period_1Description">'[22]Base Info'!$E$10</definedName>
    <definedName name="Period_2">'[22]Base Info'!$D$11</definedName>
    <definedName name="Period_2Description">'[22]Base Info'!$E$11</definedName>
    <definedName name="Period_3">'[22]Base Info'!$D$12</definedName>
    <definedName name="Period_3Description">'[22]Base Info'!$E$12</definedName>
    <definedName name="PeriodEnd_1">'[23]Base Info'!$D$22</definedName>
    <definedName name="PeriodEnd_1Description">'[23]Base Info'!$E$22</definedName>
    <definedName name="PeriodEnd_2">'[23]Base Info'!$D$23</definedName>
    <definedName name="PeriodEnd_2Description">'[23]Base Info'!$E$23</definedName>
    <definedName name="PeriodEnd_3">'[23]Base Info'!$D$24</definedName>
    <definedName name="PeriodEnd_3Description">'[23]Base Info'!$E$24</definedName>
    <definedName name="Piave_ias">#REF!</definedName>
    <definedName name="Piave_ita">#REF!</definedName>
    <definedName name="pio">'[24]Co. P&amp;L'!$B$1:$O$50</definedName>
    <definedName name="pippo">#REF!</definedName>
    <definedName name="PL_BasicSO">'[11]Conto Economico'!#REF!</definedName>
    <definedName name="PL_COGS">'[11]Conto Economico'!#REF!</definedName>
    <definedName name="PL_Equity_Earnings">'[11]Conto Economico'!#REF!</definedName>
    <definedName name="PL_FDEPS">'[11]Conto Economico'!#REF!</definedName>
    <definedName name="PL_FDSO">'[11]Conto Economico'!#REF!</definedName>
    <definedName name="PL_Loss_Debt">'[11]Conto Economico'!#REF!</definedName>
    <definedName name="PL_Minority_NI">'[11]Conto Economico'!#REF!</definedName>
    <definedName name="PL_Operating_Expenses">'[11]Conto Economico'!#REF!</definedName>
    <definedName name="PL_Rent">'[11]Conto Economico'!#REF!</definedName>
    <definedName name="PL_SGA">'[11]Conto Economico'!#REF!</definedName>
    <definedName name="PNC">#REF!</definedName>
    <definedName name="POS">#REF!</definedName>
    <definedName name="POS_CURSASS">'[17]FS I+E'!#REF!</definedName>
    <definedName name="POS_CURSATT">'[17]FS I+E'!#REF!</definedName>
    <definedName name="POS_CURSCCN">'[17]FS I+E'!#REF!</definedName>
    <definedName name="POS_CURSCFS">'[17]FS I+E'!#REF!</definedName>
    <definedName name="POS_CURSDATI">'[17]FS I+E'!#REF!</definedName>
    <definedName name="POS_CURSIND">'[17]FS I+E'!#REF!</definedName>
    <definedName name="POS_CURSPASS">'[17]FS I+E'!#REF!</definedName>
    <definedName name="POS_CURSPP_">'[17]FS I+E'!#REF!</definedName>
    <definedName name="POSMENS">#REF!</definedName>
    <definedName name="POSTRIM">#REF!</definedName>
    <definedName name="PParticipation_des_salariés">[5]Magazzino!#REF!</definedName>
    <definedName name="PRE_CURSASS">'[17]FS I+E'!#REF!</definedName>
    <definedName name="PRE_CURSATT">'[17]FS I+E'!#REF!</definedName>
    <definedName name="PRE_CURSCCN">'[17]FS I+E'!#REF!</definedName>
    <definedName name="PRE_CURSCFS">'[17]FS I+E'!#REF!</definedName>
    <definedName name="PRE_CURSDATI">'[17]FS I+E'!#REF!</definedName>
    <definedName name="PRE_CURSIND">'[17]FS I+E'!#REF!</definedName>
    <definedName name="PRE_CURSPASS">'[17]FS I+E'!#REF!</definedName>
    <definedName name="PRE_CURSPP">'[17]FS I+E'!#REF!</definedName>
    <definedName name="PRE_CURSPP_">'[17]FS I+E'!#REF!</definedName>
    <definedName name="Preamm_base">#REF!</definedName>
    <definedName name="preamm_base_swap">#REF!</definedName>
    <definedName name="Preamm_on">#REF!</definedName>
    <definedName name="PREMENS">#REF!</definedName>
    <definedName name="PRETRIM">#REF!</definedName>
    <definedName name="Produits_Financiers">[5]Magazzino!#REF!</definedName>
    <definedName name="Produits_Financiers__taux">[5]Magazzino!#REF!</definedName>
    <definedName name="Profit_after_financial_items">[5]Magazzino!#REF!</definedName>
    <definedName name="Profit_before_taxes">[5]Magazzino!#REF!</definedName>
    <definedName name="Prova">#REF!</definedName>
    <definedName name="PROVISIONS">[5]Magazzino!#REF!</definedName>
    <definedName name="PROVV">#REF!</definedName>
    <definedName name="qp_tariffa">[21]Vendita!$F$19:$F$25</definedName>
    <definedName name="qp_tariffa1">[21]Vendita!$F$19:$F$25</definedName>
    <definedName name="QQQ">'[25]FS I+E'!#REF!</definedName>
    <definedName name="qw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RAF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RedefinePrintTableRange" hidden="1">[14]!RedefinePrintTableRange</definedName>
    <definedName name="Repay_Debt">[26]Assump!$M$52</definedName>
    <definedName name="Réserves">[5]Magazzino!#REF!</definedName>
    <definedName name="Résultat_avant_impôts">[5]Magazzino!#REF!</definedName>
    <definedName name="Résultat_courant">[5]Magazzino!#REF!</definedName>
    <definedName name="Résultat_exceptionnel">[5]Magazzino!#REF!</definedName>
    <definedName name="Résultat_exceptionnel_prévisionnel">[5]Magazzino!#REF!</definedName>
    <definedName name="Résultat_net_des_société_intégrées">[5]Magazzino!#REF!</definedName>
    <definedName name="Revolver_Interest">#REF!</definedName>
    <definedName name="Rf">[12]WACC!#REF!</definedName>
    <definedName name="ricalc">[27]Ass!$N$4</definedName>
    <definedName name="RICEST">#REF!</definedName>
    <definedName name="RICITA">#REF!</definedName>
    <definedName name="rimborso_switch">#REF!</definedName>
    <definedName name="Rp">[12]WACC!#REF!</definedName>
    <definedName name="sencount" hidden="1">2</definedName>
    <definedName name="Sens">#REF!</definedName>
    <definedName name="Sensitivity_table">#REF!</definedName>
    <definedName name="SOTP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SPCOM">#REF!</definedName>
    <definedName name="SPGEN">#REF!</definedName>
    <definedName name="STAMPA">#REF!</definedName>
    <definedName name="Stato_Patrimoniale">#REF!</definedName>
    <definedName name="STMATTBUD">'[25]FS I+E'!#REF!</definedName>
    <definedName name="STMBUD">#REF!</definedName>
    <definedName name="STMCASH">'[17]FS I+E'!#REF!</definedName>
    <definedName name="STMCASHBUD">'[17]FS I+E'!#REF!</definedName>
    <definedName name="STMCIRC">'[17]FS I+E'!#REF!</definedName>
    <definedName name="STMCIRCBUD">'[17]FS I+E'!#REF!</definedName>
    <definedName name="STMCONS">#REF!</definedName>
    <definedName name="STMECOBUD">'[25]FS I+E'!#REF!</definedName>
    <definedName name="STMGRBUD">#REF!</definedName>
    <definedName name="STMGRCO">#REF!</definedName>
    <definedName name="STMIBUD">'[17]FS I+E'!#REF!</definedName>
    <definedName name="STMIND1">'[17]FS I+E'!#REF!</definedName>
    <definedName name="STMIND1BUD">'[17]FS I+E'!#REF!</definedName>
    <definedName name="STMIND2">'[17]FS I+E'!#REF!</definedName>
    <definedName name="STMIND2BUD">'[17]FS I+E'!#REF!</definedName>
    <definedName name="STMMENS">#REF!</definedName>
    <definedName name="STMMENS1">#REF!</definedName>
    <definedName name="STMMENS2">#REF!</definedName>
    <definedName name="STMMENS3">#REF!</definedName>
    <definedName name="STMPASSBUD">'[25]FS I+E'!#REF!</definedName>
    <definedName name="STMTRIM">#REF!</definedName>
    <definedName name="Stock">[5]Magazzino!#REF!</definedName>
    <definedName name="Struttura_CE">[28]model!#REF!</definedName>
    <definedName name="Swap">#REF!</definedName>
    <definedName name="T">[12]WACC!$H$5</definedName>
    <definedName name="T_1">#REF!</definedName>
    <definedName name="table1">#REF!</definedName>
    <definedName name="Tax_Amortization">#REF!</definedName>
    <definedName name="tax_rate">[5]Magazzino!#REF!</definedName>
    <definedName name="TaxRate">#REF!</definedName>
    <definedName name="TEST0">#REF!</definedName>
    <definedName name="TEST1">#REF!</definedName>
    <definedName name="TEST2">#REF!</definedName>
    <definedName name="TEST3">#REF!</definedName>
    <definedName name="TEST4">#REF!</definedName>
    <definedName name="TESTHKEY">#REF!</definedName>
    <definedName name="TESTKEYS">#REF!</definedName>
    <definedName name="TESTVKEY">#REF!</definedName>
    <definedName name="TITCASH">'[17]FS I+E'!#REF!</definedName>
    <definedName name="TITCIRC">'[17]FS I+E'!#REF!</definedName>
    <definedName name="TITIND1">'[17]FS I+E'!#REF!</definedName>
    <definedName name="TITIND2">'[17]FS I+E'!#REF!</definedName>
    <definedName name="TITMENSV">#REF!</definedName>
    <definedName name="TITORIZZ">#REF!</definedName>
    <definedName name="TOTAL_ACTIF">[5]Magazzino!#REF!</definedName>
    <definedName name="totale">[29]Consumi!#REF!</definedName>
    <definedName name="totale1">[29]Consumi!#REF!</definedName>
    <definedName name="Trade_ias">#REF!</definedName>
    <definedName name="Trade_ita">#REF!</definedName>
    <definedName name="TRASFER">#REF!</definedName>
    <definedName name="Turnover___Domestic">[5]Magazzino!#REF!</definedName>
    <definedName name="Turnover__Export">[5]Magazzino!#REF!</definedName>
    <definedName name="Txyz">[12]WACC!$H$5</definedName>
    <definedName name="u" hidden="1">{"'Sheet1'!$A$1:$H$96"}</definedName>
    <definedName name="uhds" hidden="1">{"'Sheet1'!$A$1:$H$96"}</definedName>
    <definedName name="UK">[20]Parameters!$E$8</definedName>
    <definedName name="ukt">[12]WACC!#REF!</definedName>
    <definedName name="usd">#REF!</definedName>
    <definedName name="Valore_azienda">#REF!</definedName>
    <definedName name="VALORI">#REF!</definedName>
    <definedName name="valutazione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Ventes_Export___taux_de_croissance">[5]Magazzino!#REF!</definedName>
    <definedName name="Ventes_Exports">[5]Magazzino!#REF!</definedName>
    <definedName name="Ventes_France">[5]Magazzino!#REF!</definedName>
    <definedName name="vettoriamento">#REF!</definedName>
    <definedName name="vettoriamento1">#REF!</definedName>
    <definedName name="VMP___Disponibilités">[5]Magazzino!#REF!</definedName>
    <definedName name="we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wrn.Analisi._.completa.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XCHGLIT">[30]A!$C$4</definedName>
    <definedName name="xRange10001">#REF!</definedName>
    <definedName name="xRange10002">#REF!</definedName>
    <definedName name="xRange10003">#REF!</definedName>
    <definedName name="xRange10004">#REF!</definedName>
    <definedName name="xRange10005">#REF!</definedName>
    <definedName name="xRange10006">#REF!</definedName>
    <definedName name="xRange10007">#REF!</definedName>
    <definedName name="xRange10008">#REF!</definedName>
    <definedName name="xRange10009">#REF!</definedName>
    <definedName name="xRange10010">#REF!</definedName>
    <definedName name="xRange10011">#REF!</definedName>
    <definedName name="xRange10012">#REF!</definedName>
    <definedName name="xRange10013">#REF!</definedName>
    <definedName name="xRange10014">#REF!</definedName>
    <definedName name="xRange10015">#REF!</definedName>
    <definedName name="xRange10016">#REF!</definedName>
    <definedName name="xRange10017">#REF!</definedName>
    <definedName name="xRange10018">#REF!</definedName>
    <definedName name="xRange10019">#REF!</definedName>
    <definedName name="xRange10020">#REF!</definedName>
    <definedName name="xRange10021">#REF!</definedName>
    <definedName name="xRange10022">#REF!</definedName>
    <definedName name="xRange10023">#REF!</definedName>
    <definedName name="xRange10024">#REF!</definedName>
    <definedName name="xRange10025">#REF!</definedName>
    <definedName name="xRange10026">#REF!</definedName>
    <definedName name="xRange10027">#REF!</definedName>
    <definedName name="xRange10028">#REF!</definedName>
    <definedName name="xRange10029">#REF!</definedName>
    <definedName name="xRange10030">#REF!</definedName>
    <definedName name="xRange10031">#REF!</definedName>
    <definedName name="xRange10032">#REF!</definedName>
    <definedName name="xRange10033">#REF!</definedName>
    <definedName name="xRange10034">#REF!</definedName>
    <definedName name="xRange10035">#REF!</definedName>
    <definedName name="xRange10036">#REF!</definedName>
    <definedName name="xRange10037">#REF!</definedName>
    <definedName name="xRange10038">#REF!</definedName>
    <definedName name="xRange10039">#REF!</definedName>
    <definedName name="xRange10040">#REF!</definedName>
    <definedName name="xRange10041">#REF!</definedName>
    <definedName name="xRange10042">#REF!</definedName>
    <definedName name="xRange10043">#REF!</definedName>
    <definedName name="xRange10044">#REF!</definedName>
    <definedName name="xRange10045">#REF!</definedName>
    <definedName name="xRange10046">#REF!</definedName>
    <definedName name="xRange10047">#REF!</definedName>
    <definedName name="xRange10048">#REF!</definedName>
    <definedName name="xRange10049">#REF!</definedName>
    <definedName name="xRange10050">#REF!</definedName>
    <definedName name="xRange10051">#REF!</definedName>
    <definedName name="xRange10052">#REF!</definedName>
    <definedName name="xRange10053">#REF!</definedName>
    <definedName name="xRange10054">#REF!</definedName>
    <definedName name="xRange10055">#REF!</definedName>
    <definedName name="xRange10056">#REF!</definedName>
    <definedName name="xRange10057">#REF!</definedName>
    <definedName name="xRange10058">#REF!</definedName>
    <definedName name="xRange10059">#REF!</definedName>
    <definedName name="xRange10060">#REF!</definedName>
    <definedName name="xRange10061">#REF!</definedName>
    <definedName name="xRange10062">#REF!</definedName>
    <definedName name="xRange10063">#REF!</definedName>
    <definedName name="xRange10064">#REF!</definedName>
    <definedName name="xRange10079">#REF!</definedName>
    <definedName name="xRange10080">#REF!</definedName>
    <definedName name="xRange10081">#REF!</definedName>
    <definedName name="xRange10082">#REF!</definedName>
    <definedName name="xRange10083">#REF!</definedName>
    <definedName name="y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YearEndDay">#REF!</definedName>
    <definedName name="YearEndMonth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9" i="25" l="1"/>
  <c r="B106" i="25"/>
  <c r="B91" i="25"/>
  <c r="B94" i="25"/>
  <c r="B96" i="25"/>
  <c r="B101" i="25"/>
  <c r="B105" i="25"/>
  <c r="B108" i="25"/>
  <c r="B107" i="25"/>
  <c r="B103" i="25"/>
  <c r="B5" i="25"/>
  <c r="B6" i="25"/>
  <c r="B7" i="25"/>
  <c r="B4" i="25"/>
  <c r="B9" i="25"/>
  <c r="B11" i="25"/>
  <c r="B12" i="25"/>
  <c r="B14" i="25"/>
  <c r="B16" i="25"/>
  <c r="B17" i="25"/>
  <c r="B19" i="25"/>
  <c r="B20" i="25"/>
  <c r="B21" i="25"/>
  <c r="B22" i="25"/>
  <c r="B23" i="25"/>
  <c r="B25" i="25"/>
  <c r="B30" i="25"/>
  <c r="B31" i="25"/>
  <c r="B33" i="25"/>
  <c r="B34" i="25"/>
  <c r="B35" i="25"/>
  <c r="B38" i="25"/>
  <c r="B32" i="25"/>
  <c r="B26" i="25"/>
  <c r="B24" i="25"/>
  <c r="B15" i="25"/>
  <c r="B13" i="25"/>
  <c r="C104" i="25"/>
  <c r="C101" i="25"/>
  <c r="C93" i="25"/>
  <c r="C92" i="25"/>
  <c r="C99" i="25"/>
  <c r="C95" i="25"/>
  <c r="C102" i="25"/>
  <c r="C94" i="25"/>
  <c r="C96" i="25"/>
  <c r="C103" i="25"/>
  <c r="C105" i="25"/>
  <c r="C106" i="25"/>
  <c r="B72" i="25"/>
  <c r="C30" i="25"/>
  <c r="B66" i="25"/>
  <c r="B68" i="25"/>
  <c r="B48" i="25"/>
  <c r="B50" i="25"/>
  <c r="B51" i="25"/>
  <c r="B58" i="25"/>
  <c r="B65" i="25"/>
  <c r="B74" i="25"/>
  <c r="B46" i="25"/>
  <c r="G59" i="28"/>
  <c r="C75" i="25"/>
  <c r="C77" i="25"/>
  <c r="C81" i="25"/>
  <c r="C71" i="25"/>
  <c r="C5" i="25"/>
  <c r="C6" i="25"/>
  <c r="C7" i="25"/>
  <c r="C4" i="25"/>
  <c r="C9" i="25"/>
  <c r="C11" i="25"/>
  <c r="C12" i="25"/>
  <c r="C14" i="25"/>
  <c r="C16" i="25"/>
  <c r="C17" i="25"/>
  <c r="C20" i="25"/>
  <c r="C21" i="25"/>
  <c r="C22" i="25"/>
  <c r="C23" i="25"/>
  <c r="C25" i="25"/>
  <c r="C31" i="25"/>
  <c r="C33" i="25"/>
  <c r="C35" i="25"/>
  <c r="C38" i="25"/>
  <c r="C72" i="25"/>
  <c r="C74" i="25"/>
  <c r="C48" i="25"/>
  <c r="C49" i="25"/>
  <c r="C50" i="25"/>
  <c r="C51" i="25"/>
  <c r="C58" i="25"/>
  <c r="C65" i="25"/>
  <c r="C46" i="25"/>
  <c r="C68" i="25"/>
  <c r="B75" i="25"/>
  <c r="B81" i="25"/>
  <c r="C26" i="25"/>
  <c r="B69" i="25"/>
  <c r="C69" i="25"/>
  <c r="B83" i="25"/>
  <c r="C83" i="25"/>
  <c r="C89" i="25"/>
  <c r="C90" i="25"/>
  <c r="C91" i="25"/>
  <c r="C97" i="25"/>
  <c r="C98" i="25"/>
  <c r="C100" i="25"/>
  <c r="E31" i="25"/>
  <c r="C15" i="25"/>
  <c r="C39" i="25"/>
  <c r="C42" i="25"/>
  <c r="D14" i="25"/>
  <c r="B88" i="25"/>
  <c r="C88" i="25"/>
  <c r="B42" i="25"/>
  <c r="N12" i="25"/>
  <c r="O12" i="25"/>
  <c r="N18" i="25"/>
  <c r="O18" i="25"/>
  <c r="N19" i="25"/>
  <c r="O19" i="25"/>
  <c r="N48" i="25"/>
  <c r="O48" i="25"/>
  <c r="N47" i="25"/>
  <c r="O47" i="25"/>
  <c r="I17" i="25"/>
  <c r="N23" i="25"/>
  <c r="O23" i="25"/>
  <c r="J4" i="25"/>
  <c r="B21" i="18"/>
  <c r="M21" i="18"/>
  <c r="B6" i="18"/>
  <c r="M6" i="18"/>
  <c r="N6" i="18"/>
  <c r="O6" i="18"/>
  <c r="P6" i="18"/>
  <c r="Q6" i="18"/>
  <c r="M18" i="18"/>
  <c r="C24" i="25"/>
  <c r="J3" i="25"/>
  <c r="I3" i="25"/>
  <c r="H3" i="25"/>
  <c r="G3" i="25"/>
  <c r="F3" i="25"/>
  <c r="Q35" i="18"/>
  <c r="P35" i="18"/>
  <c r="O35" i="18"/>
  <c r="N35" i="18"/>
  <c r="Q36" i="18"/>
  <c r="P36" i="18"/>
  <c r="O36" i="18"/>
  <c r="N36" i="18"/>
  <c r="P27" i="18"/>
  <c r="Q27" i="18"/>
  <c r="O27" i="18"/>
  <c r="O26" i="18"/>
  <c r="P26" i="18"/>
  <c r="Q26" i="18"/>
  <c r="N25" i="18"/>
  <c r="O25" i="18"/>
  <c r="P25" i="18"/>
  <c r="Q25" i="18"/>
  <c r="Q24" i="18"/>
  <c r="P23" i="18"/>
  <c r="Q23" i="18"/>
  <c r="O22" i="18"/>
  <c r="P22" i="18"/>
  <c r="Q22" i="18"/>
  <c r="P14" i="18"/>
  <c r="Q14" i="18"/>
  <c r="N14" i="18"/>
  <c r="O14" i="18"/>
  <c r="B20" i="18"/>
  <c r="O13" i="18"/>
  <c r="P13" i="18"/>
  <c r="Q13" i="18"/>
  <c r="Q12" i="18"/>
  <c r="Q11" i="18"/>
  <c r="P11" i="18"/>
  <c r="O10" i="18"/>
  <c r="P10" i="18"/>
  <c r="Q10" i="18"/>
  <c r="N9" i="18"/>
  <c r="O9" i="18"/>
  <c r="P9" i="18"/>
  <c r="Q9" i="18"/>
  <c r="N8" i="18"/>
  <c r="O8" i="18"/>
  <c r="P8" i="18"/>
  <c r="Q8" i="18"/>
  <c r="N7" i="18"/>
  <c r="O7" i="18"/>
  <c r="P7" i="18"/>
  <c r="Q7" i="18"/>
  <c r="N5" i="18"/>
  <c r="B5" i="18"/>
  <c r="U18" i="18"/>
  <c r="U30" i="18"/>
  <c r="U32" i="18"/>
  <c r="T18" i="18"/>
  <c r="T30" i="18"/>
  <c r="T32" i="18"/>
  <c r="S18" i="18"/>
  <c r="S32" i="18"/>
  <c r="S30" i="18"/>
  <c r="R18" i="18"/>
  <c r="R32" i="18"/>
  <c r="R30" i="18"/>
  <c r="L5" i="18"/>
  <c r="L18" i="18"/>
  <c r="L32" i="18"/>
  <c r="L7" i="18"/>
  <c r="L30" i="18"/>
  <c r="K18" i="18"/>
  <c r="K32" i="18"/>
  <c r="K30" i="18"/>
  <c r="J18" i="18"/>
  <c r="J30" i="18"/>
  <c r="I18" i="18"/>
  <c r="I30" i="18"/>
  <c r="I32" i="18"/>
  <c r="H18" i="18"/>
  <c r="H30" i="18"/>
  <c r="H32" i="18"/>
  <c r="G18" i="18"/>
  <c r="G32" i="18"/>
  <c r="G30" i="18"/>
  <c r="F18" i="18"/>
  <c r="F32" i="18"/>
  <c r="F30" i="18"/>
  <c r="E18" i="18"/>
  <c r="E30" i="18"/>
  <c r="E32" i="18"/>
  <c r="L46" i="25"/>
  <c r="H17" i="25"/>
  <c r="G4" i="25"/>
  <c r="G17" i="25"/>
  <c r="I9" i="25"/>
  <c r="I4" i="25"/>
  <c r="H4" i="25"/>
  <c r="G48" i="25"/>
  <c r="I49" i="25"/>
  <c r="G47" i="25"/>
  <c r="F49" i="25"/>
  <c r="H48" i="25"/>
  <c r="H47" i="25"/>
  <c r="H13" i="25"/>
  <c r="I11" i="25"/>
  <c r="G49" i="25"/>
  <c r="J49" i="25"/>
  <c r="J17" i="25"/>
  <c r="K49" i="25"/>
  <c r="L49" i="25"/>
  <c r="J32" i="18"/>
  <c r="O5" i="18"/>
  <c r="N18" i="18"/>
  <c r="M30" i="18"/>
  <c r="M32" i="18"/>
  <c r="N21" i="18"/>
  <c r="K47" i="25"/>
  <c r="C13" i="25"/>
  <c r="H49" i="25"/>
  <c r="K17" i="25"/>
  <c r="D28" i="25"/>
  <c r="D27" i="25"/>
  <c r="M17" i="25"/>
  <c r="I48" i="25"/>
  <c r="J48" i="25"/>
  <c r="F47" i="25"/>
  <c r="F48" i="25"/>
  <c r="I47" i="25"/>
  <c r="K13" i="25"/>
  <c r="I13" i="25"/>
  <c r="K48" i="25"/>
  <c r="J13" i="25"/>
  <c r="J47" i="25"/>
  <c r="O18" i="18"/>
  <c r="P5" i="18"/>
  <c r="O17" i="25"/>
  <c r="N17" i="25"/>
  <c r="L17" i="25"/>
  <c r="O21" i="18"/>
  <c r="N30" i="18"/>
  <c r="N32" i="18"/>
  <c r="C32" i="25"/>
  <c r="P18" i="18"/>
  <c r="Q5" i="18"/>
  <c r="Q18" i="18"/>
  <c r="P21" i="18"/>
  <c r="O30" i="18"/>
  <c r="O32" i="18"/>
  <c r="Q21" i="18"/>
  <c r="Q30" i="18"/>
  <c r="P30" i="18"/>
  <c r="P32" i="18"/>
  <c r="Q32" i="18"/>
  <c r="C85" i="25"/>
  <c r="C84" i="25"/>
  <c r="B84" i="25"/>
  <c r="B85" i="25"/>
  <c r="C108" i="25"/>
  <c r="C107" i="25"/>
</calcChain>
</file>

<file path=xl/comments1.xml><?xml version="1.0" encoding="utf-8"?>
<comments xmlns="http://schemas.openxmlformats.org/spreadsheetml/2006/main">
  <authors>
    <author>Alessandra Gruppi</author>
  </authors>
  <commentList>
    <comment ref="J48" authorId="0">
      <text>
        <r>
          <rPr>
            <b/>
            <sz val="9"/>
            <color indexed="81"/>
            <rFont val="Arial"/>
            <family val="2"/>
          </rPr>
          <t>ipotizzati 300k di partite incagliate</t>
        </r>
        <r>
          <rPr>
            <sz val="9"/>
            <color indexed="81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<sst xmlns="http://schemas.openxmlformats.org/spreadsheetml/2006/main" count="130" uniqueCount="123">
  <si>
    <t>Ebitda</t>
  </si>
  <si>
    <t>Ebit</t>
  </si>
  <si>
    <t xml:space="preserve">+ ammortamenti </t>
  </si>
  <si>
    <t>Check</t>
  </si>
  <si>
    <t>+/- partite straordinarie</t>
  </si>
  <si>
    <t>+/- partite finanziarie</t>
  </si>
  <si>
    <t>+/- variazione patrimonio netto</t>
  </si>
  <si>
    <t>+/- tasse</t>
  </si>
  <si>
    <t>Flusso di cassa corrente</t>
  </si>
  <si>
    <t>Flusso di cassa operativo</t>
  </si>
  <si>
    <t>+/- flusso di cassa</t>
  </si>
  <si>
    <t>PFN (cassa)</t>
  </si>
  <si>
    <t>IRAP</t>
  </si>
  <si>
    <t>Ripagamento ML</t>
  </si>
  <si>
    <t xml:space="preserve"> Ricavi di vendita </t>
  </si>
  <si>
    <t xml:space="preserve"> Ricavi totali </t>
  </si>
  <si>
    <t xml:space="preserve"> Costo per godimento b. di terzi </t>
  </si>
  <si>
    <t xml:space="preserve"> Altri costi operativi </t>
  </si>
  <si>
    <t xml:space="preserve"> Valore aggiunto </t>
  </si>
  <si>
    <t xml:space="preserve"> Costo del personale </t>
  </si>
  <si>
    <t xml:space="preserve"> Ebitda </t>
  </si>
  <si>
    <t xml:space="preserve"> Ebitda margin % </t>
  </si>
  <si>
    <t xml:space="preserve"> Ammortamenti Immateriali </t>
  </si>
  <si>
    <t xml:space="preserve"> Ammortamenti Materiali </t>
  </si>
  <si>
    <t xml:space="preserve"> Ammortamenti e svalutazioni </t>
  </si>
  <si>
    <t xml:space="preserve"> Ebit </t>
  </si>
  <si>
    <t xml:space="preserve"> Ebit margin % </t>
  </si>
  <si>
    <t xml:space="preserve"> Proventi ed oneri finanziari </t>
  </si>
  <si>
    <t xml:space="preserve"> Ebt </t>
  </si>
  <si>
    <t xml:space="preserve"> Imposte </t>
  </si>
  <si>
    <t xml:space="preserve"> Risultato d'esercizio </t>
  </si>
  <si>
    <t xml:space="preserve"> (€/000) </t>
  </si>
  <si>
    <t xml:space="preserve"> Immobilizzazioni immateriali </t>
  </si>
  <si>
    <t xml:space="preserve"> Immobilizzazioni finanziarie </t>
  </si>
  <si>
    <t xml:space="preserve"> Totale immobilizzazioni </t>
  </si>
  <si>
    <t xml:space="preserve"> Capitale Circolante Operativo </t>
  </si>
  <si>
    <t xml:space="preserve"> Altri crediti </t>
  </si>
  <si>
    <t xml:space="preserve"> Altri debiti  </t>
  </si>
  <si>
    <t xml:space="preserve"> Capitale Circolante Netto </t>
  </si>
  <si>
    <t xml:space="preserve"> Fondo rischi e oneri </t>
  </si>
  <si>
    <t xml:space="preserve"> Fondo TFR </t>
  </si>
  <si>
    <t xml:space="preserve"> Totale fondi </t>
  </si>
  <si>
    <t xml:space="preserve"> CAPITALE INVESTITO NETTO </t>
  </si>
  <si>
    <t xml:space="preserve"> Capitale sociale </t>
  </si>
  <si>
    <t xml:space="preserve"> Riserve </t>
  </si>
  <si>
    <t xml:space="preserve"> Risultato netto </t>
  </si>
  <si>
    <t xml:space="preserve"> Patrimonio Netto </t>
  </si>
  <si>
    <t xml:space="preserve"> Cassa  </t>
  </si>
  <si>
    <t xml:space="preserve"> Posizione Finanziaria Netta </t>
  </si>
  <si>
    <t xml:space="preserve"> FONTI FINANZIARIE </t>
  </si>
  <si>
    <t xml:space="preserve"> Check </t>
  </si>
  <si>
    <t xml:space="preserve"> +/- var. capitale circolante netto </t>
  </si>
  <si>
    <t xml:space="preserve"> +/- var. fondi </t>
  </si>
  <si>
    <t xml:space="preserve"> +/- investimenti/disinvestimenti netti </t>
  </si>
  <si>
    <t xml:space="preserve"> Flusso di cassa a serv. ML </t>
  </si>
  <si>
    <t xml:space="preserve"> Totale flusso di cassa </t>
  </si>
  <si>
    <t xml:space="preserve"> PFN (cassa) </t>
  </si>
  <si>
    <t xml:space="preserve">Check </t>
  </si>
  <si>
    <t>cespite</t>
  </si>
  <si>
    <t>cst storico</t>
  </si>
  <si>
    <t>nr anni amm.to</t>
  </si>
  <si>
    <t>QUOTA AMM.TO ANNO</t>
  </si>
  <si>
    <t>AMM.TI CESPITI IMMATERIALI</t>
  </si>
  <si>
    <t>AMM.TI CESPITI MATERIALI</t>
  </si>
  <si>
    <t xml:space="preserve"> Proventi e Oneri Straordinari</t>
  </si>
  <si>
    <t xml:space="preserve"> Costo del Venduto</t>
  </si>
  <si>
    <t>.</t>
  </si>
  <si>
    <t xml:space="preserve">  IRES</t>
  </si>
  <si>
    <t xml:space="preserve">  Eff. Stock</t>
  </si>
  <si>
    <t xml:space="preserve">  gg medi incasso</t>
  </si>
  <si>
    <t xml:space="preserve">  gg medi pagamento</t>
  </si>
  <si>
    <t xml:space="preserve">  Assumptions</t>
  </si>
  <si>
    <t xml:space="preserve">  crescita ricavi</t>
  </si>
  <si>
    <t>Consumi</t>
  </si>
  <si>
    <t xml:space="preserve"> Altri finanziamenti</t>
  </si>
  <si>
    <t xml:space="preserve"> Immobilizzazioni materiali </t>
  </si>
  <si>
    <t xml:space="preserve"> Rimanenze e anticipi</t>
  </si>
  <si>
    <t xml:space="preserve"> Incidenza % </t>
  </si>
  <si>
    <t xml:space="preserve"> Debiti vs banche entro l'esercizio</t>
  </si>
  <si>
    <t xml:space="preserve"> Debiti vs banche oltre l'esercizio</t>
  </si>
  <si>
    <t xml:space="preserve"> Incrementi immobilizzazioni per lavori interni</t>
  </si>
  <si>
    <t xml:space="preserve">  Altri ricavi di vendita </t>
  </si>
  <si>
    <t xml:space="preserve"> Incidenza % sui ricavi di vendita</t>
  </si>
  <si>
    <t xml:space="preserve"> Svalutazione e accantonamenti</t>
  </si>
  <si>
    <t>Cespiti esistenti al 31.12.13</t>
  </si>
  <si>
    <t>Impianto verniciatura 2015</t>
  </si>
  <si>
    <t>aliquota amm</t>
  </si>
  <si>
    <t>€/000</t>
  </si>
  <si>
    <t>Manipolatori e attrezzature mov.</t>
  </si>
  <si>
    <t>Rifacimento tetto 2015</t>
  </si>
  <si>
    <t>Rifacimento tetto 2016</t>
  </si>
  <si>
    <t>Rifacimento tetto 2017</t>
  </si>
  <si>
    <t>Rifacimento tetto 2018</t>
  </si>
  <si>
    <t>Altri investim. Produttivi 2016</t>
  </si>
  <si>
    <t>Imm. Immateriali esistenti al 31.12.13</t>
  </si>
  <si>
    <t>Hardware 2015</t>
  </si>
  <si>
    <t>Software 2016</t>
  </si>
  <si>
    <t>Software 2017</t>
  </si>
  <si>
    <t>Software 2018</t>
  </si>
  <si>
    <t>Software progettazione 2015</t>
  </si>
  <si>
    <t>Software progettazione 2016</t>
  </si>
  <si>
    <t>Software preventivazione 2016</t>
  </si>
  <si>
    <t>Totale investimenti imm. Materiali</t>
  </si>
  <si>
    <t>Totale investimenti imm. Immateriali</t>
  </si>
  <si>
    <t>Incremento a sett. 2014</t>
  </si>
  <si>
    <t xml:space="preserve"> Costo servizi</t>
  </si>
  <si>
    <t xml:space="preserve"> Totale costo del personale </t>
  </si>
  <si>
    <t xml:space="preserve"> Costo servizi fissi</t>
  </si>
  <si>
    <t xml:space="preserve"> Debiti verso soci per finanziamenti</t>
  </si>
  <si>
    <t>Crediti vs soci per prelevamento utili</t>
  </si>
  <si>
    <t>Altri finanziamenti</t>
  </si>
  <si>
    <t xml:space="preserve"> Crediti commerciali</t>
  </si>
  <si>
    <t xml:space="preserve"> Debiti commerciali</t>
  </si>
  <si>
    <t>Laboratorio</t>
  </si>
  <si>
    <t>Cantina</t>
  </si>
  <si>
    <t>Servizi</t>
  </si>
  <si>
    <t xml:space="preserve">Costo servizi variabili </t>
  </si>
  <si>
    <t>Compenso amministratori</t>
  </si>
  <si>
    <t xml:space="preserve">Costo del personale </t>
  </si>
  <si>
    <t>di cui Contributi</t>
  </si>
  <si>
    <t xml:space="preserve">  Conto Economico - ALFA SRL</t>
  </si>
  <si>
    <t xml:space="preserve">  Stato Patrimoniale - ALFA SRL</t>
  </si>
  <si>
    <t>CASH FLOW - ALFA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</si>
</sst>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4" formatCode="_-* #,##0.00\ &quot;€&quot;_-;\-* #,##0.00\ &quot;€&quot;_-;_-* &quot;-&quot;??\ &quot;€&quot;_-;_-@_-"/>
    <numFmt numFmtId="164" formatCode="_-&quot;€&quot;\ * #,##0_-;\-&quot;€&quot;\ * #,##0_-;_-&quot;€&quot;\ * &quot;-&quot;_-;_-@_-"/>
    <numFmt numFmtId="165" formatCode="_-* #,##0_-;\-* #,##0_-;_-* &quot;-&quot;_-;_-@_-"/>
    <numFmt numFmtId="166" formatCode="_-* #,##0.00_-;\-* #,##0.00_-;_-* &quot;-&quot;??_-;_-@_-"/>
    <numFmt numFmtId="167" formatCode="_-* #,##0_-;\-* #,##0_-;_-* &quot;-&quot;??_-;_-@_-"/>
    <numFmt numFmtId="168" formatCode="#,##0;\(#,##0\)"/>
    <numFmt numFmtId="169" formatCode="0.0%"/>
    <numFmt numFmtId="170" formatCode="_(* #,##0_);_(* \(#,##0\);_(* &quot;-&quot;??_);_(@_)"/>
    <numFmt numFmtId="171" formatCode="_(* #,##0_);_(* \(#,##0\);_(* &quot;-&quot;?_);@_)"/>
    <numFmt numFmtId="172" formatCode="0.0000"/>
    <numFmt numFmtId="173" formatCode="&quot;L.&quot;\ #,##0;[Red]\-&quot;L.&quot;\ #,##0"/>
    <numFmt numFmtId="174" formatCode="0.0000000"/>
    <numFmt numFmtId="175" formatCode="#,##0.000"/>
    <numFmt numFmtId="176" formatCode="#,##0.0000"/>
    <numFmt numFmtId="177" formatCode="#,##0;[Red]\(#,##0\)"/>
    <numFmt numFmtId="178" formatCode="#,##0.00;[Red]\(#,##0.00\)"/>
    <numFmt numFmtId="179" formatCode="#,##0&quot; F&quot;;[Red]\-#,##0&quot; F&quot;"/>
    <numFmt numFmtId="180" formatCode="#,##0.0_);\(#,##0.0\)"/>
    <numFmt numFmtId="181" formatCode="&quot;$&quot;#,##0.00_);\(&quot;$&quot;#,##0.00\)"/>
    <numFmt numFmtId="182" formatCode="&quot;$&quot;#,##0.00_);[Red]\(&quot;$&quot;#,##0.00\)"/>
    <numFmt numFmtId="183" formatCode="0.0%_);\(0.0%\);0.0%_);@_%_)"/>
    <numFmt numFmtId="184" formatCode="0.0\p;\(0.0\)\p"/>
    <numFmt numFmtId="185" formatCode="#,##0;\(#,##0\);\-"/>
    <numFmt numFmtId="186" formatCode="dd\ mmm\ yy"/>
    <numFmt numFmtId="187" formatCode="#,##0_ ;\-#,##0\ ;\-"/>
    <numFmt numFmtId="188" formatCode="0%;[Red]\-0%"/>
    <numFmt numFmtId="189" formatCode="0.0&quot;x&quot;;@_)"/>
    <numFmt numFmtId="190" formatCode="0.00%;[Red]\-0.00%"/>
    <numFmt numFmtId="191" formatCode="0.0%;\(0.0\)%"/>
    <numFmt numFmtId="192" formatCode="_-[$€-2]\ * #,##0.00_-;\-[$€-2]\ * #,##0.00_-;_-[$€-2]\ * &quot;-&quot;??_-"/>
    <numFmt numFmtId="193" formatCode="General_)"/>
    <numFmt numFmtId="194" formatCode="\+0.00%;\-0.00%"/>
    <numFmt numFmtId="195" formatCode="\+#,##0;\-#,##0"/>
    <numFmt numFmtId="196" formatCode="#,##0;\(#,##0\);\-_)"/>
    <numFmt numFmtId="197" formatCode="0_ ;\-0\ "/>
    <numFmt numFmtId="198" formatCode="#,##0.00_ ;\-#,##0.00\ "/>
  </numFmts>
  <fonts count="134" x14ac:knownFonts="1">
    <font>
      <sz val="10"/>
      <name val="Arial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color indexed="10"/>
      <name val="Verdana"/>
      <family val="2"/>
    </font>
    <font>
      <sz val="10"/>
      <color indexed="12"/>
      <name val="Verdana"/>
      <family val="2"/>
    </font>
    <font>
      <sz val="11"/>
      <color indexed="8"/>
      <name val="Calibri"/>
      <family val="2"/>
    </font>
    <font>
      <i/>
      <sz val="12"/>
      <color indexed="48"/>
      <name val="Arial"/>
      <family val="2"/>
    </font>
    <font>
      <sz val="8"/>
      <name val="Times New Roman"/>
      <family val="1"/>
    </font>
    <font>
      <b/>
      <sz val="8"/>
      <color indexed="24"/>
      <name val="Arial"/>
      <family val="2"/>
    </font>
    <font>
      <sz val="9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1"/>
      <color indexed="52"/>
      <name val="Calibri"/>
      <family val="2"/>
    </font>
    <font>
      <sz val="10"/>
      <name val="Verdana"/>
      <family val="2"/>
    </font>
    <font>
      <sz val="11"/>
      <color indexed="52"/>
      <name val="Calibri"/>
      <family val="2"/>
    </font>
    <font>
      <sz val="9"/>
      <color indexed="55"/>
      <name val="Verdana"/>
      <family val="2"/>
    </font>
    <font>
      <b/>
      <sz val="10"/>
      <name val="Times New Roman"/>
      <family val="1"/>
    </font>
    <font>
      <sz val="10"/>
      <name val="MS Sans Serif"/>
      <family val="2"/>
    </font>
    <font>
      <sz val="8"/>
      <name val="Palatino"/>
      <family val="1"/>
    </font>
    <font>
      <sz val="10"/>
      <name val="Book Antiqua"/>
      <family val="1"/>
    </font>
    <font>
      <b/>
      <i/>
      <sz val="9"/>
      <color indexed="10"/>
      <name val="Verdana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Tahoma"/>
      <family val="2"/>
    </font>
    <font>
      <u/>
      <sz val="7.8"/>
      <color indexed="36"/>
      <name val="Times"/>
    </font>
    <font>
      <sz val="7"/>
      <name val="Palatino"/>
      <family val="1"/>
    </font>
    <font>
      <sz val="8"/>
      <name val="Arial"/>
      <family val="2"/>
    </font>
    <font>
      <sz val="9"/>
      <color indexed="12"/>
      <name val="Verdana"/>
      <family val="2"/>
    </font>
    <font>
      <sz val="9"/>
      <name val="Verdana"/>
      <family val="2"/>
    </font>
    <font>
      <sz val="9"/>
      <color indexed="10"/>
      <name val="Verdana"/>
      <family val="2"/>
    </font>
    <font>
      <sz val="10"/>
      <color indexed="23"/>
      <name val="Verdana"/>
      <family val="2"/>
    </font>
    <font>
      <sz val="10"/>
      <color indexed="55"/>
      <name val="Verdana"/>
      <family val="2"/>
    </font>
    <font>
      <sz val="10"/>
      <color indexed="62"/>
      <name val="Verdana"/>
      <family val="2"/>
    </font>
    <font>
      <sz val="10"/>
      <color indexed="4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sz val="18"/>
      <name val="Helvetica-Black"/>
    </font>
    <font>
      <i/>
      <sz val="14"/>
      <name val="Palatino"/>
      <family val="1"/>
    </font>
    <font>
      <sz val="10"/>
      <color indexed="10"/>
      <name val="Times New Roman"/>
      <family val="1"/>
    </font>
    <font>
      <u/>
      <sz val="7.8"/>
      <color indexed="12"/>
      <name val="Times"/>
    </font>
    <font>
      <sz val="7"/>
      <name val="Arial"/>
      <family val="2"/>
    </font>
    <font>
      <sz val="9"/>
      <color indexed="12"/>
      <name val="Helvetica"/>
    </font>
    <font>
      <sz val="10"/>
      <color indexed="12"/>
      <name val="Times New Roman"/>
      <family val="1"/>
    </font>
    <font>
      <b/>
      <sz val="9"/>
      <color indexed="9"/>
      <name val="Verdana"/>
      <family val="2"/>
    </font>
    <font>
      <b/>
      <sz val="18"/>
      <name val="Times New Roman"/>
      <family val="1"/>
    </font>
    <font>
      <sz val="12"/>
      <name val="Helvetica"/>
    </font>
    <font>
      <i/>
      <sz val="10"/>
      <color indexed="16"/>
      <name val="Times New Roman"/>
      <family val="1"/>
    </font>
    <font>
      <sz val="10"/>
      <name val="Courier"/>
      <family val="3"/>
    </font>
    <font>
      <sz val="8"/>
      <name val="Helvetica"/>
    </font>
    <font>
      <sz val="10"/>
      <name val="Times"/>
    </font>
    <font>
      <sz val="10"/>
      <name val="Palatino"/>
      <family val="1"/>
    </font>
    <font>
      <sz val="8"/>
      <color indexed="10"/>
      <name val="Times New Roman"/>
      <family val="1"/>
    </font>
    <font>
      <sz val="10"/>
      <name val="Univers"/>
      <family val="2"/>
    </font>
    <font>
      <sz val="10"/>
      <color indexed="16"/>
      <name val="Helvetica-Black"/>
    </font>
    <font>
      <sz val="22"/>
      <name val="UBSHeadline"/>
      <family val="1"/>
    </font>
    <font>
      <sz val="12"/>
      <name val="Times New Roman"/>
      <family val="1"/>
    </font>
    <font>
      <sz val="10"/>
      <name val="Helvetica"/>
    </font>
    <font>
      <sz val="10"/>
      <name val="Palatino"/>
      <family val="1"/>
    </font>
    <font>
      <sz val="12"/>
      <name val="Arial"/>
      <family val="2"/>
    </font>
    <font>
      <sz val="9.5"/>
      <color indexed="23"/>
      <name val="Helvetica-Black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Times New Roman"/>
      <family val="1"/>
    </font>
    <font>
      <b/>
      <sz val="8"/>
      <color indexed="9"/>
      <name val="Arial"/>
      <family val="2"/>
    </font>
    <font>
      <b/>
      <sz val="9"/>
      <name val="Verdana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9"/>
      <color indexed="9"/>
      <name val="Arial"/>
      <family val="2"/>
    </font>
    <font>
      <b/>
      <sz val="12"/>
      <color indexed="9"/>
      <name val="GillSans"/>
    </font>
    <font>
      <b/>
      <i/>
      <sz val="12"/>
      <name val="GillSans"/>
    </font>
    <font>
      <b/>
      <u/>
      <sz val="10"/>
      <name val="GillSans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u/>
      <sz val="8"/>
      <color indexed="8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i/>
      <sz val="10"/>
      <name val="Arial"/>
      <family val="2"/>
    </font>
    <font>
      <b/>
      <i/>
      <sz val="8"/>
      <name val="Helvetica"/>
    </font>
    <font>
      <sz val="11"/>
      <name val="Times New Roman"/>
      <family val="1"/>
    </font>
    <font>
      <sz val="11"/>
      <name val="ＭＳ Ｐゴシック"/>
      <charset val="128"/>
    </font>
    <font>
      <sz val="8"/>
      <color indexed="56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sz val="5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rgb="FF003366"/>
      <name val="Arial"/>
      <family val="2"/>
    </font>
    <font>
      <sz val="8"/>
      <color rgb="FF3366FF"/>
      <name val="Arial"/>
      <family val="2"/>
    </font>
    <font>
      <b/>
      <sz val="8"/>
      <color rgb="FF003366"/>
      <name val="Arial"/>
      <family val="2"/>
    </font>
    <font>
      <sz val="8"/>
      <color rgb="FF808080"/>
      <name val="Arial"/>
      <family val="2"/>
    </font>
    <font>
      <i/>
      <sz val="8"/>
      <color rgb="FF808080"/>
      <name val="Arial"/>
      <family val="2"/>
    </font>
    <font>
      <i/>
      <sz val="8"/>
      <color rgb="FF003366"/>
      <name val="Arial"/>
      <family val="2"/>
    </font>
    <font>
      <i/>
      <sz val="7"/>
      <name val="Arial"/>
      <family val="2"/>
    </font>
    <font>
      <sz val="6"/>
      <color rgb="FFFF0000"/>
      <name val="Arial"/>
      <family val="2"/>
    </font>
    <font>
      <sz val="5"/>
      <color rgb="FF003366"/>
      <name val="Arial"/>
      <family val="2"/>
    </font>
    <font>
      <sz val="5"/>
      <color rgb="FFFF0000"/>
      <name val="Arial"/>
      <family val="2"/>
    </font>
    <font>
      <b/>
      <sz val="5"/>
      <color rgb="FFFF0000"/>
      <name val="Arial"/>
      <family val="2"/>
    </font>
    <font>
      <b/>
      <sz val="5"/>
      <color rgb="FF003366"/>
      <name val="Arial"/>
      <family val="2"/>
    </font>
    <font>
      <i/>
      <sz val="8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6"/>
      <color rgb="FFFF0000"/>
      <name val="Arial"/>
      <family val="2"/>
    </font>
    <font>
      <i/>
      <sz val="8"/>
      <color rgb="FF3366FF"/>
      <name val="Arial"/>
      <family val="2"/>
    </font>
    <font>
      <b/>
      <sz val="7"/>
      <color rgb="FF003366"/>
      <name val="Arial"/>
      <family val="2"/>
    </font>
    <font>
      <b/>
      <sz val="8"/>
      <color theme="0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gray0625">
        <f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gray0625"/>
    </fill>
    <fill>
      <patternFill patternType="solid">
        <fgColor indexed="26"/>
      </patternFill>
    </fill>
    <fill>
      <patternFill patternType="gray125">
        <fgColor indexed="13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008000"/>
        <bgColor rgb="FF000000"/>
      </patternFill>
    </fill>
  </fills>
  <borders count="37">
    <border>
      <left/>
      <right/>
      <top/>
      <bottom/>
      <diagonal/>
    </border>
    <border>
      <left/>
      <right/>
      <top style="medium">
        <color indexed="15"/>
      </top>
      <bottom/>
      <diagonal/>
    </border>
    <border>
      <left/>
      <right/>
      <top/>
      <bottom style="thin">
        <color indexed="1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ck">
        <color rgb="FFFFFFFF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/>
      <right style="mediumDashed">
        <color rgb="FF80CC37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rgb="FFFFFFFF"/>
      </left>
      <right/>
      <top style="thin">
        <color auto="1"/>
      </top>
      <bottom style="thin">
        <color auto="1"/>
      </bottom>
      <diagonal/>
    </border>
  </borders>
  <cellStyleXfs count="927">
    <xf numFmtId="0" fontId="0" fillId="0" borderId="0"/>
    <xf numFmtId="0" fontId="55" fillId="2" borderId="0" applyNumberFormat="0" applyFont="0" applyBorder="0" applyAlignment="0"/>
    <xf numFmtId="0" fontId="55" fillId="2" borderId="1" applyNumberFormat="0" applyFont="0">
      <alignment horizontal="center" vertical="center"/>
    </xf>
    <xf numFmtId="0" fontId="55" fillId="0" borderId="2" applyNumberFormat="0" applyFont="0" applyFill="0" applyAlignment="0"/>
    <xf numFmtId="37" fontId="5" fillId="3" borderId="3"/>
    <xf numFmtId="37" fontId="6" fillId="0" borderId="0"/>
    <xf numFmtId="0" fontId="2" fillId="0" borderId="0"/>
    <xf numFmtId="169" fontId="5" fillId="3" borderId="3"/>
    <xf numFmtId="169" fontId="6" fillId="0" borderId="0"/>
    <xf numFmtId="0" fontId="2" fillId="0" borderId="0"/>
    <xf numFmtId="9" fontId="2" fillId="4" borderId="0"/>
    <xf numFmtId="0" fontId="2" fillId="0" borderId="0"/>
    <xf numFmtId="169" fontId="8" fillId="4" borderId="3"/>
    <xf numFmtId="37" fontId="5" fillId="3" borderId="3"/>
    <xf numFmtId="0" fontId="9" fillId="0" borderId="4" applyNumberFormat="0" applyFont="0" applyFill="0" applyAlignment="0" applyProtection="0"/>
    <xf numFmtId="0" fontId="9" fillId="0" borderId="5" applyNumberFormat="0" applyFont="0" applyFill="0" applyAlignment="0" applyProtection="0"/>
    <xf numFmtId="49" fontId="10" fillId="0" borderId="0" applyFont="0" applyFill="0" applyBorder="0" applyAlignment="0" applyProtection="0">
      <alignment horizontal="left"/>
    </xf>
    <xf numFmtId="171" fontId="11" fillId="0" borderId="0" applyAlignment="0" applyProtection="0"/>
    <xf numFmtId="9" fontId="3" fillId="0" borderId="0" applyFill="0" applyBorder="0" applyAlignment="0" applyProtection="0"/>
    <xf numFmtId="49" fontId="3" fillId="0" borderId="0" applyNumberFormat="0" applyAlignment="0" applyProtection="0">
      <alignment horizontal="left"/>
    </xf>
    <xf numFmtId="49" fontId="12" fillId="0" borderId="6" applyNumberFormat="0" applyAlignment="0" applyProtection="0">
      <alignment horizontal="left" wrapText="1"/>
    </xf>
    <xf numFmtId="49" fontId="12" fillId="0" borderId="0" applyNumberFormat="0" applyAlignment="0" applyProtection="0">
      <alignment horizontal="left" wrapText="1"/>
    </xf>
    <xf numFmtId="49" fontId="13" fillId="0" borderId="0" applyAlignment="0" applyProtection="0">
      <alignment horizontal="left"/>
    </xf>
    <xf numFmtId="0" fontId="2" fillId="0" borderId="0" applyFill="0" applyBorder="0" applyAlignment="0"/>
    <xf numFmtId="174" fontId="2" fillId="0" borderId="0" applyFill="0" applyBorder="0" applyAlignment="0"/>
    <xf numFmtId="174" fontId="2" fillId="0" borderId="0" applyFill="0" applyBorder="0" applyAlignment="0"/>
    <xf numFmtId="172" fontId="2" fillId="0" borderId="0" applyFill="0" applyBorder="0" applyAlignment="0"/>
    <xf numFmtId="174" fontId="2" fillId="0" borderId="0" applyFill="0" applyBorder="0" applyAlignment="0"/>
    <xf numFmtId="174" fontId="2" fillId="0" borderId="0" applyFill="0" applyBorder="0" applyAlignment="0"/>
    <xf numFmtId="174" fontId="2" fillId="0" borderId="0" applyFill="0" applyBorder="0" applyAlignment="0"/>
    <xf numFmtId="174" fontId="2" fillId="0" borderId="0" applyFill="0" applyBorder="0" applyAlignment="0"/>
    <xf numFmtId="0" fontId="14" fillId="7" borderId="7" applyNumberFormat="0" applyAlignment="0" applyProtection="0"/>
    <xf numFmtId="169" fontId="5" fillId="4" borderId="3"/>
    <xf numFmtId="3" fontId="5" fillId="4" borderId="3"/>
    <xf numFmtId="169" fontId="5" fillId="4" borderId="3"/>
    <xf numFmtId="37" fontId="15" fillId="0" borderId="0"/>
    <xf numFmtId="180" fontId="15" fillId="0" borderId="0"/>
    <xf numFmtId="37" fontId="15" fillId="0" borderId="0"/>
    <xf numFmtId="175" fontId="15" fillId="8" borderId="0"/>
    <xf numFmtId="0" fontId="16" fillId="0" borderId="8" applyNumberFormat="0" applyFill="0" applyAlignment="0" applyProtection="0"/>
    <xf numFmtId="165" fontId="17" fillId="0" borderId="0"/>
    <xf numFmtId="0" fontId="18" fillId="9" borderId="3" applyNumberFormat="0" applyBorder="0" applyProtection="0">
      <alignment horizontal="center" vertical="center" wrapText="1"/>
    </xf>
    <xf numFmtId="38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0" fillId="0" borderId="0" applyFont="0" applyFill="0" applyBorder="0" applyAlignment="0" applyProtection="0">
      <alignment horizontal="right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>
      <alignment horizontal="right"/>
    </xf>
    <xf numFmtId="40" fontId="19" fillId="0" borderId="0" applyFont="0" applyFill="0" applyBorder="0" applyAlignment="0" applyProtection="0"/>
    <xf numFmtId="180" fontId="3" fillId="0" borderId="0"/>
    <xf numFmtId="176" fontId="2" fillId="0" borderId="3"/>
    <xf numFmtId="179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21" fillId="0" borderId="0" applyBorder="0"/>
    <xf numFmtId="0" fontId="20" fillId="0" borderId="0" applyFont="0" applyFill="0" applyBorder="0" applyAlignment="0" applyProtection="0">
      <alignment horizontal="right"/>
    </xf>
    <xf numFmtId="0" fontId="20" fillId="0" borderId="0" applyFont="0" applyFill="0" applyBorder="0" applyAlignment="0" applyProtection="0">
      <alignment horizontal="right"/>
    </xf>
    <xf numFmtId="182" fontId="19" fillId="0" borderId="0" applyFont="0" applyFill="0" applyBorder="0" applyAlignment="0" applyProtection="0"/>
    <xf numFmtId="185" fontId="22" fillId="0" borderId="9">
      <alignment horizontal="left" vertical="top" wrapText="1" indent="1"/>
    </xf>
    <xf numFmtId="38" fontId="23" fillId="4" borderId="10">
      <protection locked="0"/>
    </xf>
    <xf numFmtId="186" fontId="4" fillId="0" borderId="0" applyFont="0" applyFill="0" applyBorder="0" applyAlignment="0" applyProtection="0"/>
    <xf numFmtId="0" fontId="20" fillId="0" borderId="0" applyFont="0" applyFill="0" applyBorder="0" applyAlignment="0" applyProtection="0"/>
    <xf numFmtId="14" fontId="24" fillId="0" borderId="0" applyFill="0" applyBorder="0" applyAlignment="0"/>
    <xf numFmtId="2" fontId="25" fillId="10" borderId="0">
      <alignment horizontal="left"/>
      <protection hidden="1"/>
    </xf>
    <xf numFmtId="0" fontId="20" fillId="0" borderId="11" applyNumberFormat="0" applyFont="0" applyFill="0" applyAlignment="0" applyProtection="0"/>
    <xf numFmtId="174" fontId="2" fillId="0" borderId="0" applyFill="0" applyBorder="0" applyAlignment="0"/>
    <xf numFmtId="174" fontId="2" fillId="0" borderId="0" applyFill="0" applyBorder="0" applyAlignment="0"/>
    <xf numFmtId="174" fontId="2" fillId="0" borderId="0" applyFill="0" applyBorder="0" applyAlignment="0"/>
    <xf numFmtId="174" fontId="2" fillId="0" borderId="0" applyFill="0" applyBorder="0" applyAlignment="0"/>
    <xf numFmtId="174" fontId="2" fillId="0" borderId="0" applyFill="0" applyBorder="0" applyAlignment="0"/>
    <xf numFmtId="192" fontId="26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Fill="0" applyBorder="0" applyProtection="0">
      <alignment horizontal="left"/>
    </xf>
    <xf numFmtId="38" fontId="29" fillId="11" borderId="0" applyNumberFormat="0" applyBorder="0" applyAlignment="0" applyProtection="0"/>
    <xf numFmtId="185" fontId="30" fillId="0" borderId="0"/>
    <xf numFmtId="185" fontId="31" fillId="0" borderId="0"/>
    <xf numFmtId="185" fontId="32" fillId="2" borderId="3"/>
    <xf numFmtId="185" fontId="33" fillId="0" borderId="0"/>
    <xf numFmtId="169" fontId="31" fillId="0" borderId="0"/>
    <xf numFmtId="169" fontId="32" fillId="2" borderId="3"/>
    <xf numFmtId="169" fontId="34" fillId="0" borderId="0"/>
    <xf numFmtId="3" fontId="31" fillId="12" borderId="0"/>
    <xf numFmtId="185" fontId="31" fillId="0" borderId="0"/>
    <xf numFmtId="0" fontId="6" fillId="13" borderId="0">
      <alignment horizontal="center" vertical="center"/>
    </xf>
    <xf numFmtId="185" fontId="31" fillId="0" borderId="0"/>
    <xf numFmtId="185" fontId="35" fillId="0" borderId="0"/>
    <xf numFmtId="187" fontId="36" fillId="0" borderId="0"/>
    <xf numFmtId="180" fontId="2" fillId="13" borderId="10" applyFont="0" applyAlignment="0" applyProtection="0"/>
    <xf numFmtId="0" fontId="20" fillId="0" borderId="0" applyFont="0" applyFill="0" applyBorder="0" applyAlignment="0" applyProtection="0">
      <alignment horizontal="right"/>
    </xf>
    <xf numFmtId="0" fontId="37" fillId="0" borderId="0" applyProtection="0">
      <alignment horizontal="right"/>
    </xf>
    <xf numFmtId="0" fontId="38" fillId="0" borderId="12" applyNumberFormat="0" applyAlignment="0" applyProtection="0">
      <alignment horizontal="left" vertical="center"/>
    </xf>
    <xf numFmtId="0" fontId="38" fillId="0" borderId="13">
      <alignment horizontal="left" vertical="center"/>
    </xf>
    <xf numFmtId="0" fontId="39" fillId="0" borderId="0" applyProtection="0">
      <alignment horizontal="left"/>
    </xf>
    <xf numFmtId="0" fontId="40" fillId="0" borderId="0" applyProtection="0">
      <alignment horizontal="left"/>
    </xf>
    <xf numFmtId="0" fontId="41" fillId="0" borderId="0" applyNumberFormat="0" applyFill="0" applyBorder="0" applyAlignment="0" applyProtection="0"/>
    <xf numFmtId="37" fontId="6" fillId="0" borderId="0"/>
    <xf numFmtId="0" fontId="42" fillId="0" borderId="0" applyNumberFormat="0" applyFill="0" applyBorder="0" applyAlignment="0" applyProtection="0">
      <alignment vertical="top"/>
      <protection locked="0"/>
    </xf>
    <xf numFmtId="177" fontId="43" fillId="0" borderId="0" applyBorder="0" applyAlignment="0"/>
    <xf numFmtId="1" fontId="44" fillId="0" borderId="0" applyNumberFormat="0" applyFill="0" applyBorder="0" applyAlignment="0" applyProtection="0"/>
    <xf numFmtId="10" fontId="29" fillId="13" borderId="3" applyNumberFormat="0" applyBorder="0" applyAlignment="0" applyProtection="0"/>
    <xf numFmtId="0" fontId="45" fillId="0" borderId="0" applyNumberFormat="0" applyFill="0" applyBorder="0" applyAlignment="0" applyProtection="0"/>
    <xf numFmtId="174" fontId="2" fillId="0" borderId="0" applyFill="0" applyBorder="0" applyAlignment="0"/>
    <xf numFmtId="174" fontId="2" fillId="0" borderId="0" applyFill="0" applyBorder="0" applyAlignment="0"/>
    <xf numFmtId="174" fontId="2" fillId="0" borderId="0" applyFill="0" applyBorder="0" applyAlignment="0"/>
    <xf numFmtId="174" fontId="2" fillId="0" borderId="0" applyFill="0" applyBorder="0" applyAlignment="0"/>
    <xf numFmtId="174" fontId="2" fillId="0" borderId="0" applyFill="0" applyBorder="0" applyAlignment="0"/>
    <xf numFmtId="185" fontId="46" fillId="14" borderId="3">
      <alignment vertical="top" wrapText="1"/>
    </xf>
    <xf numFmtId="0" fontId="2" fillId="15" borderId="0" applyAlignment="0">
      <alignment horizontal="left"/>
    </xf>
    <xf numFmtId="0" fontId="47" fillId="0" borderId="0" applyNumberFormat="0" applyFill="0" applyBorder="0" applyProtection="0">
      <alignment horizontal="left" vertical="center"/>
    </xf>
    <xf numFmtId="0" fontId="48" fillId="0" borderId="0"/>
    <xf numFmtId="173" fontId="2" fillId="0" borderId="0" applyFont="0" applyFill="0" applyProtection="0"/>
    <xf numFmtId="165" fontId="104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0" fillId="0" borderId="0" applyFont="0" applyFill="0" applyBorder="0" applyAlignment="0" applyProtection="0">
      <alignment horizontal="right"/>
    </xf>
    <xf numFmtId="0" fontId="49" fillId="0" borderId="0" applyNumberFormat="0" applyFill="0" applyBorder="0" applyProtection="0">
      <alignment horizontal="left"/>
    </xf>
    <xf numFmtId="0" fontId="92" fillId="5" borderId="0" applyNumberFormat="0" applyBorder="0" applyAlignment="0" applyProtection="0"/>
    <xf numFmtId="0" fontId="50" fillId="0" borderId="0"/>
    <xf numFmtId="3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80" fontId="5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2" fillId="16" borderId="14" applyNumberFormat="0" applyFont="0" applyAlignment="0" applyProtection="0"/>
    <xf numFmtId="0" fontId="7" fillId="16" borderId="14" applyNumberFormat="0" applyFont="0" applyAlignment="0" applyProtection="0"/>
    <xf numFmtId="0" fontId="7" fillId="16" borderId="14" applyNumberFormat="0" applyFont="0" applyAlignment="0" applyProtection="0"/>
    <xf numFmtId="0" fontId="7" fillId="16" borderId="14" applyNumberFormat="0" applyFont="0" applyAlignment="0" applyProtection="0"/>
    <xf numFmtId="0" fontId="7" fillId="16" borderId="14" applyNumberFormat="0" applyFont="0" applyAlignment="0" applyProtection="0"/>
    <xf numFmtId="0" fontId="7" fillId="16" borderId="14" applyNumberFormat="0" applyFont="0" applyAlignment="0" applyProtection="0"/>
    <xf numFmtId="0" fontId="7" fillId="16" borderId="14" applyNumberFormat="0" applyFont="0" applyAlignment="0" applyProtection="0"/>
    <xf numFmtId="0" fontId="7" fillId="16" borderId="14" applyNumberFormat="0" applyFont="0" applyAlignment="0" applyProtection="0"/>
    <xf numFmtId="0" fontId="7" fillId="16" borderId="14" applyNumberFormat="0" applyFont="0" applyAlignment="0" applyProtection="0"/>
    <xf numFmtId="0" fontId="7" fillId="16" borderId="14" applyNumberFormat="0" applyFont="0" applyAlignment="0" applyProtection="0"/>
    <xf numFmtId="0" fontId="7" fillId="16" borderId="14" applyNumberFormat="0" applyFont="0" applyAlignment="0" applyProtection="0"/>
    <xf numFmtId="0" fontId="7" fillId="16" borderId="14" applyNumberFormat="0" applyFont="0" applyAlignment="0" applyProtection="0"/>
    <xf numFmtId="0" fontId="7" fillId="16" borderId="14" applyNumberFormat="0" applyFont="0" applyAlignment="0" applyProtection="0"/>
    <xf numFmtId="0" fontId="7" fillId="16" borderId="14" applyNumberFormat="0" applyFont="0" applyAlignment="0" applyProtection="0"/>
    <xf numFmtId="188" fontId="54" fillId="0" borderId="0" applyNumberFormat="0" applyFill="0" applyBorder="0" applyAlignment="0" applyProtection="0"/>
    <xf numFmtId="177" fontId="4" fillId="0" borderId="15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" fillId="17" borderId="16" applyNumberFormat="0" applyFont="0" applyBorder="0" applyAlignment="0" applyProtection="0"/>
    <xf numFmtId="1" fontId="56" fillId="0" borderId="0" applyProtection="0">
      <alignment horizontal="right" vertical="center"/>
    </xf>
    <xf numFmtId="193" fontId="57" fillId="0" borderId="16">
      <alignment vertical="center"/>
    </xf>
    <xf numFmtId="0" fontId="48" fillId="0" borderId="0"/>
    <xf numFmtId="0" fontId="48" fillId="0" borderId="0"/>
    <xf numFmtId="0" fontId="48" fillId="0" borderId="0"/>
    <xf numFmtId="184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0" fillId="0" borderId="0" applyFont="0" applyFill="0" applyBorder="0" applyAlignment="0" applyProtection="0">
      <alignment horizontal="right"/>
    </xf>
    <xf numFmtId="188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183" fontId="20" fillId="0" borderId="0" applyFont="0" applyFill="0" applyBorder="0" applyAlignment="0" applyProtection="0">
      <alignment horizontal="right"/>
    </xf>
    <xf numFmtId="0" fontId="59" fillId="0" borderId="0" applyFill="0" applyBorder="0" applyAlignment="0"/>
    <xf numFmtId="0" fontId="59" fillId="0" borderId="0" applyFill="0" applyBorder="0" applyAlignment="0"/>
    <xf numFmtId="0" fontId="59" fillId="0" borderId="0" applyFill="0" applyBorder="0" applyAlignment="0"/>
    <xf numFmtId="0" fontId="59" fillId="0" borderId="0" applyFill="0" applyBorder="0" applyAlignment="0"/>
    <xf numFmtId="0" fontId="59" fillId="0" borderId="0" applyFill="0" applyBorder="0" applyAlignment="0"/>
    <xf numFmtId="181" fontId="60" fillId="0" borderId="0" applyFont="0" applyFill="0" applyBorder="0" applyAlignment="0" applyProtection="0"/>
    <xf numFmtId="189" fontId="61" fillId="0" borderId="0" applyFont="0" applyFill="0" applyBorder="0" applyAlignment="0" applyProtection="0">
      <alignment horizontal="right"/>
    </xf>
    <xf numFmtId="0" fontId="18" fillId="9" borderId="17" applyNumberFormat="0" applyBorder="0" applyProtection="0">
      <alignment horizontal="left" wrapText="1"/>
    </xf>
    <xf numFmtId="0" fontId="62" fillId="0" borderId="18">
      <alignment vertical="center"/>
    </xf>
    <xf numFmtId="4" fontId="63" fillId="3" borderId="19" applyNumberFormat="0" applyProtection="0">
      <alignment vertical="center"/>
    </xf>
    <xf numFmtId="4" fontId="64" fillId="3" borderId="19" applyNumberFormat="0" applyProtection="0">
      <alignment vertical="center"/>
    </xf>
    <xf numFmtId="4" fontId="65" fillId="3" borderId="19" applyNumberFormat="0" applyProtection="0">
      <alignment horizontal="left" vertical="center" indent="1"/>
    </xf>
    <xf numFmtId="4" fontId="65" fillId="18" borderId="0" applyNumberFormat="0" applyProtection="0">
      <alignment horizontal="left" vertical="center" indent="1"/>
    </xf>
    <xf numFmtId="4" fontId="65" fillId="19" borderId="19" applyNumberFormat="0" applyProtection="0">
      <alignment horizontal="right" vertical="center"/>
    </xf>
    <xf numFmtId="4" fontId="65" fillId="20" borderId="19" applyNumberFormat="0" applyProtection="0">
      <alignment horizontal="right" vertical="center"/>
    </xf>
    <xf numFmtId="4" fontId="65" fillId="21" borderId="19" applyNumberFormat="0" applyProtection="0">
      <alignment horizontal="right" vertical="center"/>
    </xf>
    <xf numFmtId="4" fontId="65" fillId="4" borderId="19" applyNumberFormat="0" applyProtection="0">
      <alignment horizontal="right" vertical="center"/>
    </xf>
    <xf numFmtId="4" fontId="65" fillId="22" borderId="19" applyNumberFormat="0" applyProtection="0">
      <alignment horizontal="right" vertical="center"/>
    </xf>
    <xf numFmtId="4" fontId="65" fillId="23" borderId="19" applyNumberFormat="0" applyProtection="0">
      <alignment horizontal="right" vertical="center"/>
    </xf>
    <xf numFmtId="4" fontId="65" fillId="24" borderId="19" applyNumberFormat="0" applyProtection="0">
      <alignment horizontal="right" vertical="center"/>
    </xf>
    <xf numFmtId="4" fontId="65" fillId="25" borderId="19" applyNumberFormat="0" applyProtection="0">
      <alignment horizontal="right" vertical="center"/>
    </xf>
    <xf numFmtId="4" fontId="65" fillId="26" borderId="19" applyNumberFormat="0" applyProtection="0">
      <alignment horizontal="right" vertical="center"/>
    </xf>
    <xf numFmtId="4" fontId="63" fillId="27" borderId="20" applyNumberFormat="0" applyProtection="0">
      <alignment horizontal="left" vertical="center" indent="1"/>
    </xf>
    <xf numFmtId="4" fontId="63" fillId="28" borderId="0" applyNumberFormat="0" applyProtection="0">
      <alignment horizontal="left" vertical="center" indent="1"/>
    </xf>
    <xf numFmtId="4" fontId="63" fillId="18" borderId="0" applyNumberFormat="0" applyProtection="0">
      <alignment horizontal="left" vertical="center" indent="1"/>
    </xf>
    <xf numFmtId="4" fontId="65" fillId="28" borderId="19" applyNumberFormat="0" applyProtection="0">
      <alignment horizontal="right" vertical="center"/>
    </xf>
    <xf numFmtId="4" fontId="66" fillId="28" borderId="0" applyNumberFormat="0" applyProtection="0">
      <alignment horizontal="left" vertical="center" indent="1"/>
    </xf>
    <xf numFmtId="4" fontId="66" fillId="18" borderId="0" applyNumberFormat="0" applyProtection="0">
      <alignment horizontal="left" vertical="center" indent="1"/>
    </xf>
    <xf numFmtId="4" fontId="65" fillId="2" borderId="19" applyNumberFormat="0" applyProtection="0">
      <alignment vertical="center"/>
    </xf>
    <xf numFmtId="4" fontId="67" fillId="2" borderId="19" applyNumberFormat="0" applyProtection="0">
      <alignment vertical="center"/>
    </xf>
    <xf numFmtId="4" fontId="63" fillId="28" borderId="21" applyNumberFormat="0" applyProtection="0">
      <alignment horizontal="left" vertical="center" indent="1"/>
    </xf>
    <xf numFmtId="4" fontId="65" fillId="2" borderId="19" applyNumberFormat="0" applyProtection="0">
      <alignment horizontal="right" vertical="center"/>
    </xf>
    <xf numFmtId="4" fontId="67" fillId="2" borderId="19" applyNumberFormat="0" applyProtection="0">
      <alignment horizontal="right" vertical="center"/>
    </xf>
    <xf numFmtId="4" fontId="63" fillId="28" borderId="19" applyNumberFormat="0" applyProtection="0">
      <alignment horizontal="left" vertical="center" indent="1"/>
    </xf>
    <xf numFmtId="4" fontId="68" fillId="29" borderId="21" applyNumberFormat="0" applyProtection="0">
      <alignment horizontal="left" vertical="center" indent="1"/>
    </xf>
    <xf numFmtId="4" fontId="69" fillId="2" borderId="19" applyNumberFormat="0" applyProtection="0">
      <alignment horizontal="right" vertical="center"/>
    </xf>
    <xf numFmtId="194" fontId="4" fillId="0" borderId="0"/>
    <xf numFmtId="195" fontId="4" fillId="0" borderId="0"/>
    <xf numFmtId="0" fontId="70" fillId="0" borderId="0" applyNumberFormat="0" applyFill="0" applyBorder="0" applyProtection="0">
      <alignment horizontal="left" vertical="center"/>
    </xf>
    <xf numFmtId="0" fontId="71" fillId="30" borderId="0">
      <alignment horizontal="right"/>
    </xf>
    <xf numFmtId="4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>
      <alignment vertical="top"/>
    </xf>
    <xf numFmtId="185" fontId="72" fillId="11" borderId="3">
      <alignment vertical="top" wrapText="1"/>
    </xf>
    <xf numFmtId="1" fontId="6" fillId="31" borderId="0">
      <alignment horizontal="center"/>
    </xf>
    <xf numFmtId="0" fontId="66" fillId="0" borderId="9" applyBorder="0">
      <alignment horizontal="center"/>
    </xf>
    <xf numFmtId="0" fontId="73" fillId="0" borderId="0" applyBorder="0" applyProtection="0">
      <alignment vertical="center"/>
    </xf>
    <xf numFmtId="0" fontId="73" fillId="0" borderId="16" applyBorder="0" applyProtection="0">
      <alignment horizontal="right" vertical="center"/>
    </xf>
    <xf numFmtId="0" fontId="74" fillId="32" borderId="0" applyBorder="0" applyProtection="0">
      <alignment horizontal="centerContinuous" vertical="center"/>
    </xf>
    <xf numFmtId="0" fontId="74" fillId="30" borderId="16" applyBorder="0" applyProtection="0">
      <alignment horizontal="centerContinuous" vertical="center"/>
    </xf>
    <xf numFmtId="0" fontId="75" fillId="0" borderId="0"/>
    <xf numFmtId="0" fontId="53" fillId="0" borderId="0"/>
    <xf numFmtId="0" fontId="76" fillId="0" borderId="0" applyFill="0" applyBorder="0" applyProtection="0">
      <alignment horizontal="left"/>
    </xf>
    <xf numFmtId="0" fontId="28" fillId="0" borderId="9" applyFill="0" applyBorder="0" applyProtection="0">
      <alignment horizontal="left" vertical="top"/>
    </xf>
    <xf numFmtId="0" fontId="77" fillId="0" borderId="0">
      <alignment horizontal="centerContinuous"/>
    </xf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/>
    <xf numFmtId="0" fontId="81" fillId="0" borderId="0"/>
    <xf numFmtId="49" fontId="24" fillId="0" borderId="0" applyFill="0" applyBorder="0" applyAlignment="0"/>
    <xf numFmtId="191" fontId="58" fillId="0" borderId="0" applyFill="0" applyBorder="0" applyAlignment="0"/>
    <xf numFmtId="191" fontId="58" fillId="0" borderId="0" applyFill="0" applyBorder="0" applyAlignment="0"/>
    <xf numFmtId="178" fontId="82" fillId="33" borderId="0"/>
    <xf numFmtId="0" fontId="18" fillId="9" borderId="22" applyNumberFormat="0" applyBorder="0" applyProtection="0">
      <alignment horizontal="left" vertical="center"/>
    </xf>
    <xf numFmtId="0" fontId="83" fillId="34" borderId="0"/>
    <xf numFmtId="0" fontId="84" fillId="0" borderId="0"/>
    <xf numFmtId="0" fontId="85" fillId="0" borderId="0"/>
    <xf numFmtId="0" fontId="86" fillId="0" borderId="0" applyNumberFormat="0" applyFill="0" applyBorder="0" applyAlignment="0" applyProtection="0"/>
    <xf numFmtId="0" fontId="87" fillId="0" borderId="23" applyNumberFormat="0" applyFill="0" applyAlignment="0" applyProtection="0"/>
    <xf numFmtId="0" fontId="88" fillId="0" borderId="24" applyNumberFormat="0" applyFill="0" applyAlignment="0" applyProtection="0"/>
    <xf numFmtId="0" fontId="89" fillId="0" borderId="25" applyNumberFormat="0" applyFill="0" applyAlignment="0" applyProtection="0"/>
    <xf numFmtId="0" fontId="89" fillId="0" borderId="0" applyNumberFormat="0" applyFill="0" applyBorder="0" applyAlignment="0" applyProtection="0"/>
    <xf numFmtId="0" fontId="4" fillId="0" borderId="26" applyNumberFormat="0" applyFont="0" applyFill="0" applyAlignment="0" applyProtection="0"/>
    <xf numFmtId="0" fontId="90" fillId="0" borderId="27" applyNumberFormat="0" applyFill="0" applyAlignment="0" applyProtection="0"/>
    <xf numFmtId="0" fontId="91" fillId="0" borderId="0">
      <alignment horizontal="fill"/>
    </xf>
    <xf numFmtId="0" fontId="3" fillId="13" borderId="10">
      <alignment horizontal="right"/>
    </xf>
    <xf numFmtId="0" fontId="93" fillId="6" borderId="0" applyNumberFormat="0" applyBorder="0" applyAlignment="0" applyProtection="0"/>
    <xf numFmtId="0" fontId="92" fillId="5" borderId="0" applyNumberFormat="0" applyBorder="0" applyAlignment="0" applyProtection="0"/>
    <xf numFmtId="0" fontId="93" fillId="6" borderId="0" applyNumberFormat="0" applyBorder="0" applyAlignment="0" applyProtection="0"/>
    <xf numFmtId="164" fontId="2" fillId="0" borderId="0" applyFont="0" applyFill="0" applyBorder="0" applyAlignment="0" applyProtection="0"/>
    <xf numFmtId="3" fontId="94" fillId="0" borderId="28" applyNumberFormat="0" applyFont="0" applyBorder="0" applyAlignment="0">
      <alignment vertical="top" wrapText="1"/>
    </xf>
    <xf numFmtId="166" fontId="2" fillId="0" borderId="0" applyFont="0" applyFill="0" applyBorder="0" applyAlignment="0" applyProtection="0"/>
    <xf numFmtId="166" fontId="104" fillId="0" borderId="0" applyFont="0" applyFill="0" applyBorder="0" applyAlignment="0" applyProtection="0"/>
    <xf numFmtId="0" fontId="4" fillId="9" borderId="0" applyNumberFormat="0" applyBorder="0" applyProtection="0">
      <alignment horizontal="left"/>
    </xf>
    <xf numFmtId="0" fontId="95" fillId="0" borderId="16" applyBorder="0" applyProtection="0">
      <alignment horizontal="right"/>
    </xf>
    <xf numFmtId="165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0" fontId="96" fillId="0" borderId="0"/>
    <xf numFmtId="0" fontId="97" fillId="0" borderId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</cellStyleXfs>
  <cellXfs count="233">
    <xf numFmtId="0" fontId="0" fillId="0" borderId="0" xfId="0"/>
    <xf numFmtId="167" fontId="98" fillId="0" borderId="0" xfId="256" applyNumberFormat="1" applyFont="1"/>
    <xf numFmtId="167" fontId="101" fillId="35" borderId="0" xfId="256" applyNumberFormat="1" applyFont="1" applyFill="1"/>
    <xf numFmtId="167" fontId="110" fillId="36" borderId="0" xfId="0" applyNumberFormat="1" applyFont="1" applyFill="1" applyAlignment="1">
      <alignment vertical="center"/>
    </xf>
    <xf numFmtId="0" fontId="106" fillId="36" borderId="0" xfId="0" applyFont="1" applyFill="1" applyAlignment="1">
      <alignment horizontal="left"/>
    </xf>
    <xf numFmtId="167" fontId="106" fillId="36" borderId="0" xfId="0" applyNumberFormat="1" applyFont="1" applyFill="1" applyAlignment="1">
      <alignment horizontal="right"/>
    </xf>
    <xf numFmtId="0" fontId="106" fillId="36" borderId="0" xfId="0" applyFont="1" applyFill="1" applyAlignment="1">
      <alignment horizontal="center" vertical="center"/>
    </xf>
    <xf numFmtId="167" fontId="110" fillId="36" borderId="0" xfId="0" applyNumberFormat="1" applyFont="1" applyFill="1"/>
    <xf numFmtId="167" fontId="110" fillId="0" borderId="0" xfId="0" applyNumberFormat="1" applyFont="1"/>
    <xf numFmtId="167" fontId="3" fillId="36" borderId="0" xfId="0" applyNumberFormat="1" applyFont="1" applyFill="1" applyAlignment="1">
      <alignment vertical="center"/>
    </xf>
    <xf numFmtId="167" fontId="3" fillId="36" borderId="0" xfId="0" applyNumberFormat="1" applyFont="1" applyFill="1"/>
    <xf numFmtId="167" fontId="106" fillId="36" borderId="0" xfId="0" applyNumberFormat="1" applyFont="1" applyFill="1" applyAlignment="1">
      <alignment horizontal="left"/>
    </xf>
    <xf numFmtId="167" fontId="106" fillId="36" borderId="0" xfId="0" applyNumberFormat="1" applyFont="1" applyFill="1"/>
    <xf numFmtId="167" fontId="112" fillId="36" borderId="0" xfId="0" applyNumberFormat="1" applyFont="1" applyFill="1"/>
    <xf numFmtId="167" fontId="99" fillId="36" borderId="0" xfId="0" applyNumberFormat="1" applyFont="1" applyFill="1" applyAlignment="1">
      <alignment vertical="center"/>
    </xf>
    <xf numFmtId="0" fontId="99" fillId="36" borderId="0" xfId="0" applyFont="1" applyFill="1" applyAlignment="1">
      <alignment horizontal="left"/>
    </xf>
    <xf numFmtId="169" fontId="111" fillId="36" borderId="0" xfId="0" applyNumberFormat="1" applyFont="1" applyFill="1" applyAlignment="1">
      <alignment horizontal="right"/>
    </xf>
    <xf numFmtId="167" fontId="3" fillId="36" borderId="0" xfId="0" applyNumberFormat="1" applyFont="1" applyFill="1" applyAlignment="1">
      <alignment horizontal="left"/>
    </xf>
    <xf numFmtId="0" fontId="0" fillId="36" borderId="0" xfId="0" applyFill="1"/>
    <xf numFmtId="167" fontId="99" fillId="38" borderId="30" xfId="0" applyNumberFormat="1" applyFont="1" applyFill="1" applyBorder="1" applyAlignment="1">
      <alignment vertical="center"/>
    </xf>
    <xf numFmtId="196" fontId="3" fillId="36" borderId="0" xfId="0" applyNumberFormat="1" applyFont="1" applyFill="1" applyAlignment="1">
      <alignment horizontal="left"/>
    </xf>
    <xf numFmtId="169" fontId="3" fillId="36" borderId="0" xfId="0" applyNumberFormat="1" applyFont="1" applyFill="1" applyAlignment="1">
      <alignment horizontal="right"/>
    </xf>
    <xf numFmtId="196" fontId="106" fillId="36" borderId="0" xfId="0" applyNumberFormat="1" applyFont="1" applyFill="1" applyAlignment="1">
      <alignment vertical="center"/>
    </xf>
    <xf numFmtId="167" fontId="112" fillId="0" borderId="0" xfId="0" applyNumberFormat="1" applyFont="1"/>
    <xf numFmtId="196" fontId="3" fillId="36" borderId="0" xfId="0" applyNumberFormat="1" applyFont="1" applyFill="1" applyAlignment="1">
      <alignment vertical="center"/>
    </xf>
    <xf numFmtId="169" fontId="114" fillId="36" borderId="30" xfId="0" applyNumberFormat="1" applyFont="1" applyFill="1" applyBorder="1" applyAlignment="1">
      <alignment vertical="center"/>
    </xf>
    <xf numFmtId="196" fontId="113" fillId="36" borderId="0" xfId="0" applyNumberFormat="1" applyFont="1" applyFill="1" applyAlignment="1">
      <alignment horizontal="left"/>
    </xf>
    <xf numFmtId="167" fontId="113" fillId="36" borderId="0" xfId="0" applyNumberFormat="1" applyFont="1" applyFill="1"/>
    <xf numFmtId="168" fontId="99" fillId="38" borderId="30" xfId="0" applyNumberFormat="1" applyFont="1" applyFill="1" applyBorder="1" applyAlignment="1">
      <alignment vertical="center"/>
    </xf>
    <xf numFmtId="196" fontId="100" fillId="36" borderId="0" xfId="0" applyNumberFormat="1" applyFont="1" applyFill="1" applyAlignment="1">
      <alignment horizontal="left"/>
    </xf>
    <xf numFmtId="0" fontId="103" fillId="36" borderId="0" xfId="0" applyFont="1" applyFill="1"/>
    <xf numFmtId="167" fontId="115" fillId="36" borderId="0" xfId="0" applyNumberFormat="1" applyFont="1" applyFill="1"/>
    <xf numFmtId="196" fontId="111" fillId="36" borderId="0" xfId="0" applyNumberFormat="1" applyFont="1" applyFill="1" applyAlignment="1">
      <alignment vertical="center"/>
    </xf>
    <xf numFmtId="167" fontId="106" fillId="36" borderId="0" xfId="0" applyNumberFormat="1" applyFont="1" applyFill="1" applyAlignment="1">
      <alignment vertical="center"/>
    </xf>
    <xf numFmtId="14" fontId="107" fillId="36" borderId="0" xfId="0" applyNumberFormat="1" applyFont="1" applyFill="1" applyAlignment="1">
      <alignment horizontal="right" vertical="center"/>
    </xf>
    <xf numFmtId="196" fontId="99" fillId="38" borderId="30" xfId="0" applyNumberFormat="1" applyFont="1" applyFill="1" applyBorder="1" applyAlignment="1">
      <alignment vertical="center"/>
    </xf>
    <xf numFmtId="167" fontId="107" fillId="36" borderId="0" xfId="0" applyNumberFormat="1" applyFont="1" applyFill="1"/>
    <xf numFmtId="167" fontId="120" fillId="36" borderId="0" xfId="0" applyNumberFormat="1" applyFont="1" applyFill="1" applyAlignment="1">
      <alignment horizontal="center" vertical="center"/>
    </xf>
    <xf numFmtId="0" fontId="102" fillId="36" borderId="0" xfId="0" applyFont="1" applyFill="1"/>
    <xf numFmtId="167" fontId="118" fillId="36" borderId="0" xfId="0" applyNumberFormat="1" applyFont="1" applyFill="1"/>
    <xf numFmtId="167" fontId="118" fillId="0" borderId="0" xfId="0" applyNumberFormat="1" applyFont="1"/>
    <xf numFmtId="167" fontId="107" fillId="36" borderId="0" xfId="0" applyNumberFormat="1" applyFont="1" applyFill="1" applyAlignment="1">
      <alignment vertical="center"/>
    </xf>
    <xf numFmtId="0" fontId="107" fillId="36" borderId="0" xfId="0" applyFont="1" applyFill="1" applyAlignment="1">
      <alignment horizontal="center" vertical="center"/>
    </xf>
    <xf numFmtId="196" fontId="99" fillId="36" borderId="29" xfId="0" applyNumberFormat="1" applyFont="1" applyFill="1" applyBorder="1"/>
    <xf numFmtId="196" fontId="107" fillId="36" borderId="0" xfId="0" applyNumberFormat="1" applyFont="1" applyFill="1"/>
    <xf numFmtId="196" fontId="106" fillId="36" borderId="0" xfId="0" applyNumberFormat="1" applyFont="1" applyFill="1"/>
    <xf numFmtId="196" fontId="119" fillId="36" borderId="0" xfId="0" applyNumberFormat="1" applyFont="1" applyFill="1" applyAlignment="1">
      <alignment vertical="center"/>
    </xf>
    <xf numFmtId="167" fontId="121" fillId="36" borderId="0" xfId="0" applyNumberFormat="1" applyFont="1" applyFill="1"/>
    <xf numFmtId="167" fontId="121" fillId="0" borderId="0" xfId="0" applyNumberFormat="1" applyFont="1"/>
    <xf numFmtId="167" fontId="99" fillId="36" borderId="0" xfId="0" applyNumberFormat="1" applyFont="1" applyFill="1"/>
    <xf numFmtId="167" fontId="100" fillId="36" borderId="0" xfId="0" applyNumberFormat="1" applyFont="1" applyFill="1"/>
    <xf numFmtId="167" fontId="122" fillId="36" borderId="0" xfId="0" applyNumberFormat="1" applyFont="1" applyFill="1"/>
    <xf numFmtId="167" fontId="3" fillId="0" borderId="0" xfId="0" applyNumberFormat="1" applyFont="1"/>
    <xf numFmtId="167" fontId="123" fillId="40" borderId="0" xfId="386" applyNumberFormat="1" applyFont="1" applyFill="1"/>
    <xf numFmtId="197" fontId="123" fillId="40" borderId="0" xfId="386" applyNumberFormat="1" applyFont="1" applyFill="1"/>
    <xf numFmtId="167" fontId="0" fillId="0" borderId="0" xfId="386" applyNumberFormat="1" applyFont="1"/>
    <xf numFmtId="167" fontId="124" fillId="40" borderId="0" xfId="386" applyNumberFormat="1" applyFont="1" applyFill="1"/>
    <xf numFmtId="167" fontId="125" fillId="41" borderId="0" xfId="386" applyNumberFormat="1" applyFont="1" applyFill="1"/>
    <xf numFmtId="168" fontId="3" fillId="36" borderId="0" xfId="0" applyNumberFormat="1" applyFont="1" applyFill="1" applyBorder="1" applyAlignment="1">
      <alignment vertical="center"/>
    </xf>
    <xf numFmtId="167" fontId="3" fillId="36" borderId="0" xfId="0" applyNumberFormat="1" applyFont="1" applyFill="1" applyBorder="1" applyAlignment="1">
      <alignment vertical="center"/>
    </xf>
    <xf numFmtId="196" fontId="3" fillId="36" borderId="0" xfId="0" applyNumberFormat="1" applyFont="1" applyFill="1" applyBorder="1" applyAlignment="1">
      <alignment vertical="center"/>
    </xf>
    <xf numFmtId="169" fontId="114" fillId="39" borderId="30" xfId="0" applyNumberFormat="1" applyFont="1" applyFill="1" applyBorder="1" applyAlignment="1">
      <alignment vertical="center"/>
    </xf>
    <xf numFmtId="169" fontId="114" fillId="39" borderId="0" xfId="0" applyNumberFormat="1" applyFont="1" applyFill="1" applyBorder="1" applyAlignment="1">
      <alignment vertical="center"/>
    </xf>
    <xf numFmtId="167" fontId="117" fillId="36" borderId="0" xfId="0" applyNumberFormat="1" applyFont="1" applyFill="1" applyAlignment="1">
      <alignment vertical="center"/>
    </xf>
    <xf numFmtId="198" fontId="0" fillId="0" borderId="0" xfId="386" applyNumberFormat="1" applyFont="1"/>
    <xf numFmtId="4" fontId="0" fillId="0" borderId="0" xfId="386" applyNumberFormat="1" applyFont="1"/>
    <xf numFmtId="4" fontId="124" fillId="40" borderId="0" xfId="386" applyNumberFormat="1" applyFont="1" applyFill="1"/>
    <xf numFmtId="4" fontId="125" fillId="41" borderId="0" xfId="386" applyNumberFormat="1" applyFont="1" applyFill="1"/>
    <xf numFmtId="168" fontId="3" fillId="39" borderId="0" xfId="0" applyNumberFormat="1" applyFont="1" applyFill="1" applyBorder="1" applyAlignment="1">
      <alignment vertical="center"/>
    </xf>
    <xf numFmtId="3" fontId="125" fillId="41" borderId="0" xfId="386" applyNumberFormat="1" applyFont="1" applyFill="1"/>
    <xf numFmtId="168" fontId="99" fillId="38" borderId="0" xfId="0" applyNumberFormat="1" applyFont="1" applyFill="1" applyBorder="1" applyAlignment="1">
      <alignment vertical="center"/>
    </xf>
    <xf numFmtId="167" fontId="0" fillId="0" borderId="0" xfId="256" applyNumberFormat="1" applyFont="1"/>
    <xf numFmtId="168" fontId="99" fillId="43" borderId="30" xfId="0" applyNumberFormat="1" applyFont="1" applyFill="1" applyBorder="1" applyAlignment="1">
      <alignment vertical="center"/>
    </xf>
    <xf numFmtId="169" fontId="100" fillId="43" borderId="30" xfId="0" applyNumberFormat="1" applyFont="1" applyFill="1" applyBorder="1" applyAlignment="1">
      <alignment vertical="center"/>
    </xf>
    <xf numFmtId="167" fontId="117" fillId="36" borderId="0" xfId="0" applyNumberFormat="1" applyFont="1" applyFill="1" applyBorder="1" applyAlignment="1">
      <alignment horizontal="center" vertical="center"/>
    </xf>
    <xf numFmtId="196" fontId="3" fillId="36" borderId="0" xfId="0" applyNumberFormat="1" applyFont="1" applyFill="1" applyBorder="1"/>
    <xf numFmtId="196" fontId="99" fillId="36" borderId="0" xfId="0" applyNumberFormat="1" applyFont="1" applyFill="1" applyBorder="1"/>
    <xf numFmtId="167" fontId="126" fillId="36" borderId="0" xfId="0" applyNumberFormat="1" applyFont="1" applyFill="1" applyBorder="1" applyAlignment="1">
      <alignment horizontal="right" vertical="center"/>
    </xf>
    <xf numFmtId="167" fontId="126" fillId="35" borderId="30" xfId="0" applyNumberFormat="1" applyFont="1" applyFill="1" applyBorder="1" applyAlignment="1">
      <alignment horizontal="right" vertical="center"/>
    </xf>
    <xf numFmtId="167" fontId="126" fillId="35" borderId="0" xfId="0" applyNumberFormat="1" applyFont="1" applyFill="1" applyBorder="1" applyAlignment="1">
      <alignment horizontal="right" vertical="center"/>
    </xf>
    <xf numFmtId="196" fontId="3" fillId="35" borderId="0" xfId="0" applyNumberFormat="1" applyFont="1" applyFill="1" applyBorder="1" applyAlignment="1">
      <alignment vertical="center"/>
    </xf>
    <xf numFmtId="167" fontId="3" fillId="36" borderId="0" xfId="0" applyNumberFormat="1" applyFont="1" applyFill="1" applyBorder="1"/>
    <xf numFmtId="167" fontId="117" fillId="36" borderId="29" xfId="0" applyNumberFormat="1" applyFont="1" applyFill="1" applyBorder="1" applyAlignment="1">
      <alignment horizontal="center" vertical="center"/>
    </xf>
    <xf numFmtId="167" fontId="106" fillId="36" borderId="0" xfId="0" applyNumberFormat="1" applyFont="1" applyFill="1" applyBorder="1" applyAlignment="1">
      <alignment horizontal="right"/>
    </xf>
    <xf numFmtId="0" fontId="99" fillId="36" borderId="0" xfId="0" applyFont="1" applyFill="1" applyBorder="1" applyAlignment="1">
      <alignment horizontal="left"/>
    </xf>
    <xf numFmtId="167" fontId="3" fillId="36" borderId="0" xfId="0" applyNumberFormat="1" applyFont="1" applyFill="1" applyBorder="1" applyAlignment="1">
      <alignment horizontal="left"/>
    </xf>
    <xf numFmtId="196" fontId="3" fillId="36" borderId="0" xfId="0" applyNumberFormat="1" applyFont="1" applyFill="1" applyBorder="1" applyAlignment="1">
      <alignment horizontal="left"/>
    </xf>
    <xf numFmtId="169" fontId="3" fillId="36" borderId="0" xfId="172" applyNumberFormat="1" applyFont="1" applyFill="1" applyBorder="1" applyAlignment="1">
      <alignment horizontal="left"/>
    </xf>
    <xf numFmtId="196" fontId="100" fillId="36" borderId="0" xfId="0" applyNumberFormat="1" applyFont="1" applyFill="1" applyBorder="1" applyAlignment="1">
      <alignment horizontal="left"/>
    </xf>
    <xf numFmtId="169" fontId="3" fillId="36" borderId="0" xfId="0" applyNumberFormat="1" applyFont="1" applyFill="1" applyBorder="1" applyAlignment="1">
      <alignment horizontal="right"/>
    </xf>
    <xf numFmtId="169" fontId="111" fillId="36" borderId="31" xfId="0" applyNumberFormat="1" applyFont="1" applyFill="1" applyBorder="1" applyAlignment="1">
      <alignment horizontal="right"/>
    </xf>
    <xf numFmtId="169" fontId="3" fillId="36" borderId="31" xfId="0" applyNumberFormat="1" applyFont="1" applyFill="1" applyBorder="1" applyAlignment="1">
      <alignment horizontal="right"/>
    </xf>
    <xf numFmtId="169" fontId="100" fillId="36" borderId="31" xfId="0" applyNumberFormat="1" applyFont="1" applyFill="1" applyBorder="1" applyAlignment="1">
      <alignment horizontal="right"/>
    </xf>
    <xf numFmtId="0" fontId="105" fillId="42" borderId="0" xfId="0" applyFont="1" applyFill="1" applyAlignment="1">
      <alignment horizontal="right"/>
    </xf>
    <xf numFmtId="0" fontId="99" fillId="37" borderId="0" xfId="0" applyFont="1" applyFill="1" applyAlignment="1">
      <alignment horizontal="right"/>
    </xf>
    <xf numFmtId="0" fontId="99" fillId="37" borderId="32" xfId="0" applyFont="1" applyFill="1" applyBorder="1" applyAlignment="1">
      <alignment horizontal="right"/>
    </xf>
    <xf numFmtId="167" fontId="3" fillId="36" borderId="0" xfId="0" applyNumberFormat="1" applyFont="1" applyFill="1" applyBorder="1" applyAlignment="1">
      <alignment horizontal="right"/>
    </xf>
    <xf numFmtId="196" fontId="3" fillId="36" borderId="0" xfId="0" applyNumberFormat="1" applyFont="1" applyFill="1" applyAlignment="1"/>
    <xf numFmtId="196" fontId="3" fillId="36" borderId="0" xfId="0" applyNumberFormat="1" applyFont="1" applyFill="1" applyBorder="1" applyAlignment="1">
      <alignment horizontal="right"/>
    </xf>
    <xf numFmtId="196" fontId="3" fillId="36" borderId="31" xfId="0" applyNumberFormat="1" applyFont="1" applyFill="1" applyBorder="1" applyAlignment="1">
      <alignment horizontal="right"/>
    </xf>
    <xf numFmtId="0" fontId="0" fillId="36" borderId="0" xfId="0" applyFont="1" applyFill="1"/>
    <xf numFmtId="169" fontId="3" fillId="36" borderId="0" xfId="0" applyNumberFormat="1" applyFont="1" applyFill="1" applyAlignment="1">
      <alignment horizontal="right" vertical="center"/>
    </xf>
    <xf numFmtId="167" fontId="99" fillId="0" borderId="0" xfId="0" applyNumberFormat="1" applyFont="1" applyFill="1" applyAlignment="1">
      <alignment vertical="center"/>
    </xf>
    <xf numFmtId="167" fontId="3" fillId="36" borderId="0" xfId="0" applyNumberFormat="1" applyFont="1" applyFill="1" applyAlignment="1"/>
    <xf numFmtId="167" fontId="99" fillId="36" borderId="0" xfId="0" applyNumberFormat="1" applyFont="1" applyFill="1" applyAlignment="1"/>
    <xf numFmtId="167" fontId="99" fillId="39" borderId="0" xfId="0" applyNumberFormat="1" applyFont="1" applyFill="1" applyAlignment="1"/>
    <xf numFmtId="196" fontId="106" fillId="36" borderId="0" xfId="0" applyNumberFormat="1" applyFont="1" applyFill="1" applyAlignment="1"/>
    <xf numFmtId="196" fontId="111" fillId="36" borderId="0" xfId="0" applyNumberFormat="1" applyFont="1" applyFill="1" applyAlignment="1"/>
    <xf numFmtId="167" fontId="106" fillId="36" borderId="0" xfId="0" applyNumberFormat="1" applyFont="1" applyFill="1" applyAlignment="1"/>
    <xf numFmtId="0" fontId="111" fillId="36" borderId="0" xfId="0" applyFont="1" applyFill="1" applyAlignment="1">
      <alignment vertical="center"/>
    </xf>
    <xf numFmtId="0" fontId="99" fillId="36" borderId="0" xfId="0" applyFont="1" applyFill="1" applyAlignment="1"/>
    <xf numFmtId="196" fontId="113" fillId="36" borderId="0" xfId="0" applyNumberFormat="1" applyFont="1" applyFill="1" applyAlignment="1"/>
    <xf numFmtId="196" fontId="100" fillId="36" borderId="0" xfId="0" applyNumberFormat="1" applyFont="1" applyFill="1" applyAlignment="1"/>
    <xf numFmtId="14" fontId="107" fillId="36" borderId="0" xfId="0" applyNumberFormat="1" applyFont="1" applyFill="1" applyAlignment="1"/>
    <xf numFmtId="171" fontId="3" fillId="36" borderId="0" xfId="0" applyNumberFormat="1" applyFont="1" applyFill="1" applyAlignment="1">
      <alignment vertical="center"/>
    </xf>
    <xf numFmtId="196" fontId="111" fillId="36" borderId="31" xfId="0" applyNumberFormat="1" applyFont="1" applyFill="1" applyBorder="1" applyAlignment="1">
      <alignment vertical="center"/>
    </xf>
    <xf numFmtId="167" fontId="128" fillId="36" borderId="0" xfId="0" applyNumberFormat="1" applyFont="1" applyFill="1"/>
    <xf numFmtId="167" fontId="3" fillId="39" borderId="0" xfId="0" applyNumberFormat="1" applyFont="1" applyFill="1" applyBorder="1" applyAlignment="1">
      <alignment vertical="center"/>
    </xf>
    <xf numFmtId="196" fontId="3" fillId="35" borderId="0" xfId="256" applyNumberFormat="1" applyFont="1" applyFill="1" applyBorder="1" applyAlignment="1">
      <alignment vertical="center"/>
    </xf>
    <xf numFmtId="169" fontId="3" fillId="36" borderId="0" xfId="172" applyNumberFormat="1" applyFont="1" applyFill="1" applyAlignment="1">
      <alignment horizontal="right"/>
    </xf>
    <xf numFmtId="171" fontId="3" fillId="36" borderId="0" xfId="0" applyNumberFormat="1" applyFont="1" applyFill="1" applyBorder="1" applyAlignment="1">
      <alignment vertical="center"/>
    </xf>
    <xf numFmtId="171" fontId="100" fillId="36" borderId="0" xfId="0" applyNumberFormat="1" applyFont="1" applyFill="1" applyBorder="1" applyAlignment="1">
      <alignment vertical="center"/>
    </xf>
    <xf numFmtId="14" fontId="107" fillId="36" borderId="31" xfId="0" applyNumberFormat="1" applyFont="1" applyFill="1" applyBorder="1" applyAlignment="1">
      <alignment horizontal="right" vertical="center"/>
    </xf>
    <xf numFmtId="196" fontId="106" fillId="36" borderId="31" xfId="0" applyNumberFormat="1" applyFont="1" applyFill="1" applyBorder="1" applyAlignment="1">
      <alignment vertical="center"/>
    </xf>
    <xf numFmtId="169" fontId="0" fillId="0" borderId="0" xfId="172" applyNumberFormat="1" applyFont="1"/>
    <xf numFmtId="167" fontId="99" fillId="0" borderId="0" xfId="386" applyNumberFormat="1" applyFont="1"/>
    <xf numFmtId="167" fontId="124" fillId="0" borderId="0" xfId="386" applyNumberFormat="1" applyFont="1" applyFill="1"/>
    <xf numFmtId="167" fontId="124" fillId="40" borderId="0" xfId="256" applyNumberFormat="1" applyFont="1" applyFill="1"/>
    <xf numFmtId="167" fontId="125" fillId="41" borderId="0" xfId="256" applyNumberFormat="1" applyFont="1" applyFill="1"/>
    <xf numFmtId="167" fontId="0" fillId="44" borderId="3" xfId="386" applyNumberFormat="1" applyFont="1" applyFill="1" applyBorder="1"/>
    <xf numFmtId="197" fontId="125" fillId="44" borderId="3" xfId="386" applyNumberFormat="1" applyFont="1" applyFill="1" applyBorder="1"/>
    <xf numFmtId="167" fontId="3" fillId="36" borderId="0" xfId="256" applyNumberFormat="1" applyFont="1" applyFill="1" applyAlignment="1">
      <alignment vertical="center"/>
    </xf>
    <xf numFmtId="167" fontId="106" fillId="36" borderId="31" xfId="0" applyNumberFormat="1" applyFont="1" applyFill="1" applyBorder="1" applyAlignment="1">
      <alignment horizontal="right"/>
    </xf>
    <xf numFmtId="169" fontId="106" fillId="36" borderId="31" xfId="0" applyNumberFormat="1" applyFont="1" applyFill="1" applyBorder="1" applyAlignment="1">
      <alignment vertical="center"/>
    </xf>
    <xf numFmtId="167" fontId="106" fillId="36" borderId="31" xfId="0" applyNumberFormat="1" applyFont="1" applyFill="1" applyBorder="1"/>
    <xf numFmtId="196" fontId="3" fillId="39" borderId="0" xfId="0" applyNumberFormat="1" applyFont="1" applyFill="1" applyBorder="1" applyAlignment="1">
      <alignment horizontal="right" vertical="center"/>
    </xf>
    <xf numFmtId="169" fontId="3" fillId="36" borderId="0" xfId="172" applyNumberFormat="1" applyFont="1" applyFill="1" applyAlignment="1">
      <alignment horizontal="left"/>
    </xf>
    <xf numFmtId="167" fontId="3" fillId="0" borderId="0" xfId="256" applyNumberFormat="1" applyFont="1"/>
    <xf numFmtId="169" fontId="115" fillId="36" borderId="0" xfId="172" applyNumberFormat="1" applyFont="1" applyFill="1"/>
    <xf numFmtId="169" fontId="110" fillId="36" borderId="0" xfId="172" applyNumberFormat="1" applyFont="1" applyFill="1"/>
    <xf numFmtId="168" fontId="106" fillId="39" borderId="0" xfId="0" applyNumberFormat="1" applyFont="1" applyFill="1" applyBorder="1" applyAlignment="1">
      <alignment vertical="center"/>
    </xf>
    <xf numFmtId="168" fontId="106" fillId="39" borderId="0" xfId="0" applyNumberFormat="1" applyFont="1" applyFill="1" applyBorder="1" applyAlignment="1">
      <alignment horizontal="right" vertical="center"/>
    </xf>
    <xf numFmtId="169" fontId="122" fillId="39" borderId="0" xfId="0" applyNumberFormat="1" applyFont="1" applyFill="1" applyBorder="1" applyAlignment="1">
      <alignment vertical="center"/>
    </xf>
    <xf numFmtId="0" fontId="129" fillId="39" borderId="0" xfId="0" applyFont="1" applyFill="1" applyBorder="1" applyAlignment="1">
      <alignment horizontal="center" vertical="center"/>
    </xf>
    <xf numFmtId="167" fontId="3" fillId="39" borderId="0" xfId="0" applyNumberFormat="1" applyFont="1" applyFill="1" applyBorder="1"/>
    <xf numFmtId="0" fontId="99" fillId="39" borderId="0" xfId="0" applyFont="1" applyFill="1" applyBorder="1" applyAlignment="1">
      <alignment horizontal="right" vertical="center"/>
    </xf>
    <xf numFmtId="166" fontId="3" fillId="39" borderId="0" xfId="256" applyFont="1" applyFill="1" applyBorder="1" applyAlignment="1">
      <alignment horizontal="right" vertical="center"/>
    </xf>
    <xf numFmtId="167" fontId="3" fillId="39" borderId="0" xfId="0" applyNumberFormat="1" applyFont="1" applyFill="1" applyBorder="1" applyAlignment="1">
      <alignment horizontal="right" vertical="center"/>
    </xf>
    <xf numFmtId="167" fontId="99" fillId="39" borderId="0" xfId="0" applyNumberFormat="1" applyFont="1" applyFill="1" applyBorder="1" applyAlignment="1">
      <alignment horizontal="right" vertical="center"/>
    </xf>
    <xf numFmtId="168" fontId="99" fillId="39" borderId="0" xfId="0" applyNumberFormat="1" applyFont="1" applyFill="1" applyBorder="1" applyAlignment="1">
      <alignment vertical="center"/>
    </xf>
    <xf numFmtId="169" fontId="100" fillId="39" borderId="0" xfId="0" applyNumberFormat="1" applyFont="1" applyFill="1" applyBorder="1" applyAlignment="1">
      <alignment vertical="center"/>
    </xf>
    <xf numFmtId="196" fontId="116" fillId="39" borderId="0" xfId="0" applyNumberFormat="1" applyFont="1" applyFill="1" applyBorder="1" applyAlignment="1">
      <alignment vertical="center"/>
    </xf>
    <xf numFmtId="196" fontId="3" fillId="39" borderId="0" xfId="0" applyNumberFormat="1" applyFont="1" applyFill="1" applyBorder="1" applyAlignment="1">
      <alignment vertical="center"/>
    </xf>
    <xf numFmtId="169" fontId="100" fillId="39" borderId="30" xfId="0" applyNumberFormat="1" applyFont="1" applyFill="1" applyBorder="1" applyAlignment="1">
      <alignment vertical="center"/>
    </xf>
    <xf numFmtId="168" fontId="3" fillId="39" borderId="0" xfId="0" applyNumberFormat="1" applyFont="1" applyFill="1" applyAlignment="1">
      <alignment vertical="center"/>
    </xf>
    <xf numFmtId="167" fontId="3" fillId="39" borderId="0" xfId="0" applyNumberFormat="1" applyFont="1" applyFill="1"/>
    <xf numFmtId="196" fontId="99" fillId="39" borderId="0" xfId="0" applyNumberFormat="1" applyFont="1" applyFill="1" applyBorder="1" applyAlignment="1">
      <alignment vertical="center"/>
    </xf>
    <xf numFmtId="167" fontId="3" fillId="39" borderId="0" xfId="256" applyNumberFormat="1" applyFont="1" applyFill="1" applyBorder="1" applyAlignment="1">
      <alignment vertical="center"/>
    </xf>
    <xf numFmtId="171" fontId="3" fillId="39" borderId="0" xfId="0" applyNumberFormat="1" applyFont="1" applyFill="1" applyBorder="1" applyAlignment="1">
      <alignment vertical="center"/>
    </xf>
    <xf numFmtId="171" fontId="100" fillId="39" borderId="0" xfId="0" applyNumberFormat="1" applyFont="1" applyFill="1" applyBorder="1" applyAlignment="1">
      <alignment vertical="center"/>
    </xf>
    <xf numFmtId="167" fontId="117" fillId="39" borderId="0" xfId="0" applyNumberFormat="1" applyFont="1" applyFill="1" applyBorder="1" applyAlignment="1">
      <alignment horizontal="center" vertical="center"/>
    </xf>
    <xf numFmtId="14" fontId="99" fillId="39" borderId="0" xfId="0" applyNumberFormat="1" applyFont="1" applyFill="1" applyBorder="1" applyAlignment="1">
      <alignment horizontal="right" vertical="center"/>
    </xf>
    <xf numFmtId="196" fontId="99" fillId="39" borderId="0" xfId="0" applyNumberFormat="1" applyFont="1" applyFill="1" applyBorder="1"/>
    <xf numFmtId="196" fontId="3" fillId="39" borderId="0" xfId="0" applyNumberFormat="1" applyFont="1" applyFill="1" applyBorder="1"/>
    <xf numFmtId="167" fontId="126" fillId="39" borderId="0" xfId="0" applyNumberFormat="1" applyFont="1" applyFill="1" applyBorder="1" applyAlignment="1">
      <alignment horizontal="right" vertical="center"/>
    </xf>
    <xf numFmtId="167" fontId="99" fillId="39" borderId="0" xfId="0" applyNumberFormat="1" applyFont="1" applyFill="1"/>
    <xf numFmtId="167" fontId="100" fillId="39" borderId="0" xfId="0" applyNumberFormat="1" applyFont="1" applyFill="1"/>
    <xf numFmtId="167" fontId="3" fillId="35" borderId="0" xfId="0" applyNumberFormat="1" applyFont="1" applyFill="1"/>
    <xf numFmtId="167" fontId="3" fillId="35" borderId="0" xfId="256" applyNumberFormat="1" applyFont="1" applyFill="1"/>
    <xf numFmtId="167" fontId="116" fillId="39" borderId="0" xfId="0" applyNumberFormat="1" applyFont="1" applyFill="1" applyAlignment="1"/>
    <xf numFmtId="167" fontId="116" fillId="39" borderId="0" xfId="0" applyNumberFormat="1" applyFont="1" applyFill="1" applyAlignment="1">
      <alignment vertical="center"/>
    </xf>
    <xf numFmtId="196" fontId="100" fillId="39" borderId="0" xfId="0" applyNumberFormat="1" applyFont="1" applyFill="1" applyAlignment="1">
      <alignment horizontal="left"/>
    </xf>
    <xf numFmtId="196" fontId="100" fillId="39" borderId="0" xfId="0" applyNumberFormat="1" applyFont="1" applyFill="1" applyBorder="1" applyAlignment="1">
      <alignment horizontal="left"/>
    </xf>
    <xf numFmtId="169" fontId="100" fillId="39" borderId="31" xfId="0" applyNumberFormat="1" applyFont="1" applyFill="1" applyBorder="1" applyAlignment="1">
      <alignment horizontal="right"/>
    </xf>
    <xf numFmtId="0" fontId="103" fillId="39" borderId="0" xfId="0" applyFont="1" applyFill="1"/>
    <xf numFmtId="196" fontId="3" fillId="39" borderId="0" xfId="0" applyNumberFormat="1" applyFont="1" applyFill="1" applyAlignment="1">
      <alignment horizontal="left"/>
    </xf>
    <xf numFmtId="196" fontId="3" fillId="39" borderId="0" xfId="0" applyNumberFormat="1" applyFont="1" applyFill="1" applyBorder="1" applyAlignment="1">
      <alignment horizontal="left"/>
    </xf>
    <xf numFmtId="169" fontId="3" fillId="39" borderId="31" xfId="0" applyNumberFormat="1" applyFont="1" applyFill="1" applyBorder="1" applyAlignment="1">
      <alignment horizontal="right"/>
    </xf>
    <xf numFmtId="0" fontId="0" fillId="39" borderId="0" xfId="0" applyFont="1" applyFill="1"/>
    <xf numFmtId="167" fontId="3" fillId="39" borderId="0" xfId="0" applyNumberFormat="1" applyFont="1" applyFill="1" applyAlignment="1"/>
    <xf numFmtId="169" fontId="3" fillId="39" borderId="0" xfId="0" applyNumberFormat="1" applyFont="1" applyFill="1" applyAlignment="1">
      <alignment horizontal="right"/>
    </xf>
    <xf numFmtId="196" fontId="3" fillId="39" borderId="0" xfId="0" applyNumberFormat="1" applyFont="1" applyFill="1" applyAlignment="1"/>
    <xf numFmtId="167" fontId="106" fillId="39" borderId="0" xfId="0" applyNumberFormat="1" applyFont="1" applyFill="1" applyAlignment="1"/>
    <xf numFmtId="167" fontId="106" fillId="39" borderId="0" xfId="0" applyNumberFormat="1" applyFont="1" applyFill="1" applyAlignment="1">
      <alignment horizontal="left"/>
    </xf>
    <xf numFmtId="167" fontId="106" fillId="39" borderId="0" xfId="0" applyNumberFormat="1" applyFont="1" applyFill="1" applyBorder="1" applyAlignment="1">
      <alignment horizontal="left"/>
    </xf>
    <xf numFmtId="169" fontId="111" fillId="39" borderId="31" xfId="0" applyNumberFormat="1" applyFont="1" applyFill="1" applyBorder="1" applyAlignment="1">
      <alignment horizontal="right"/>
    </xf>
    <xf numFmtId="167" fontId="106" fillId="39" borderId="0" xfId="0" applyNumberFormat="1" applyFont="1" applyFill="1"/>
    <xf numFmtId="167" fontId="99" fillId="39" borderId="0" xfId="0" applyNumberFormat="1" applyFont="1" applyFill="1" applyBorder="1"/>
    <xf numFmtId="167" fontId="106" fillId="36" borderId="0" xfId="0" applyNumberFormat="1" applyFont="1" applyFill="1" applyBorder="1"/>
    <xf numFmtId="168" fontId="100" fillId="45" borderId="0" xfId="0" applyNumberFormat="1" applyFont="1" applyFill="1" applyBorder="1" applyAlignment="1">
      <alignment vertical="center"/>
    </xf>
    <xf numFmtId="9" fontId="113" fillId="36" borderId="0" xfId="172" applyFont="1" applyFill="1" applyAlignment="1"/>
    <xf numFmtId="167" fontId="132" fillId="36" borderId="0" xfId="0" applyNumberFormat="1" applyFont="1" applyFill="1" applyAlignment="1">
      <alignment vertical="center"/>
    </xf>
    <xf numFmtId="167" fontId="133" fillId="36" borderId="0" xfId="0" applyNumberFormat="1" applyFont="1" applyFill="1" applyBorder="1" applyAlignment="1">
      <alignment horizontal="center" vertical="center"/>
    </xf>
    <xf numFmtId="167" fontId="110" fillId="36" borderId="9" xfId="0" applyNumberFormat="1" applyFont="1" applyFill="1" applyBorder="1"/>
    <xf numFmtId="167" fontId="3" fillId="36" borderId="9" xfId="0" applyNumberFormat="1" applyFont="1" applyFill="1" applyBorder="1" applyAlignment="1">
      <alignment vertical="center"/>
    </xf>
    <xf numFmtId="167" fontId="99" fillId="36" borderId="9" xfId="0" applyNumberFormat="1" applyFont="1" applyFill="1" applyBorder="1" applyAlignment="1">
      <alignment vertical="center"/>
    </xf>
    <xf numFmtId="167" fontId="99" fillId="36" borderId="0" xfId="0" applyNumberFormat="1" applyFont="1" applyFill="1" applyBorder="1" applyAlignment="1">
      <alignment vertical="center"/>
    </xf>
    <xf numFmtId="167" fontId="99" fillId="38" borderId="9" xfId="0" applyNumberFormat="1" applyFont="1" applyFill="1" applyBorder="1" applyAlignment="1">
      <alignment vertical="center"/>
    </xf>
    <xf numFmtId="170" fontId="3" fillId="36" borderId="0" xfId="0" applyNumberFormat="1" applyFont="1" applyFill="1" applyBorder="1" applyAlignment="1">
      <alignment vertical="center"/>
    </xf>
    <xf numFmtId="167" fontId="114" fillId="36" borderId="9" xfId="0" applyNumberFormat="1" applyFont="1" applyFill="1" applyBorder="1" applyAlignment="1">
      <alignment horizontal="left" vertical="center" indent="1"/>
    </xf>
    <xf numFmtId="167" fontId="100" fillId="45" borderId="9" xfId="0" applyNumberFormat="1" applyFont="1" applyFill="1" applyBorder="1" applyAlignment="1">
      <alignment vertical="center"/>
    </xf>
    <xf numFmtId="167" fontId="99" fillId="43" borderId="9" xfId="0" applyNumberFormat="1" applyFont="1" applyFill="1" applyBorder="1" applyAlignment="1">
      <alignment vertical="center"/>
    </xf>
    <xf numFmtId="167" fontId="100" fillId="43" borderId="9" xfId="0" applyNumberFormat="1" applyFont="1" applyFill="1" applyBorder="1" applyAlignment="1">
      <alignment vertical="center"/>
    </xf>
    <xf numFmtId="167" fontId="116" fillId="36" borderId="9" xfId="0" applyNumberFormat="1" applyFont="1" applyFill="1" applyBorder="1" applyAlignment="1">
      <alignment vertical="center"/>
    </xf>
    <xf numFmtId="168" fontId="100" fillId="36" borderId="0" xfId="0" applyNumberFormat="1" applyFont="1" applyFill="1" applyBorder="1" applyAlignment="1">
      <alignment vertical="center"/>
    </xf>
    <xf numFmtId="167" fontId="3" fillId="39" borderId="9" xfId="0" applyNumberFormat="1" applyFont="1" applyFill="1" applyBorder="1" applyAlignment="1">
      <alignment vertical="center"/>
    </xf>
    <xf numFmtId="167" fontId="99" fillId="38" borderId="9" xfId="0" applyNumberFormat="1" applyFont="1" applyFill="1" applyBorder="1" applyAlignment="1">
      <alignment horizontal="left" vertical="center"/>
    </xf>
    <xf numFmtId="2" fontId="3" fillId="36" borderId="0" xfId="172" applyNumberFormat="1" applyFont="1" applyFill="1" applyAlignment="1">
      <alignment vertical="center"/>
    </xf>
    <xf numFmtId="37" fontId="3" fillId="36" borderId="9" xfId="0" applyNumberFormat="1" applyFont="1" applyFill="1" applyBorder="1"/>
    <xf numFmtId="37" fontId="99" fillId="36" borderId="9" xfId="0" applyNumberFormat="1" applyFont="1" applyFill="1" applyBorder="1"/>
    <xf numFmtId="170" fontId="3" fillId="36" borderId="9" xfId="0" applyNumberFormat="1" applyFont="1" applyFill="1" applyBorder="1" applyAlignment="1">
      <alignment vertical="center"/>
    </xf>
    <xf numFmtId="167" fontId="3" fillId="36" borderId="33" xfId="0" applyNumberFormat="1" applyFont="1" applyFill="1" applyBorder="1" applyAlignment="1">
      <alignment vertical="center"/>
    </xf>
    <xf numFmtId="167" fontId="3" fillId="39" borderId="34" xfId="0" applyNumberFormat="1" applyFont="1" applyFill="1" applyBorder="1" applyAlignment="1">
      <alignment vertical="center"/>
    </xf>
    <xf numFmtId="167" fontId="99" fillId="38" borderId="35" xfId="0" applyNumberFormat="1" applyFont="1" applyFill="1" applyBorder="1" applyAlignment="1">
      <alignment vertical="center"/>
    </xf>
    <xf numFmtId="196" fontId="99" fillId="38" borderId="36" xfId="0" applyNumberFormat="1" applyFont="1" applyFill="1" applyBorder="1" applyAlignment="1">
      <alignment vertical="center"/>
    </xf>
    <xf numFmtId="0" fontId="99" fillId="43" borderId="35" xfId="0" applyFont="1" applyFill="1" applyBorder="1" applyAlignment="1">
      <alignment horizontal="right" vertical="center"/>
    </xf>
    <xf numFmtId="0" fontId="99" fillId="43" borderId="36" xfId="0" applyFont="1" applyFill="1" applyBorder="1" applyAlignment="1">
      <alignment horizontal="right" vertical="center"/>
    </xf>
    <xf numFmtId="168" fontId="99" fillId="38" borderId="36" xfId="0" applyNumberFormat="1" applyFont="1" applyFill="1" applyBorder="1" applyAlignment="1">
      <alignment vertical="center"/>
    </xf>
    <xf numFmtId="37" fontId="99" fillId="36" borderId="34" xfId="0" applyNumberFormat="1" applyFont="1" applyFill="1" applyBorder="1"/>
    <xf numFmtId="167" fontId="100" fillId="45" borderId="0" xfId="0" applyNumberFormat="1" applyFont="1" applyFill="1" applyAlignment="1">
      <alignment horizontal="left" vertical="center" indent="1"/>
    </xf>
    <xf numFmtId="1" fontId="99" fillId="43" borderId="30" xfId="0" applyNumberFormat="1" applyFont="1" applyFill="1" applyBorder="1" applyAlignment="1">
      <alignment vertical="center"/>
    </xf>
    <xf numFmtId="167" fontId="129" fillId="46" borderId="34" xfId="0" applyNumberFormat="1" applyFont="1" applyFill="1" applyBorder="1" applyAlignment="1">
      <alignment vertical="center"/>
    </xf>
    <xf numFmtId="167" fontId="127" fillId="45" borderId="9" xfId="0" applyNumberFormat="1" applyFont="1" applyFill="1" applyBorder="1" applyAlignment="1">
      <alignment vertical="center"/>
    </xf>
    <xf numFmtId="167" fontId="127" fillId="45" borderId="0" xfId="0" applyNumberFormat="1" applyFont="1" applyFill="1" applyBorder="1" applyAlignment="1">
      <alignment vertical="center"/>
    </xf>
    <xf numFmtId="167" fontId="114" fillId="45" borderId="9" xfId="0" applyNumberFormat="1" applyFont="1" applyFill="1" applyBorder="1" applyAlignment="1">
      <alignment horizontal="left" vertical="center" indent="1"/>
    </xf>
    <xf numFmtId="169" fontId="114" fillId="45" borderId="30" xfId="0" applyNumberFormat="1" applyFont="1" applyFill="1" applyBorder="1" applyAlignment="1">
      <alignment vertical="center"/>
    </xf>
    <xf numFmtId="0" fontId="99" fillId="43" borderId="35" xfId="0" applyFont="1" applyFill="1" applyBorder="1" applyAlignment="1">
      <alignment horizontal="left" vertical="center"/>
    </xf>
    <xf numFmtId="167" fontId="129" fillId="46" borderId="13" xfId="0" applyNumberFormat="1" applyFont="1" applyFill="1" applyBorder="1" applyAlignment="1">
      <alignment vertical="center"/>
    </xf>
    <xf numFmtId="167" fontId="129" fillId="46" borderId="29" xfId="0" applyNumberFormat="1" applyFont="1" applyFill="1" applyBorder="1" applyAlignment="1">
      <alignment vertical="center"/>
    </xf>
    <xf numFmtId="44" fontId="0" fillId="0" borderId="0" xfId="890" applyFont="1"/>
    <xf numFmtId="9" fontId="0" fillId="0" borderId="0" xfId="172" applyFont="1"/>
    <xf numFmtId="10" fontId="99" fillId="39" borderId="0" xfId="172" applyNumberFormat="1" applyFont="1" applyFill="1" applyBorder="1" applyAlignment="1">
      <alignment horizontal="right" vertical="center"/>
    </xf>
    <xf numFmtId="9" fontId="99" fillId="39" borderId="0" xfId="172" applyFont="1" applyFill="1" applyBorder="1" applyAlignment="1">
      <alignment horizontal="right" vertical="center"/>
    </xf>
  </cellXfs>
  <cellStyles count="927">
    <cellStyle name="-Ombrage bleu" xfId="1"/>
    <cellStyle name="-Têtes de colonnes" xfId="2"/>
    <cellStyle name="-Trait bleu Bas" xfId="3"/>
    <cellStyle name="# Assumptions" xfId="4"/>
    <cellStyle name="# Historical" xfId="5"/>
    <cellStyle name="%" xfId="6"/>
    <cellStyle name="% Assumption" xfId="7"/>
    <cellStyle name="% Historical" xfId="8"/>
    <cellStyle name="•W_laroux" xfId="9"/>
    <cellStyle name="=C:\WINDOWS\SYSTEM32\COMMAND.COM" xfId="10"/>
    <cellStyle name="=C:\WINNT35\SYSTEM32\COMMAND.COM" xfId="11"/>
    <cellStyle name="Assumption" xfId="12"/>
    <cellStyle name="Assumptions" xfId="13"/>
    <cellStyle name="Border Heavy" xfId="14"/>
    <cellStyle name="Border Thin" xfId="15"/>
    <cellStyle name="Brand Align Left Text" xfId="16"/>
    <cellStyle name="Brand Default" xfId="17"/>
    <cellStyle name="Brand Percent" xfId="18"/>
    <cellStyle name="Brand Source" xfId="19"/>
    <cellStyle name="Brand Subtitle with Underline" xfId="20"/>
    <cellStyle name="Brand Subtitle without Underline" xfId="21"/>
    <cellStyle name="Brand Title" xfId="22"/>
    <cellStyle name="Calc Currency (0)" xfId="23"/>
    <cellStyle name="Calc Currency (2)" xfId="24"/>
    <cellStyle name="Calc Percent (0)" xfId="25"/>
    <cellStyle name="Calc Percent (1)" xfId="26"/>
    <cellStyle name="Calc Percent (2)" xfId="27"/>
    <cellStyle name="Calc Units (0)" xfId="28"/>
    <cellStyle name="Calc Units (1)" xfId="29"/>
    <cellStyle name="Calc Units (2)" xfId="30"/>
    <cellStyle name="Calcolo" xfId="31" builtinId="22" customBuiltin="1"/>
    <cellStyle name="Calculated Assumption" xfId="32"/>
    <cellStyle name="Calculated Assumption, #" xfId="33"/>
    <cellStyle name="Calculated Assumption, %" xfId="34"/>
    <cellStyle name="Calculation" xfId="35"/>
    <cellStyle name="Calculation Hera" xfId="36"/>
    <cellStyle name="Calculation_031002_Valutazione HERA SUN" xfId="37"/>
    <cellStyle name="Carmen" xfId="38"/>
    <cellStyle name="Cella collegata" xfId="39" builtinId="24" customBuiltin="1"/>
    <cellStyle name="Check" xfId="40"/>
    <cellStyle name="Collegamento ipertestuale" xfId="264" builtinId="8" hidden="1"/>
    <cellStyle name="Collegamento ipertestuale" xfId="266" builtinId="8" hidden="1"/>
    <cellStyle name="Collegamento ipertestuale" xfId="268" builtinId="8" hidden="1"/>
    <cellStyle name="Collegamento ipertestuale" xfId="270" builtinId="8" hidden="1"/>
    <cellStyle name="Collegamento ipertestuale" xfId="272" builtinId="8" hidden="1"/>
    <cellStyle name="Collegamento ipertestuale" xfId="274" builtinId="8" hidden="1"/>
    <cellStyle name="Collegamento ipertestuale" xfId="276" builtinId="8" hidden="1"/>
    <cellStyle name="Collegamento ipertestuale" xfId="278" builtinId="8" hidden="1"/>
    <cellStyle name="Collegamento ipertestuale" xfId="280" builtinId="8" hidden="1"/>
    <cellStyle name="Collegamento ipertestuale" xfId="282" builtinId="8" hidden="1"/>
    <cellStyle name="Collegamento ipertestuale" xfId="284" builtinId="8" hidden="1"/>
    <cellStyle name="Collegamento ipertestuale" xfId="286" builtinId="8" hidden="1"/>
    <cellStyle name="Collegamento ipertestuale" xfId="288" builtinId="8" hidden="1"/>
    <cellStyle name="Collegamento ipertestuale" xfId="290" builtinId="8" hidden="1"/>
    <cellStyle name="Collegamento ipertestuale" xfId="292" builtinId="8" hidden="1"/>
    <cellStyle name="Collegamento ipertestuale" xfId="294" builtinId="8" hidden="1"/>
    <cellStyle name="Collegamento ipertestuale" xfId="296" builtinId="8" hidden="1"/>
    <cellStyle name="Collegamento ipertestuale" xfId="298" builtinId="8" hidden="1"/>
    <cellStyle name="Collegamento ipertestuale" xfId="300" builtinId="8" hidden="1"/>
    <cellStyle name="Collegamento ipertestuale" xfId="302" builtinId="8" hidden="1"/>
    <cellStyle name="Collegamento ipertestuale" xfId="304" builtinId="8" hidden="1"/>
    <cellStyle name="Collegamento ipertestuale" xfId="306" builtinId="8" hidden="1"/>
    <cellStyle name="Collegamento ipertestuale" xfId="308" builtinId="8" hidden="1"/>
    <cellStyle name="Collegamento ipertestuale" xfId="310" builtinId="8" hidden="1"/>
    <cellStyle name="Collegamento ipertestuale" xfId="312" builtinId="8" hidden="1"/>
    <cellStyle name="Collegamento ipertestuale" xfId="314" builtinId="8" hidden="1"/>
    <cellStyle name="Collegamento ipertestuale" xfId="316" builtinId="8" hidden="1"/>
    <cellStyle name="Collegamento ipertestuale" xfId="318" builtinId="8" hidden="1"/>
    <cellStyle name="Collegamento ipertestuale" xfId="320" builtinId="8" hidden="1"/>
    <cellStyle name="Collegamento ipertestuale" xfId="322" builtinId="8" hidden="1"/>
    <cellStyle name="Collegamento ipertestuale" xfId="324" builtinId="8" hidden="1"/>
    <cellStyle name="Collegamento ipertestuale" xfId="326" builtinId="8" hidden="1"/>
    <cellStyle name="Collegamento ipertestuale" xfId="328" builtinId="8" hidden="1"/>
    <cellStyle name="Collegamento ipertestuale" xfId="330" builtinId="8" hidden="1"/>
    <cellStyle name="Collegamento ipertestuale" xfId="332" builtinId="8" hidden="1"/>
    <cellStyle name="Collegamento ipertestuale" xfId="334" builtinId="8" hidden="1"/>
    <cellStyle name="Collegamento ipertestuale" xfId="336" builtinId="8" hidden="1"/>
    <cellStyle name="Collegamento ipertestuale" xfId="338" builtinId="8" hidden="1"/>
    <cellStyle name="Collegamento ipertestuale" xfId="340" builtinId="8" hidden="1"/>
    <cellStyle name="Collegamento ipertestuale" xfId="342" builtinId="8" hidden="1"/>
    <cellStyle name="Collegamento ipertestuale" xfId="344" builtinId="8" hidden="1"/>
    <cellStyle name="Collegamento ipertestuale" xfId="346" builtinId="8" hidden="1"/>
    <cellStyle name="Collegamento ipertestuale" xfId="348" builtinId="8" hidden="1"/>
    <cellStyle name="Collegamento ipertestuale" xfId="350" builtinId="8" hidden="1"/>
    <cellStyle name="Collegamento ipertestuale" xfId="352" builtinId="8" hidden="1"/>
    <cellStyle name="Collegamento ipertestuale" xfId="354" builtinId="8" hidden="1"/>
    <cellStyle name="Collegamento ipertestuale" xfId="356" builtinId="8" hidden="1"/>
    <cellStyle name="Collegamento ipertestuale" xfId="358" builtinId="8" hidden="1"/>
    <cellStyle name="Collegamento ipertestuale" xfId="360" builtinId="8" hidden="1"/>
    <cellStyle name="Collegamento ipertestuale" xfId="362" builtinId="8" hidden="1"/>
    <cellStyle name="Collegamento ipertestuale" xfId="364" builtinId="8" hidden="1"/>
    <cellStyle name="Collegamento ipertestuale" xfId="366" builtinId="8" hidden="1"/>
    <cellStyle name="Collegamento ipertestuale" xfId="368" builtinId="8" hidden="1"/>
    <cellStyle name="Collegamento ipertestuale" xfId="370" builtinId="8" hidden="1"/>
    <cellStyle name="Collegamento ipertestuale" xfId="372" builtinId="8" hidden="1"/>
    <cellStyle name="Collegamento ipertestuale" xfId="374" builtinId="8" hidden="1"/>
    <cellStyle name="Collegamento ipertestuale" xfId="376" builtinId="8" hidden="1"/>
    <cellStyle name="Collegamento ipertestuale" xfId="378" builtinId="8" hidden="1"/>
    <cellStyle name="Collegamento ipertestuale" xfId="380" builtinId="8" hidden="1"/>
    <cellStyle name="Collegamento ipertestuale" xfId="382" builtinId="8" hidden="1"/>
    <cellStyle name="Collegamento ipertestuale" xfId="384" builtinId="8" hidden="1"/>
    <cellStyle name="Collegamento ipertestuale" xfId="387" builtinId="8" hidden="1"/>
    <cellStyle name="Collegamento ipertestuale" xfId="389" builtinId="8" hidden="1"/>
    <cellStyle name="Collegamento ipertestuale" xfId="391" builtinId="8" hidden="1"/>
    <cellStyle name="Collegamento ipertestuale" xfId="393" builtinId="8" hidden="1"/>
    <cellStyle name="Collegamento ipertestuale" xfId="395" builtinId="8" hidden="1"/>
    <cellStyle name="Collegamento ipertestuale" xfId="397" builtinId="8" hidden="1"/>
    <cellStyle name="Collegamento ipertestuale" xfId="399" builtinId="8" hidden="1"/>
    <cellStyle name="Collegamento ipertestuale" xfId="401" builtinId="8" hidden="1"/>
    <cellStyle name="Collegamento ipertestuale" xfId="403" builtinId="8" hidden="1"/>
    <cellStyle name="Collegamento ipertestuale" xfId="405" builtinId="8" hidden="1"/>
    <cellStyle name="Collegamento ipertestuale" xfId="407" builtinId="8" hidden="1"/>
    <cellStyle name="Collegamento ipertestuale" xfId="409" builtinId="8" hidden="1"/>
    <cellStyle name="Collegamento ipertestuale" xfId="411" builtinId="8" hidden="1"/>
    <cellStyle name="Collegamento ipertestuale" xfId="413" builtinId="8" hidden="1"/>
    <cellStyle name="Collegamento ipertestuale" xfId="415" builtinId="8" hidden="1"/>
    <cellStyle name="Collegamento ipertestuale" xfId="417" builtinId="8" hidden="1"/>
    <cellStyle name="Collegamento ipertestuale" xfId="419" builtinId="8" hidden="1"/>
    <cellStyle name="Collegamento ipertestuale" xfId="421" builtinId="8" hidden="1"/>
    <cellStyle name="Collegamento ipertestuale" xfId="423" builtinId="8" hidden="1"/>
    <cellStyle name="Collegamento ipertestuale" xfId="425" builtinId="8" hidden="1"/>
    <cellStyle name="Collegamento ipertestuale" xfId="427" builtinId="8" hidden="1"/>
    <cellStyle name="Collegamento ipertestuale" xfId="429" builtinId="8" hidden="1"/>
    <cellStyle name="Collegamento ipertestuale" xfId="431" builtinId="8" hidden="1"/>
    <cellStyle name="Collegamento ipertestuale" xfId="433" builtinId="8" hidden="1"/>
    <cellStyle name="Collegamento ipertestuale" xfId="435" builtinId="8" hidden="1"/>
    <cellStyle name="Collegamento ipertestuale" xfId="437" builtinId="8" hidden="1"/>
    <cellStyle name="Collegamento ipertestuale" xfId="439" builtinId="8" hidden="1"/>
    <cellStyle name="Collegamento ipertestuale" xfId="441" builtinId="8" hidden="1"/>
    <cellStyle name="Collegamento ipertestuale" xfId="443" builtinId="8" hidden="1"/>
    <cellStyle name="Collegamento ipertestuale" xfId="445" builtinId="8" hidden="1"/>
    <cellStyle name="Collegamento ipertestuale" xfId="447" builtinId="8" hidden="1"/>
    <cellStyle name="Collegamento ipertestuale" xfId="449" builtinId="8" hidden="1"/>
    <cellStyle name="Collegamento ipertestuale" xfId="451" builtinId="8" hidden="1"/>
    <cellStyle name="Collegamento ipertestuale" xfId="453" builtinId="8" hidden="1"/>
    <cellStyle name="Collegamento ipertestuale" xfId="455" builtinId="8" hidden="1"/>
    <cellStyle name="Collegamento ipertestuale" xfId="457" builtinId="8" hidden="1"/>
    <cellStyle name="Collegamento ipertestuale" xfId="459" builtinId="8" hidden="1"/>
    <cellStyle name="Collegamento ipertestuale" xfId="461" builtinId="8" hidden="1"/>
    <cellStyle name="Collegamento ipertestuale" xfId="463" builtinId="8" hidden="1"/>
    <cellStyle name="Collegamento ipertestuale" xfId="465" builtinId="8" hidden="1"/>
    <cellStyle name="Collegamento ipertestuale" xfId="467" builtinId="8" hidden="1"/>
    <cellStyle name="Collegamento ipertestuale" xfId="469" builtinId="8" hidden="1"/>
    <cellStyle name="Collegamento ipertestuale" xfId="471" builtinId="8" hidden="1"/>
    <cellStyle name="Collegamento ipertestuale" xfId="473" builtinId="8" hidden="1"/>
    <cellStyle name="Collegamento ipertestuale" xfId="475" builtinId="8" hidden="1"/>
    <cellStyle name="Collegamento ipertestuale" xfId="477" builtinId="8" hidden="1"/>
    <cellStyle name="Collegamento ipertestuale" xfId="479" builtinId="8" hidden="1"/>
    <cellStyle name="Collegamento ipertestuale" xfId="481" builtinId="8" hidden="1"/>
    <cellStyle name="Collegamento ipertestuale" xfId="483" builtinId="8" hidden="1"/>
    <cellStyle name="Collegamento ipertestuale" xfId="485" builtinId="8" hidden="1"/>
    <cellStyle name="Collegamento ipertestuale" xfId="487" builtinId="8" hidden="1"/>
    <cellStyle name="Collegamento ipertestuale" xfId="489" builtinId="8" hidden="1"/>
    <cellStyle name="Collegamento ipertestuale" xfId="491" builtinId="8" hidden="1"/>
    <cellStyle name="Collegamento ipertestuale" xfId="493" builtinId="8" hidden="1"/>
    <cellStyle name="Collegamento ipertestuale" xfId="495" builtinId="8" hidden="1"/>
    <cellStyle name="Collegamento ipertestuale" xfId="497" builtinId="8" hidden="1"/>
    <cellStyle name="Collegamento ipertestuale" xfId="499" builtinId="8" hidden="1"/>
    <cellStyle name="Collegamento ipertestuale" xfId="501" builtinId="8" hidden="1"/>
    <cellStyle name="Collegamento ipertestuale" xfId="503" builtinId="8" hidden="1"/>
    <cellStyle name="Collegamento ipertestuale" xfId="505" builtinId="8" hidden="1"/>
    <cellStyle name="Collegamento ipertestuale" xfId="507" builtinId="8" hidden="1"/>
    <cellStyle name="Collegamento ipertestuale" xfId="509" builtinId="8" hidden="1"/>
    <cellStyle name="Collegamento ipertestuale" xfId="511" builtinId="8" hidden="1"/>
    <cellStyle name="Collegamento ipertestuale" xfId="513" builtinId="8" hidden="1"/>
    <cellStyle name="Collegamento ipertestuale" xfId="515" builtinId="8" hidden="1"/>
    <cellStyle name="Collegamento ipertestuale" xfId="517" builtinId="8" hidden="1"/>
    <cellStyle name="Collegamento ipertestuale" xfId="519" builtinId="8" hidden="1"/>
    <cellStyle name="Collegamento ipertestuale" xfId="521" builtinId="8" hidden="1"/>
    <cellStyle name="Collegamento ipertestuale" xfId="523" builtinId="8" hidden="1"/>
    <cellStyle name="Collegamento ipertestuale" xfId="525" builtinId="8" hidden="1"/>
    <cellStyle name="Collegamento ipertestuale" xfId="527" builtinId="8" hidden="1"/>
    <cellStyle name="Collegamento ipertestuale" xfId="529" builtinId="8" hidden="1"/>
    <cellStyle name="Collegamento ipertestuale" xfId="531" builtinId="8" hidden="1"/>
    <cellStyle name="Collegamento ipertestuale" xfId="533" builtinId="8" hidden="1"/>
    <cellStyle name="Collegamento ipertestuale" xfId="535" builtinId="8" hidden="1"/>
    <cellStyle name="Collegamento ipertestuale" xfId="537" builtinId="8" hidden="1"/>
    <cellStyle name="Collegamento ipertestuale" xfId="539" builtinId="8" hidden="1"/>
    <cellStyle name="Collegamento ipertestuale" xfId="541" builtinId="8" hidden="1"/>
    <cellStyle name="Collegamento ipertestuale" xfId="543" builtinId="8" hidden="1"/>
    <cellStyle name="Collegamento ipertestuale" xfId="545" builtinId="8" hidden="1"/>
    <cellStyle name="Collegamento ipertestuale" xfId="547" builtinId="8" hidden="1"/>
    <cellStyle name="Collegamento ipertestuale" xfId="549" builtinId="8" hidden="1"/>
    <cellStyle name="Collegamento ipertestuale" xfId="551" builtinId="8" hidden="1"/>
    <cellStyle name="Collegamento ipertestuale" xfId="553" builtinId="8" hidden="1"/>
    <cellStyle name="Collegamento ipertestuale" xfId="555" builtinId="8" hidden="1"/>
    <cellStyle name="Collegamento ipertestuale" xfId="557" builtinId="8" hidden="1"/>
    <cellStyle name="Collegamento ipertestuale" xfId="559" builtinId="8" hidden="1"/>
    <cellStyle name="Collegamento ipertestuale" xfId="561" builtinId="8" hidden="1"/>
    <cellStyle name="Collegamento ipertestuale" xfId="563" builtinId="8" hidden="1"/>
    <cellStyle name="Collegamento ipertestuale" xfId="565" builtinId="8" hidden="1"/>
    <cellStyle name="Collegamento ipertestuale" xfId="567" builtinId="8" hidden="1"/>
    <cellStyle name="Collegamento ipertestuale" xfId="569" builtinId="8" hidden="1"/>
    <cellStyle name="Collegamento ipertestuale" xfId="571" builtinId="8" hidden="1"/>
    <cellStyle name="Collegamento ipertestuale" xfId="573" builtinId="8" hidden="1"/>
    <cellStyle name="Collegamento ipertestuale" xfId="575" builtinId="8" hidden="1"/>
    <cellStyle name="Collegamento ipertestuale" xfId="577" builtinId="8" hidden="1"/>
    <cellStyle name="Collegamento ipertestuale" xfId="579" builtinId="8" hidden="1"/>
    <cellStyle name="Collegamento ipertestuale" xfId="581" builtinId="8" hidden="1"/>
    <cellStyle name="Collegamento ipertestuale" xfId="650" builtinId="8" hidden="1"/>
    <cellStyle name="Collegamento ipertestuale" xfId="652" builtinId="8" hidden="1"/>
    <cellStyle name="Collegamento ipertestuale" xfId="654" builtinId="8" hidden="1"/>
    <cellStyle name="Collegamento ipertestuale" xfId="656" builtinId="8" hidden="1"/>
    <cellStyle name="Collegamento ipertestuale" xfId="658" builtinId="8" hidden="1"/>
    <cellStyle name="Collegamento ipertestuale" xfId="660" builtinId="8" hidden="1"/>
    <cellStyle name="Collegamento ipertestuale" xfId="662" builtinId="8" hidden="1"/>
    <cellStyle name="Collegamento ipertestuale" xfId="664" builtinId="8" hidden="1"/>
    <cellStyle name="Collegamento ipertestuale" xfId="666" builtinId="8" hidden="1"/>
    <cellStyle name="Collegamento ipertestuale" xfId="668" builtinId="8" hidden="1"/>
    <cellStyle name="Collegamento ipertestuale" xfId="670" builtinId="8" hidden="1"/>
    <cellStyle name="Collegamento ipertestuale" xfId="672" builtinId="8" hidden="1"/>
    <cellStyle name="Collegamento ipertestuale" xfId="674" builtinId="8" hidden="1"/>
    <cellStyle name="Collegamento ipertestuale" xfId="676" builtinId="8" hidden="1"/>
    <cellStyle name="Collegamento ipertestuale" xfId="678" builtinId="8" hidden="1"/>
    <cellStyle name="Collegamento ipertestuale" xfId="680" builtinId="8" hidden="1"/>
    <cellStyle name="Collegamento ipertestuale" xfId="682" builtinId="8" hidden="1"/>
    <cellStyle name="Collegamento ipertestuale" xfId="684" builtinId="8" hidden="1"/>
    <cellStyle name="Collegamento ipertestuale" xfId="686" builtinId="8" hidden="1"/>
    <cellStyle name="Collegamento ipertestuale" xfId="688" builtinId="8" hidden="1"/>
    <cellStyle name="Collegamento ipertestuale" xfId="690" builtinId="8" hidden="1"/>
    <cellStyle name="Collegamento ipertestuale" xfId="692" builtinId="8" hidden="1"/>
    <cellStyle name="Collegamento ipertestuale" xfId="694" builtinId="8" hidden="1"/>
    <cellStyle name="Collegamento ipertestuale" xfId="696" builtinId="8" hidden="1"/>
    <cellStyle name="Collegamento ipertestuale" xfId="698" builtinId="8" hidden="1"/>
    <cellStyle name="Collegamento ipertestuale" xfId="700" builtinId="8" hidden="1"/>
    <cellStyle name="Collegamento ipertestuale" xfId="702" builtinId="8" hidden="1"/>
    <cellStyle name="Collegamento ipertestuale" xfId="704" builtinId="8" hidden="1"/>
    <cellStyle name="Collegamento ipertestuale" xfId="706" builtinId="8" hidden="1"/>
    <cellStyle name="Collegamento ipertestuale" xfId="708" builtinId="8" hidden="1"/>
    <cellStyle name="Collegamento ipertestuale" xfId="710" builtinId="8" hidden="1"/>
    <cellStyle name="Collegamento ipertestuale" xfId="712" builtinId="8" hidden="1"/>
    <cellStyle name="Collegamento ipertestuale" xfId="714" builtinId="8" hidden="1"/>
    <cellStyle name="Collegamento ipertestuale" xfId="716" builtinId="8" hidden="1"/>
    <cellStyle name="Collegamento ipertestuale" xfId="718" builtinId="8" hidden="1"/>
    <cellStyle name="Collegamento ipertestuale" xfId="720" builtinId="8" hidden="1"/>
    <cellStyle name="Collegamento ipertestuale" xfId="722" builtinId="8" hidden="1"/>
    <cellStyle name="Collegamento ipertestuale" xfId="724" builtinId="8" hidden="1"/>
    <cellStyle name="Collegamento ipertestuale" xfId="726" builtinId="8" hidden="1"/>
    <cellStyle name="Collegamento ipertestuale" xfId="728" builtinId="8" hidden="1"/>
    <cellStyle name="Collegamento ipertestuale" xfId="730" builtinId="8" hidden="1"/>
    <cellStyle name="Collegamento ipertestuale" xfId="732" builtinId="8" hidden="1"/>
    <cellStyle name="Collegamento ipertestuale" xfId="734" builtinId="8" hidden="1"/>
    <cellStyle name="Collegamento ipertestuale" xfId="736" builtinId="8" hidden="1"/>
    <cellStyle name="Collegamento ipertestuale" xfId="738" builtinId="8" hidden="1"/>
    <cellStyle name="Collegamento ipertestuale" xfId="740" builtinId="8" hidden="1"/>
    <cellStyle name="Collegamento ipertestuale" xfId="742" builtinId="8" hidden="1"/>
    <cellStyle name="Collegamento ipertestuale" xfId="744" builtinId="8" hidden="1"/>
    <cellStyle name="Collegamento ipertestuale" xfId="746" builtinId="8" hidden="1"/>
    <cellStyle name="Collegamento ipertestuale" xfId="748" builtinId="8" hidden="1"/>
    <cellStyle name="Collegamento ipertestuale" xfId="750" builtinId="8" hidden="1"/>
    <cellStyle name="Collegamento ipertestuale" xfId="752" builtinId="8" hidden="1"/>
    <cellStyle name="Collegamento ipertestuale" xfId="754" builtinId="8" hidden="1"/>
    <cellStyle name="Collegamento ipertestuale" xfId="756" builtinId="8" hidden="1"/>
    <cellStyle name="Collegamento ipertestuale" xfId="758" builtinId="8" hidden="1"/>
    <cellStyle name="Collegamento ipertestuale" xfId="760" builtinId="8" hidden="1"/>
    <cellStyle name="Collegamento ipertestuale" xfId="762" builtinId="8" hidden="1"/>
    <cellStyle name="Collegamento ipertestuale" xfId="764" builtinId="8" hidden="1"/>
    <cellStyle name="Collegamento ipertestuale" xfId="766" builtinId="8" hidden="1"/>
    <cellStyle name="Collegamento ipertestuale" xfId="768" builtinId="8" hidden="1"/>
    <cellStyle name="Collegamento ipertestuale" xfId="770" builtinId="8" hidden="1"/>
    <cellStyle name="Collegamento ipertestuale" xfId="772" builtinId="8" hidden="1"/>
    <cellStyle name="Collegamento ipertestuale" xfId="774" builtinId="8" hidden="1"/>
    <cellStyle name="Collegamento ipertestuale" xfId="776" builtinId="8" hidden="1"/>
    <cellStyle name="Collegamento ipertestuale" xfId="778" builtinId="8" hidden="1"/>
    <cellStyle name="Collegamento ipertestuale" xfId="780" builtinId="8" hidden="1"/>
    <cellStyle name="Collegamento ipertestuale" xfId="782" builtinId="8" hidden="1"/>
    <cellStyle name="Collegamento ipertestuale" xfId="784" builtinId="8" hidden="1"/>
    <cellStyle name="Collegamento ipertestuale" xfId="786" builtinId="8" hidden="1"/>
    <cellStyle name="Collegamento ipertestuale" xfId="788" builtinId="8" hidden="1"/>
    <cellStyle name="Collegamento ipertestuale" xfId="790" builtinId="8" hidden="1"/>
    <cellStyle name="Collegamento ipertestuale" xfId="792" builtinId="8" hidden="1"/>
    <cellStyle name="Collegamento ipertestuale" xfId="794" builtinId="8" hidden="1"/>
    <cellStyle name="Collegamento ipertestuale" xfId="796" builtinId="8" hidden="1"/>
    <cellStyle name="Collegamento ipertestuale" xfId="798" builtinId="8" hidden="1"/>
    <cellStyle name="Collegamento ipertestuale" xfId="800" builtinId="8" hidden="1"/>
    <cellStyle name="Collegamento ipertestuale" xfId="802" builtinId="8" hidden="1"/>
    <cellStyle name="Collegamento ipertestuale" xfId="804" builtinId="8" hidden="1"/>
    <cellStyle name="Collegamento ipertestuale" xfId="806" builtinId="8" hidden="1"/>
    <cellStyle name="Collegamento ipertestuale" xfId="808" builtinId="8" hidden="1"/>
    <cellStyle name="Collegamento ipertestuale" xfId="810" builtinId="8" hidden="1"/>
    <cellStyle name="Collegamento ipertestuale" xfId="812" builtinId="8" hidden="1"/>
    <cellStyle name="Collegamento ipertestuale" xfId="814" builtinId="8" hidden="1"/>
    <cellStyle name="Collegamento ipertestuale" xfId="816" builtinId="8" hidden="1"/>
    <cellStyle name="Collegamento ipertestuale" xfId="818" builtinId="8" hidden="1"/>
    <cellStyle name="Collegamento ipertestuale" xfId="820" builtinId="8" hidden="1"/>
    <cellStyle name="Collegamento ipertestuale" xfId="822" builtinId="8" hidden="1"/>
    <cellStyle name="Collegamento ipertestuale" xfId="824" builtinId="8" hidden="1"/>
    <cellStyle name="Collegamento ipertestuale" xfId="826" builtinId="8" hidden="1"/>
    <cellStyle name="Collegamento ipertestuale" xfId="828" builtinId="8" hidden="1"/>
    <cellStyle name="Collegamento ipertestuale" xfId="830" builtinId="8" hidden="1"/>
    <cellStyle name="Collegamento ipertestuale" xfId="832" builtinId="8" hidden="1"/>
    <cellStyle name="Collegamento ipertestuale" xfId="834" builtinId="8" hidden="1"/>
    <cellStyle name="Collegamento ipertestuale" xfId="836" builtinId="8" hidden="1"/>
    <cellStyle name="Collegamento ipertestuale" xfId="838" builtinId="8" hidden="1"/>
    <cellStyle name="Collegamento ipertestuale" xfId="840" builtinId="8" hidden="1"/>
    <cellStyle name="Collegamento ipertestuale" xfId="842" builtinId="8" hidden="1"/>
    <cellStyle name="Collegamento ipertestuale" xfId="844" builtinId="8" hidden="1"/>
    <cellStyle name="Collegamento ipertestuale" xfId="846" builtinId="8" hidden="1"/>
    <cellStyle name="Collegamento ipertestuale" xfId="848" builtinId="8" hidden="1"/>
    <cellStyle name="Collegamento ipertestuale" xfId="850" builtinId="8" hidden="1"/>
    <cellStyle name="Collegamento ipertestuale" xfId="852" builtinId="8" hidden="1"/>
    <cellStyle name="Collegamento ipertestuale" xfId="854" builtinId="8" hidden="1"/>
    <cellStyle name="Collegamento ipertestuale" xfId="856" builtinId="8" hidden="1"/>
    <cellStyle name="Collegamento ipertestuale" xfId="858" builtinId="8" hidden="1"/>
    <cellStyle name="Collegamento ipertestuale" xfId="860" builtinId="8" hidden="1"/>
    <cellStyle name="Collegamento ipertestuale" xfId="862" builtinId="8" hidden="1"/>
    <cellStyle name="Collegamento ipertestuale" xfId="864" builtinId="8" hidden="1"/>
    <cellStyle name="Collegamento ipertestuale" xfId="866" builtinId="8" hidden="1"/>
    <cellStyle name="Collegamento ipertestuale" xfId="868" builtinId="8" hidden="1"/>
    <cellStyle name="Collegamento ipertestuale" xfId="870" builtinId="8" hidden="1"/>
    <cellStyle name="Collegamento ipertestuale" xfId="872" builtinId="8" hidden="1"/>
    <cellStyle name="Collegamento ipertestuale" xfId="874" builtinId="8" hidden="1"/>
    <cellStyle name="Collegamento ipertestuale" xfId="876" builtinId="8" hidden="1"/>
    <cellStyle name="Collegamento ipertestuale" xfId="878" builtinId="8" hidden="1"/>
    <cellStyle name="Collegamento ipertestuale" xfId="880" builtinId="8" hidden="1"/>
    <cellStyle name="Collegamento ipertestuale" xfId="882" builtinId="8" hidden="1"/>
    <cellStyle name="Collegamento ipertestuale" xfId="884" builtinId="8" hidden="1"/>
    <cellStyle name="Collegamento ipertestuale" xfId="886" builtinId="8" hidden="1"/>
    <cellStyle name="Collegamento ipertestuale" xfId="888" builtinId="8" hidden="1"/>
    <cellStyle name="Collegamento ipertestuale" xfId="891" builtinId="8" hidden="1"/>
    <cellStyle name="Collegamento ipertestuale" xfId="893" builtinId="8" hidden="1"/>
    <cellStyle name="Collegamento ipertestuale" xfId="895" builtinId="8" hidden="1"/>
    <cellStyle name="Collegamento ipertestuale" xfId="897" builtinId="8" hidden="1"/>
    <cellStyle name="Collegamento ipertestuale" xfId="899" builtinId="8" hidden="1"/>
    <cellStyle name="Collegamento ipertestuale" xfId="901" builtinId="8" hidden="1"/>
    <cellStyle name="Collegamento ipertestuale" xfId="903" builtinId="8" hidden="1"/>
    <cellStyle name="Collegamento ipertestuale" xfId="905" builtinId="8" hidden="1"/>
    <cellStyle name="Collegamento ipertestuale" xfId="907" builtinId="8" hidden="1"/>
    <cellStyle name="Collegamento ipertestuale" xfId="909" builtinId="8" hidden="1"/>
    <cellStyle name="Collegamento ipertestuale" xfId="911" builtinId="8" hidden="1"/>
    <cellStyle name="Collegamento ipertestuale" xfId="913" builtinId="8" hidden="1"/>
    <cellStyle name="Collegamento ipertestuale" xfId="915" builtinId="8" hidden="1"/>
    <cellStyle name="Collegamento ipertestuale" xfId="917" builtinId="8" hidden="1"/>
    <cellStyle name="Collegamento ipertestuale" xfId="919" builtinId="8" hidden="1"/>
    <cellStyle name="Collegamento ipertestuale" xfId="921" builtinId="8" hidden="1"/>
    <cellStyle name="Collegamento ipertestuale" xfId="923" builtinId="8" hidden="1"/>
    <cellStyle name="Collegamento ipertestuale" xfId="925" builtinId="8" hidden="1"/>
    <cellStyle name="Collegamento visitato" xfId="265" builtinId="9" hidden="1"/>
    <cellStyle name="Collegamento visitato" xfId="267" builtinId="9" hidden="1"/>
    <cellStyle name="Collegamento visitato" xfId="269" builtinId="9" hidden="1"/>
    <cellStyle name="Collegamento visitato" xfId="271" builtinId="9" hidden="1"/>
    <cellStyle name="Collegamento visitato" xfId="273" builtinId="9" hidden="1"/>
    <cellStyle name="Collegamento visitato" xfId="275" builtinId="9" hidden="1"/>
    <cellStyle name="Collegamento visitato" xfId="277" builtinId="9" hidden="1"/>
    <cellStyle name="Collegamento visitato" xfId="279" builtinId="9" hidden="1"/>
    <cellStyle name="Collegamento visitato" xfId="281" builtinId="9" hidden="1"/>
    <cellStyle name="Collegamento visitato" xfId="283" builtinId="9" hidden="1"/>
    <cellStyle name="Collegamento visitato" xfId="285" builtinId="9" hidden="1"/>
    <cellStyle name="Collegamento visitato" xfId="287" builtinId="9" hidden="1"/>
    <cellStyle name="Collegamento visitato" xfId="289" builtinId="9" hidden="1"/>
    <cellStyle name="Collegamento visitato" xfId="291" builtinId="9" hidden="1"/>
    <cellStyle name="Collegamento visitato" xfId="293" builtinId="9" hidden="1"/>
    <cellStyle name="Collegamento visitato" xfId="295" builtinId="9" hidden="1"/>
    <cellStyle name="Collegamento visitato" xfId="297" builtinId="9" hidden="1"/>
    <cellStyle name="Collegamento visitato" xfId="299" builtinId="9" hidden="1"/>
    <cellStyle name="Collegamento visitato" xfId="301" builtinId="9" hidden="1"/>
    <cellStyle name="Collegamento visitato" xfId="303" builtinId="9" hidden="1"/>
    <cellStyle name="Collegamento visitato" xfId="305" builtinId="9" hidden="1"/>
    <cellStyle name="Collegamento visitato" xfId="307" builtinId="9" hidden="1"/>
    <cellStyle name="Collegamento visitato" xfId="309" builtinId="9" hidden="1"/>
    <cellStyle name="Collegamento visitato" xfId="311" builtinId="9" hidden="1"/>
    <cellStyle name="Collegamento visitato" xfId="313" builtinId="9" hidden="1"/>
    <cellStyle name="Collegamento visitato" xfId="315" builtinId="9" hidden="1"/>
    <cellStyle name="Collegamento visitato" xfId="317" builtinId="9" hidden="1"/>
    <cellStyle name="Collegamento visitato" xfId="319" builtinId="9" hidden="1"/>
    <cellStyle name="Collegamento visitato" xfId="321" builtinId="9" hidden="1"/>
    <cellStyle name="Collegamento visitato" xfId="323" builtinId="9" hidden="1"/>
    <cellStyle name="Collegamento visitato" xfId="325" builtinId="9" hidden="1"/>
    <cellStyle name="Collegamento visitato" xfId="327" builtinId="9" hidden="1"/>
    <cellStyle name="Collegamento visitato" xfId="329" builtinId="9" hidden="1"/>
    <cellStyle name="Collegamento visitato" xfId="331" builtinId="9" hidden="1"/>
    <cellStyle name="Collegamento visitato" xfId="333" builtinId="9" hidden="1"/>
    <cellStyle name="Collegamento visitato" xfId="335" builtinId="9" hidden="1"/>
    <cellStyle name="Collegamento visitato" xfId="337" builtinId="9" hidden="1"/>
    <cellStyle name="Collegamento visitato" xfId="339" builtinId="9" hidden="1"/>
    <cellStyle name="Collegamento visitato" xfId="341" builtinId="9" hidden="1"/>
    <cellStyle name="Collegamento visitato" xfId="343" builtinId="9" hidden="1"/>
    <cellStyle name="Collegamento visitato" xfId="345" builtinId="9" hidden="1"/>
    <cellStyle name="Collegamento visitato" xfId="347" builtinId="9" hidden="1"/>
    <cellStyle name="Collegamento visitato" xfId="349" builtinId="9" hidden="1"/>
    <cellStyle name="Collegamento visitato" xfId="351" builtinId="9" hidden="1"/>
    <cellStyle name="Collegamento visitato" xfId="353" builtinId="9" hidden="1"/>
    <cellStyle name="Collegamento visitato" xfId="355" builtinId="9" hidden="1"/>
    <cellStyle name="Collegamento visitato" xfId="357" builtinId="9" hidden="1"/>
    <cellStyle name="Collegamento visitato" xfId="359" builtinId="9" hidden="1"/>
    <cellStyle name="Collegamento visitato" xfId="361" builtinId="9" hidden="1"/>
    <cellStyle name="Collegamento visitato" xfId="363" builtinId="9" hidden="1"/>
    <cellStyle name="Collegamento visitato" xfId="365" builtinId="9" hidden="1"/>
    <cellStyle name="Collegamento visitato" xfId="367" builtinId="9" hidden="1"/>
    <cellStyle name="Collegamento visitato" xfId="369" builtinId="9" hidden="1"/>
    <cellStyle name="Collegamento visitato" xfId="371" builtinId="9" hidden="1"/>
    <cellStyle name="Collegamento visitato" xfId="373" builtinId="9" hidden="1"/>
    <cellStyle name="Collegamento visitato" xfId="375" builtinId="9" hidden="1"/>
    <cellStyle name="Collegamento visitato" xfId="377" builtinId="9" hidden="1"/>
    <cellStyle name="Collegamento visitato" xfId="379" builtinId="9" hidden="1"/>
    <cellStyle name="Collegamento visitato" xfId="381" builtinId="9" hidden="1"/>
    <cellStyle name="Collegamento visitato" xfId="383" builtinId="9" hidden="1"/>
    <cellStyle name="Collegamento visitato" xfId="385" builtinId="9" hidden="1"/>
    <cellStyle name="Collegamento visitato" xfId="388" builtinId="9" hidden="1"/>
    <cellStyle name="Collegamento visitato" xfId="390" builtinId="9" hidden="1"/>
    <cellStyle name="Collegamento visitato" xfId="392" builtinId="9" hidden="1"/>
    <cellStyle name="Collegamento visitato" xfId="394" builtinId="9" hidden="1"/>
    <cellStyle name="Collegamento visitato" xfId="396" builtinId="9" hidden="1"/>
    <cellStyle name="Collegamento visitato" xfId="398" builtinId="9" hidden="1"/>
    <cellStyle name="Collegamento visitato" xfId="400" builtinId="9" hidden="1"/>
    <cellStyle name="Collegamento visitato" xfId="402" builtinId="9" hidden="1"/>
    <cellStyle name="Collegamento visitato" xfId="404" builtinId="9" hidden="1"/>
    <cellStyle name="Collegamento visitato" xfId="406" builtinId="9" hidden="1"/>
    <cellStyle name="Collegamento visitato" xfId="408" builtinId="9" hidden="1"/>
    <cellStyle name="Collegamento visitato" xfId="410" builtinId="9" hidden="1"/>
    <cellStyle name="Collegamento visitato" xfId="412" builtinId="9" hidden="1"/>
    <cellStyle name="Collegamento visitato" xfId="414" builtinId="9" hidden="1"/>
    <cellStyle name="Collegamento visitato" xfId="416" builtinId="9" hidden="1"/>
    <cellStyle name="Collegamento visitato" xfId="418" builtinId="9" hidden="1"/>
    <cellStyle name="Collegamento visitato" xfId="420" builtinId="9" hidden="1"/>
    <cellStyle name="Collegamento visitato" xfId="422" builtinId="9" hidden="1"/>
    <cellStyle name="Collegamento visitato" xfId="424" builtinId="9" hidden="1"/>
    <cellStyle name="Collegamento visitato" xfId="426" builtinId="9" hidden="1"/>
    <cellStyle name="Collegamento visitato" xfId="428" builtinId="9" hidden="1"/>
    <cellStyle name="Collegamento visitato" xfId="430" builtinId="9" hidden="1"/>
    <cellStyle name="Collegamento visitato" xfId="432" builtinId="9" hidden="1"/>
    <cellStyle name="Collegamento visitato" xfId="434" builtinId="9" hidden="1"/>
    <cellStyle name="Collegamento visitato" xfId="436" builtinId="9" hidden="1"/>
    <cellStyle name="Collegamento visitato" xfId="438" builtinId="9" hidden="1"/>
    <cellStyle name="Collegamento visitato" xfId="440" builtinId="9" hidden="1"/>
    <cellStyle name="Collegamento visitato" xfId="442" builtinId="9" hidden="1"/>
    <cellStyle name="Collegamento visitato" xfId="444" builtinId="9" hidden="1"/>
    <cellStyle name="Collegamento visitato" xfId="446" builtinId="9" hidden="1"/>
    <cellStyle name="Collegamento visitato" xfId="448" builtinId="9" hidden="1"/>
    <cellStyle name="Collegamento visitato" xfId="450" builtinId="9" hidden="1"/>
    <cellStyle name="Collegamento visitato" xfId="452" builtinId="9" hidden="1"/>
    <cellStyle name="Collegamento visitato" xfId="454" builtinId="9" hidden="1"/>
    <cellStyle name="Collegamento visitato" xfId="456" builtinId="9" hidden="1"/>
    <cellStyle name="Collegamento visitato" xfId="458" builtinId="9" hidden="1"/>
    <cellStyle name="Collegamento visitato" xfId="460" builtinId="9" hidden="1"/>
    <cellStyle name="Collegamento visitato" xfId="462" builtinId="9" hidden="1"/>
    <cellStyle name="Collegamento visitato" xfId="464" builtinId="9" hidden="1"/>
    <cellStyle name="Collegamento visitato" xfId="466" builtinId="9" hidden="1"/>
    <cellStyle name="Collegamento visitato" xfId="468" builtinId="9" hidden="1"/>
    <cellStyle name="Collegamento visitato" xfId="470" builtinId="9" hidden="1"/>
    <cellStyle name="Collegamento visitato" xfId="472" builtinId="9" hidden="1"/>
    <cellStyle name="Collegamento visitato" xfId="474" builtinId="9" hidden="1"/>
    <cellStyle name="Collegamento visitato" xfId="476" builtinId="9" hidden="1"/>
    <cellStyle name="Collegamento visitato" xfId="478" builtinId="9" hidden="1"/>
    <cellStyle name="Collegamento visitato" xfId="480" builtinId="9" hidden="1"/>
    <cellStyle name="Collegamento visitato" xfId="482" builtinId="9" hidden="1"/>
    <cellStyle name="Collegamento visitato" xfId="484" builtinId="9" hidden="1"/>
    <cellStyle name="Collegamento visitato" xfId="486" builtinId="9" hidden="1"/>
    <cellStyle name="Collegamento visitato" xfId="488" builtinId="9" hidden="1"/>
    <cellStyle name="Collegamento visitato" xfId="490" builtinId="9" hidden="1"/>
    <cellStyle name="Collegamento visitato" xfId="492" builtinId="9" hidden="1"/>
    <cellStyle name="Collegamento visitato" xfId="494" builtinId="9" hidden="1"/>
    <cellStyle name="Collegamento visitato" xfId="496" builtinId="9" hidden="1"/>
    <cellStyle name="Collegamento visitato" xfId="498" builtinId="9" hidden="1"/>
    <cellStyle name="Collegamento visitato" xfId="500" builtinId="9" hidden="1"/>
    <cellStyle name="Collegamento visitato" xfId="502" builtinId="9" hidden="1"/>
    <cellStyle name="Collegamento visitato" xfId="504" builtinId="9" hidden="1"/>
    <cellStyle name="Collegamento visitato" xfId="506" builtinId="9" hidden="1"/>
    <cellStyle name="Collegamento visitato" xfId="508" builtinId="9" hidden="1"/>
    <cellStyle name="Collegamento visitato" xfId="510" builtinId="9" hidden="1"/>
    <cellStyle name="Collegamento visitato" xfId="512" builtinId="9" hidden="1"/>
    <cellStyle name="Collegamento visitato" xfId="514" builtinId="9" hidden="1"/>
    <cellStyle name="Collegamento visitato" xfId="516" builtinId="9" hidden="1"/>
    <cellStyle name="Collegamento visitato" xfId="518" builtinId="9" hidden="1"/>
    <cellStyle name="Collegamento visitato" xfId="520" builtinId="9" hidden="1"/>
    <cellStyle name="Collegamento visitato" xfId="522" builtinId="9" hidden="1"/>
    <cellStyle name="Collegamento visitato" xfId="524" builtinId="9" hidden="1"/>
    <cellStyle name="Collegamento visitato" xfId="526" builtinId="9" hidden="1"/>
    <cellStyle name="Collegamento visitato" xfId="528" builtinId="9" hidden="1"/>
    <cellStyle name="Collegamento visitato" xfId="530" builtinId="9" hidden="1"/>
    <cellStyle name="Collegamento visitato" xfId="532" builtinId="9" hidden="1"/>
    <cellStyle name="Collegamento visitato" xfId="534" builtinId="9" hidden="1"/>
    <cellStyle name="Collegamento visitato" xfId="536" builtinId="9" hidden="1"/>
    <cellStyle name="Collegamento visitato" xfId="538" builtinId="9" hidden="1"/>
    <cellStyle name="Collegamento visitato" xfId="540" builtinId="9" hidden="1"/>
    <cellStyle name="Collegamento visitato" xfId="542" builtinId="9" hidden="1"/>
    <cellStyle name="Collegamento visitato" xfId="544" builtinId="9" hidden="1"/>
    <cellStyle name="Collegamento visitato" xfId="546" builtinId="9" hidden="1"/>
    <cellStyle name="Collegamento visitato" xfId="548" builtinId="9" hidden="1"/>
    <cellStyle name="Collegamento visitato" xfId="550" builtinId="9" hidden="1"/>
    <cellStyle name="Collegamento visitato" xfId="552" builtinId="9" hidden="1"/>
    <cellStyle name="Collegamento visitato" xfId="554" builtinId="9" hidden="1"/>
    <cellStyle name="Collegamento visitato" xfId="556" builtinId="9" hidden="1"/>
    <cellStyle name="Collegamento visitato" xfId="558" builtinId="9" hidden="1"/>
    <cellStyle name="Collegamento visitato" xfId="560" builtinId="9" hidden="1"/>
    <cellStyle name="Collegamento visitato" xfId="562" builtinId="9" hidden="1"/>
    <cellStyle name="Collegamento visitato" xfId="564" builtinId="9" hidden="1"/>
    <cellStyle name="Collegamento visitato" xfId="566" builtinId="9" hidden="1"/>
    <cellStyle name="Collegamento visitato" xfId="568" builtinId="9" hidden="1"/>
    <cellStyle name="Collegamento visitato" xfId="570" builtinId="9" hidden="1"/>
    <cellStyle name="Collegamento visitato" xfId="572" builtinId="9" hidden="1"/>
    <cellStyle name="Collegamento visitato" xfId="574" builtinId="9" hidden="1"/>
    <cellStyle name="Collegamento visitato" xfId="576" builtinId="9" hidden="1"/>
    <cellStyle name="Collegamento visitato" xfId="578" builtinId="9" hidden="1"/>
    <cellStyle name="Collegamento visitato" xfId="580" builtinId="9" hidden="1"/>
    <cellStyle name="Collegamento visitato" xfId="582" builtinId="9" hidden="1"/>
    <cellStyle name="Collegamento visitato" xfId="583" builtinId="9" hidden="1"/>
    <cellStyle name="Collegamento visitato" xfId="584" builtinId="9" hidden="1"/>
    <cellStyle name="Collegamento visitato" xfId="585" builtinId="9" hidden="1"/>
    <cellStyle name="Collegamento visitato" xfId="586" builtinId="9" hidden="1"/>
    <cellStyle name="Collegamento visitato" xfId="587" builtinId="9" hidden="1"/>
    <cellStyle name="Collegamento visitato" xfId="588" builtinId="9" hidden="1"/>
    <cellStyle name="Collegamento visitato" xfId="589" builtinId="9" hidden="1"/>
    <cellStyle name="Collegamento visitato" xfId="590" builtinId="9" hidden="1"/>
    <cellStyle name="Collegamento visitato" xfId="591" builtinId="9" hidden="1"/>
    <cellStyle name="Collegamento visitato" xfId="592" builtinId="9" hidden="1"/>
    <cellStyle name="Collegamento visitato" xfId="593" builtinId="9" hidden="1"/>
    <cellStyle name="Collegamento visitato" xfId="594" builtinId="9" hidden="1"/>
    <cellStyle name="Collegamento visitato" xfId="595" builtinId="9" hidden="1"/>
    <cellStyle name="Collegamento visitato" xfId="596" builtinId="9" hidden="1"/>
    <cellStyle name="Collegamento visitato" xfId="597" builtinId="9" hidden="1"/>
    <cellStyle name="Collegamento visitato" xfId="598" builtinId="9" hidden="1"/>
    <cellStyle name="Collegamento visitato" xfId="599" builtinId="9" hidden="1"/>
    <cellStyle name="Collegamento visitato" xfId="600" builtinId="9" hidden="1"/>
    <cellStyle name="Collegamento visitato" xfId="601" builtinId="9" hidden="1"/>
    <cellStyle name="Collegamento visitato" xfId="602" builtinId="9" hidden="1"/>
    <cellStyle name="Collegamento visitato" xfId="603" builtinId="9" hidden="1"/>
    <cellStyle name="Collegamento visitato" xfId="604" builtinId="9" hidden="1"/>
    <cellStyle name="Collegamento visitato" xfId="605" builtinId="9" hidden="1"/>
    <cellStyle name="Collegamento visitato" xfId="606" builtinId="9" hidden="1"/>
    <cellStyle name="Collegamento visitato" xfId="607" builtinId="9" hidden="1"/>
    <cellStyle name="Collegamento visitato" xfId="608" builtinId="9" hidden="1"/>
    <cellStyle name="Collegamento visitato" xfId="609" builtinId="9" hidden="1"/>
    <cellStyle name="Collegamento visitato" xfId="610" builtinId="9" hidden="1"/>
    <cellStyle name="Collegamento visitato" xfId="611" builtinId="9" hidden="1"/>
    <cellStyle name="Collegamento visitato" xfId="612" builtinId="9" hidden="1"/>
    <cellStyle name="Collegamento visitato" xfId="613" builtinId="9" hidden="1"/>
    <cellStyle name="Collegamento visitato" xfId="614" builtinId="9" hidden="1"/>
    <cellStyle name="Collegamento visitato" xfId="615" builtinId="9" hidden="1"/>
    <cellStyle name="Collegamento visitato" xfId="616" builtinId="9" hidden="1"/>
    <cellStyle name="Collegamento visitato" xfId="617" builtinId="9" hidden="1"/>
    <cellStyle name="Collegamento visitato" xfId="618" builtinId="9" hidden="1"/>
    <cellStyle name="Collegamento visitato" xfId="619" builtinId="9" hidden="1"/>
    <cellStyle name="Collegamento visitato" xfId="620" builtinId="9" hidden="1"/>
    <cellStyle name="Collegamento visitato" xfId="621" builtinId="9" hidden="1"/>
    <cellStyle name="Collegamento visitato" xfId="622" builtinId="9" hidden="1"/>
    <cellStyle name="Collegamento visitato" xfId="623" builtinId="9" hidden="1"/>
    <cellStyle name="Collegamento visitato" xfId="624" builtinId="9" hidden="1"/>
    <cellStyle name="Collegamento visitato" xfId="625" builtinId="9" hidden="1"/>
    <cellStyle name="Collegamento visitato" xfId="626" builtinId="9" hidden="1"/>
    <cellStyle name="Collegamento visitato" xfId="627" builtinId="9" hidden="1"/>
    <cellStyle name="Collegamento visitato" xfId="628" builtinId="9" hidden="1"/>
    <cellStyle name="Collegamento visitato" xfId="629" builtinId="9" hidden="1"/>
    <cellStyle name="Collegamento visitato" xfId="630" builtinId="9" hidden="1"/>
    <cellStyle name="Collegamento visitato" xfId="631" builtinId="9" hidden="1"/>
    <cellStyle name="Collegamento visitato" xfId="632" builtinId="9" hidden="1"/>
    <cellStyle name="Collegamento visitato" xfId="633" builtinId="9" hidden="1"/>
    <cellStyle name="Collegamento visitato" xfId="634" builtinId="9" hidden="1"/>
    <cellStyle name="Collegamento visitato" xfId="635" builtinId="9" hidden="1"/>
    <cellStyle name="Collegamento visitato" xfId="636" builtinId="9" hidden="1"/>
    <cellStyle name="Collegamento visitato" xfId="637" builtinId="9" hidden="1"/>
    <cellStyle name="Collegamento visitato" xfId="638" builtinId="9" hidden="1"/>
    <cellStyle name="Collegamento visitato" xfId="639" builtinId="9" hidden="1"/>
    <cellStyle name="Collegamento visitato" xfId="640" builtinId="9" hidden="1"/>
    <cellStyle name="Collegamento visitato" xfId="641" builtinId="9" hidden="1"/>
    <cellStyle name="Collegamento visitato" xfId="642" builtinId="9" hidden="1"/>
    <cellStyle name="Collegamento visitato" xfId="643" builtinId="9" hidden="1"/>
    <cellStyle name="Collegamento visitato" xfId="644" builtinId="9" hidden="1"/>
    <cellStyle name="Collegamento visitato" xfId="645" builtinId="9" hidden="1"/>
    <cellStyle name="Collegamento visitato" xfId="646" builtinId="9" hidden="1"/>
    <cellStyle name="Collegamento visitato" xfId="647" builtinId="9" hidden="1"/>
    <cellStyle name="Collegamento visitato" xfId="648" builtinId="9" hidden="1"/>
    <cellStyle name="Collegamento visitato" xfId="649" builtinId="9" hidden="1"/>
    <cellStyle name="Collegamento visitato" xfId="651" builtinId="9" hidden="1"/>
    <cellStyle name="Collegamento visitato" xfId="653" builtinId="9" hidden="1"/>
    <cellStyle name="Collegamento visitato" xfId="655" builtinId="9" hidden="1"/>
    <cellStyle name="Collegamento visitato" xfId="657" builtinId="9" hidden="1"/>
    <cellStyle name="Collegamento visitato" xfId="659" builtinId="9" hidden="1"/>
    <cellStyle name="Collegamento visitato" xfId="661" builtinId="9" hidden="1"/>
    <cellStyle name="Collegamento visitato" xfId="663" builtinId="9" hidden="1"/>
    <cellStyle name="Collegamento visitato" xfId="665" builtinId="9" hidden="1"/>
    <cellStyle name="Collegamento visitato" xfId="667" builtinId="9" hidden="1"/>
    <cellStyle name="Collegamento visitato" xfId="669" builtinId="9" hidden="1"/>
    <cellStyle name="Collegamento visitato" xfId="671" builtinId="9" hidden="1"/>
    <cellStyle name="Collegamento visitato" xfId="673" builtinId="9" hidden="1"/>
    <cellStyle name="Collegamento visitato" xfId="675" builtinId="9" hidden="1"/>
    <cellStyle name="Collegamento visitato" xfId="677" builtinId="9" hidden="1"/>
    <cellStyle name="Collegamento visitato" xfId="679" builtinId="9" hidden="1"/>
    <cellStyle name="Collegamento visitato" xfId="681" builtinId="9" hidden="1"/>
    <cellStyle name="Collegamento visitato" xfId="683" builtinId="9" hidden="1"/>
    <cellStyle name="Collegamento visitato" xfId="685" builtinId="9" hidden="1"/>
    <cellStyle name="Collegamento visitato" xfId="687" builtinId="9" hidden="1"/>
    <cellStyle name="Collegamento visitato" xfId="689" builtinId="9" hidden="1"/>
    <cellStyle name="Collegamento visitato" xfId="691" builtinId="9" hidden="1"/>
    <cellStyle name="Collegamento visitato" xfId="693" builtinId="9" hidden="1"/>
    <cellStyle name="Collegamento visitato" xfId="695" builtinId="9" hidden="1"/>
    <cellStyle name="Collegamento visitato" xfId="697" builtinId="9" hidden="1"/>
    <cellStyle name="Collegamento visitato" xfId="699" builtinId="9" hidden="1"/>
    <cellStyle name="Collegamento visitato" xfId="701" builtinId="9" hidden="1"/>
    <cellStyle name="Collegamento visitato" xfId="703" builtinId="9" hidden="1"/>
    <cellStyle name="Collegamento visitato" xfId="705" builtinId="9" hidden="1"/>
    <cellStyle name="Collegamento visitato" xfId="707" builtinId="9" hidden="1"/>
    <cellStyle name="Collegamento visitato" xfId="709" builtinId="9" hidden="1"/>
    <cellStyle name="Collegamento visitato" xfId="711" builtinId="9" hidden="1"/>
    <cellStyle name="Collegamento visitato" xfId="713" builtinId="9" hidden="1"/>
    <cellStyle name="Collegamento visitato" xfId="715" builtinId="9" hidden="1"/>
    <cellStyle name="Collegamento visitato" xfId="717" builtinId="9" hidden="1"/>
    <cellStyle name="Collegamento visitato" xfId="719" builtinId="9" hidden="1"/>
    <cellStyle name="Collegamento visitato" xfId="721" builtinId="9" hidden="1"/>
    <cellStyle name="Collegamento visitato" xfId="723" builtinId="9" hidden="1"/>
    <cellStyle name="Collegamento visitato" xfId="725" builtinId="9" hidden="1"/>
    <cellStyle name="Collegamento visitato" xfId="727" builtinId="9" hidden="1"/>
    <cellStyle name="Collegamento visitato" xfId="729" builtinId="9" hidden="1"/>
    <cellStyle name="Collegamento visitato" xfId="731" builtinId="9" hidden="1"/>
    <cellStyle name="Collegamento visitato" xfId="733" builtinId="9" hidden="1"/>
    <cellStyle name="Collegamento visitato" xfId="735" builtinId="9" hidden="1"/>
    <cellStyle name="Collegamento visitato" xfId="737" builtinId="9" hidden="1"/>
    <cellStyle name="Collegamento visitato" xfId="739" builtinId="9" hidden="1"/>
    <cellStyle name="Collegamento visitato" xfId="741" builtinId="9" hidden="1"/>
    <cellStyle name="Collegamento visitato" xfId="743" builtinId="9" hidden="1"/>
    <cellStyle name="Collegamento visitato" xfId="745" builtinId="9" hidden="1"/>
    <cellStyle name="Collegamento visitato" xfId="747" builtinId="9" hidden="1"/>
    <cellStyle name="Collegamento visitato" xfId="749" builtinId="9" hidden="1"/>
    <cellStyle name="Collegamento visitato" xfId="751" builtinId="9" hidden="1"/>
    <cellStyle name="Collegamento visitato" xfId="753" builtinId="9" hidden="1"/>
    <cellStyle name="Collegamento visitato" xfId="755" builtinId="9" hidden="1"/>
    <cellStyle name="Collegamento visitato" xfId="757" builtinId="9" hidden="1"/>
    <cellStyle name="Collegamento visitato" xfId="759" builtinId="9" hidden="1"/>
    <cellStyle name="Collegamento visitato" xfId="761" builtinId="9" hidden="1"/>
    <cellStyle name="Collegamento visitato" xfId="763" builtinId="9" hidden="1"/>
    <cellStyle name="Collegamento visitato" xfId="765" builtinId="9" hidden="1"/>
    <cellStyle name="Collegamento visitato" xfId="767" builtinId="9" hidden="1"/>
    <cellStyle name="Collegamento visitato" xfId="769" builtinId="9" hidden="1"/>
    <cellStyle name="Collegamento visitato" xfId="771" builtinId="9" hidden="1"/>
    <cellStyle name="Collegamento visitato" xfId="773" builtinId="9" hidden="1"/>
    <cellStyle name="Collegamento visitato" xfId="775" builtinId="9" hidden="1"/>
    <cellStyle name="Collegamento visitato" xfId="777" builtinId="9" hidden="1"/>
    <cellStyle name="Collegamento visitato" xfId="779" builtinId="9" hidden="1"/>
    <cellStyle name="Collegamento visitato" xfId="781" builtinId="9" hidden="1"/>
    <cellStyle name="Collegamento visitato" xfId="783" builtinId="9" hidden="1"/>
    <cellStyle name="Collegamento visitato" xfId="785" builtinId="9" hidden="1"/>
    <cellStyle name="Collegamento visitato" xfId="787" builtinId="9" hidden="1"/>
    <cellStyle name="Collegamento visitato" xfId="789" builtinId="9" hidden="1"/>
    <cellStyle name="Collegamento visitato" xfId="791" builtinId="9" hidden="1"/>
    <cellStyle name="Collegamento visitato" xfId="793" builtinId="9" hidden="1"/>
    <cellStyle name="Collegamento visitato" xfId="795" builtinId="9" hidden="1"/>
    <cellStyle name="Collegamento visitato" xfId="797" builtinId="9" hidden="1"/>
    <cellStyle name="Collegamento visitato" xfId="799" builtinId="9" hidden="1"/>
    <cellStyle name="Collegamento visitato" xfId="801" builtinId="9" hidden="1"/>
    <cellStyle name="Collegamento visitato" xfId="803" builtinId="9" hidden="1"/>
    <cellStyle name="Collegamento visitato" xfId="805" builtinId="9" hidden="1"/>
    <cellStyle name="Collegamento visitato" xfId="807" builtinId="9" hidden="1"/>
    <cellStyle name="Collegamento visitato" xfId="809" builtinId="9" hidden="1"/>
    <cellStyle name="Collegamento visitato" xfId="811" builtinId="9" hidden="1"/>
    <cellStyle name="Collegamento visitato" xfId="813" builtinId="9" hidden="1"/>
    <cellStyle name="Collegamento visitato" xfId="815" builtinId="9" hidden="1"/>
    <cellStyle name="Collegamento visitato" xfId="817" builtinId="9" hidden="1"/>
    <cellStyle name="Collegamento visitato" xfId="819" builtinId="9" hidden="1"/>
    <cellStyle name="Collegamento visitato" xfId="821" builtinId="9" hidden="1"/>
    <cellStyle name="Collegamento visitato" xfId="823" builtinId="9" hidden="1"/>
    <cellStyle name="Collegamento visitato" xfId="825" builtinId="9" hidden="1"/>
    <cellStyle name="Collegamento visitato" xfId="827" builtinId="9" hidden="1"/>
    <cellStyle name="Collegamento visitato" xfId="829" builtinId="9" hidden="1"/>
    <cellStyle name="Collegamento visitato" xfId="831" builtinId="9" hidden="1"/>
    <cellStyle name="Collegamento visitato" xfId="833" builtinId="9" hidden="1"/>
    <cellStyle name="Collegamento visitato" xfId="835" builtinId="9" hidden="1"/>
    <cellStyle name="Collegamento visitato" xfId="837" builtinId="9" hidden="1"/>
    <cellStyle name="Collegamento visitato" xfId="839" builtinId="9" hidden="1"/>
    <cellStyle name="Collegamento visitato" xfId="841" builtinId="9" hidden="1"/>
    <cellStyle name="Collegamento visitato" xfId="843" builtinId="9" hidden="1"/>
    <cellStyle name="Collegamento visitato" xfId="845" builtinId="9" hidden="1"/>
    <cellStyle name="Collegamento visitato" xfId="847" builtinId="9" hidden="1"/>
    <cellStyle name="Collegamento visitato" xfId="849" builtinId="9" hidden="1"/>
    <cellStyle name="Collegamento visitato" xfId="851" builtinId="9" hidden="1"/>
    <cellStyle name="Collegamento visitato" xfId="853" builtinId="9" hidden="1"/>
    <cellStyle name="Collegamento visitato" xfId="855" builtinId="9" hidden="1"/>
    <cellStyle name="Collegamento visitato" xfId="857" builtinId="9" hidden="1"/>
    <cellStyle name="Collegamento visitato" xfId="859" builtinId="9" hidden="1"/>
    <cellStyle name="Collegamento visitato" xfId="861" builtinId="9" hidden="1"/>
    <cellStyle name="Collegamento visitato" xfId="863" builtinId="9" hidden="1"/>
    <cellStyle name="Collegamento visitato" xfId="865" builtinId="9" hidden="1"/>
    <cellStyle name="Collegamento visitato" xfId="867" builtinId="9" hidden="1"/>
    <cellStyle name="Collegamento visitato" xfId="869" builtinId="9" hidden="1"/>
    <cellStyle name="Collegamento visitato" xfId="871" builtinId="9" hidden="1"/>
    <cellStyle name="Collegamento visitato" xfId="873" builtinId="9" hidden="1"/>
    <cellStyle name="Collegamento visitato" xfId="875" builtinId="9" hidden="1"/>
    <cellStyle name="Collegamento visitato" xfId="877" builtinId="9" hidden="1"/>
    <cellStyle name="Collegamento visitato" xfId="879" builtinId="9" hidden="1"/>
    <cellStyle name="Collegamento visitato" xfId="881" builtinId="9" hidden="1"/>
    <cellStyle name="Collegamento visitato" xfId="883" builtinId="9" hidden="1"/>
    <cellStyle name="Collegamento visitato" xfId="885" builtinId="9" hidden="1"/>
    <cellStyle name="Collegamento visitato" xfId="887" builtinId="9" hidden="1"/>
    <cellStyle name="Collegamento visitato" xfId="889" builtinId="9" hidden="1"/>
    <cellStyle name="Collegamento visitato" xfId="892" builtinId="9" hidden="1"/>
    <cellStyle name="Collegamento visitato" xfId="894" builtinId="9" hidden="1"/>
    <cellStyle name="Collegamento visitato" xfId="896" builtinId="9" hidden="1"/>
    <cellStyle name="Collegamento visitato" xfId="898" builtinId="9" hidden="1"/>
    <cellStyle name="Collegamento visitato" xfId="900" builtinId="9" hidden="1"/>
    <cellStyle name="Collegamento visitato" xfId="902" builtinId="9" hidden="1"/>
    <cellStyle name="Collegamento visitato" xfId="904" builtinId="9" hidden="1"/>
    <cellStyle name="Collegamento visitato" xfId="906" builtinId="9" hidden="1"/>
    <cellStyle name="Collegamento visitato" xfId="908" builtinId="9" hidden="1"/>
    <cellStyle name="Collegamento visitato" xfId="910" builtinId="9" hidden="1"/>
    <cellStyle name="Collegamento visitato" xfId="912" builtinId="9" hidden="1"/>
    <cellStyle name="Collegamento visitato" xfId="914" builtinId="9" hidden="1"/>
    <cellStyle name="Collegamento visitato" xfId="916" builtinId="9" hidden="1"/>
    <cellStyle name="Collegamento visitato" xfId="918" builtinId="9" hidden="1"/>
    <cellStyle name="Collegamento visitato" xfId="920" builtinId="9" hidden="1"/>
    <cellStyle name="Collegamento visitato" xfId="922" builtinId="9" hidden="1"/>
    <cellStyle name="Collegamento visitato" xfId="924" builtinId="9" hidden="1"/>
    <cellStyle name="Collegamento visitato" xfId="926" builtinId="9" hidden="1"/>
    <cellStyle name="Column Heading" xfId="41"/>
    <cellStyle name="Comma [0]" xfId="42"/>
    <cellStyle name="Comma [00]" xfId="43"/>
    <cellStyle name="Comma 0" xfId="44"/>
    <cellStyle name="Comma 0*" xfId="45"/>
    <cellStyle name="Comma 2" xfId="46"/>
    <cellStyle name="Comma_A" xfId="47"/>
    <cellStyle name="Comma, 1 dec" xfId="48"/>
    <cellStyle name="Currency (0.00)" xfId="49"/>
    <cellStyle name="Currency [0]" xfId="50"/>
    <cellStyle name="Currency [00]" xfId="51"/>
    <cellStyle name="Currency [2]" xfId="52"/>
    <cellStyle name="Currency 0" xfId="53"/>
    <cellStyle name="Currency 2" xfId="54"/>
    <cellStyle name="Currency_A" xfId="55"/>
    <cellStyle name="Da modellizzare" xfId="56"/>
    <cellStyle name="Data_0dp" xfId="57"/>
    <cellStyle name="Date" xfId="58"/>
    <cellStyle name="Date Aligned" xfId="59"/>
    <cellStyle name="Date Short" xfId="60"/>
    <cellStyle name="Derive" xfId="61"/>
    <cellStyle name="Dotted Line" xfId="62"/>
    <cellStyle name="Enter Currency (0)" xfId="63"/>
    <cellStyle name="Enter Currency (2)" xfId="64"/>
    <cellStyle name="Enter Units (0)" xfId="65"/>
    <cellStyle name="Enter Units (1)" xfId="66"/>
    <cellStyle name="Enter Units (2)" xfId="67"/>
    <cellStyle name="Euro" xfId="68"/>
    <cellStyle name="Followed Hyperlink" xfId="69"/>
    <cellStyle name="Footnote" xfId="70"/>
    <cellStyle name="Grey" xfId="71"/>
    <cellStyle name="H04 # Budget 2004" xfId="72"/>
    <cellStyle name="H04 # FORMULA" xfId="73"/>
    <cellStyle name="H04 # IPOTESI" xfId="74"/>
    <cellStyle name="H04 # STORICO" xfId="75"/>
    <cellStyle name="H04 % FORMULA" xfId="76"/>
    <cellStyle name="H04 % IPOTESI" xfId="77"/>
    <cellStyle name="H04 % STORICO" xfId="78"/>
    <cellStyle name="H04 DELINKED" xfId="79"/>
    <cellStyle name="H04 FORMULA" xfId="80"/>
    <cellStyle name="H04 SWITCH" xfId="81"/>
    <cellStyle name="H04FORMULA" xfId="82"/>
    <cellStyle name="H04IPOTESI" xfId="83"/>
    <cellStyle name="Hard Input" xfId="84"/>
    <cellStyle name="Hard number" xfId="85"/>
    <cellStyle name="Hard Percent" xfId="86"/>
    <cellStyle name="Header" xfId="87"/>
    <cellStyle name="Header1" xfId="88"/>
    <cellStyle name="Header2" xfId="89"/>
    <cellStyle name="Heading 2" xfId="90"/>
    <cellStyle name="Heading 3" xfId="91"/>
    <cellStyle name="Highlight" xfId="92"/>
    <cellStyle name="Historical" xfId="93"/>
    <cellStyle name="Hyperlink" xfId="94"/>
    <cellStyle name="Info_Main" xfId="95"/>
    <cellStyle name="Input" xfId="96" builtinId="20" customBuiltin="1"/>
    <cellStyle name="Input [yellow]" xfId="97"/>
    <cellStyle name="Input Link" xfId="98"/>
    <cellStyle name="Link Currency (0)" xfId="99"/>
    <cellStyle name="Link Currency (2)" xfId="100"/>
    <cellStyle name="Link Units (0)" xfId="101"/>
    <cellStyle name="Link Units (1)" xfId="102"/>
    <cellStyle name="Link Units (2)" xfId="103"/>
    <cellStyle name="Macroindicatori" xfId="104"/>
    <cellStyle name="MAGENTA" xfId="105"/>
    <cellStyle name="Main Title" xfId="106"/>
    <cellStyle name="Miglia - Stile1" xfId="107"/>
    <cellStyle name="Migliaia (0)_~0064199" xfId="108"/>
    <cellStyle name="Migliaia [0] 2" xfId="109"/>
    <cellStyle name="Migliaia 2" xfId="110"/>
    <cellStyle name="Multiple" xfId="111"/>
    <cellStyle name="Name" xfId="112"/>
    <cellStyle name="Non valido" xfId="113"/>
    <cellStyle name="Non_definito" xfId="114"/>
    <cellStyle name="norma" xfId="115"/>
    <cellStyle name="Normal - Stile2" xfId="116"/>
    <cellStyle name="Normal - Stile3" xfId="117"/>
    <cellStyle name="Normal - Stile4" xfId="118"/>
    <cellStyle name="Normal - Stile5" xfId="119"/>
    <cellStyle name="Normal - Style1" xfId="120"/>
    <cellStyle name="Normal - Style2" xfId="121"/>
    <cellStyle name="Normal - Style3" xfId="122"/>
    <cellStyle name="Normal - Style4" xfId="123"/>
    <cellStyle name="Normal - Style5" xfId="124"/>
    <cellStyle name="Normal - Style6" xfId="125"/>
    <cellStyle name="Normal - Style7" xfId="126"/>
    <cellStyle name="Normal - Style8" xfId="127"/>
    <cellStyle name="Normal_A" xfId="128"/>
    <cellStyle name="Normale" xfId="0" builtinId="0"/>
    <cellStyle name="Normale 10" xfId="129"/>
    <cellStyle name="Normale 11" xfId="130"/>
    <cellStyle name="Normale 12" xfId="131"/>
    <cellStyle name="Normale 13" xfId="132"/>
    <cellStyle name="Normale 14" xfId="133"/>
    <cellStyle name="Normale 2" xfId="134"/>
    <cellStyle name="Normale 3" xfId="135"/>
    <cellStyle name="Normale 4" xfId="136"/>
    <cellStyle name="Normale 5" xfId="137"/>
    <cellStyle name="Normale 6" xfId="138"/>
    <cellStyle name="Normale 7" xfId="139"/>
    <cellStyle name="Normale 8" xfId="140"/>
    <cellStyle name="Normale 9" xfId="141"/>
    <cellStyle name="NormalGB" xfId="142"/>
    <cellStyle name="Nota" xfId="143" builtinId="10" customBuiltin="1"/>
    <cellStyle name="Nota 10" xfId="144"/>
    <cellStyle name="Nota 11" xfId="145"/>
    <cellStyle name="Nota 12" xfId="146"/>
    <cellStyle name="Nota 13" xfId="147"/>
    <cellStyle name="Nota 14" xfId="148"/>
    <cellStyle name="Nota 2" xfId="149"/>
    <cellStyle name="Nota 3" xfId="150"/>
    <cellStyle name="Nota 4" xfId="151"/>
    <cellStyle name="Nota 5" xfId="152"/>
    <cellStyle name="Nota 6" xfId="153"/>
    <cellStyle name="Nota 7" xfId="154"/>
    <cellStyle name="Nota 8" xfId="155"/>
    <cellStyle name="Nota 9" xfId="156"/>
    <cellStyle name="Note" xfId="157"/>
    <cellStyle name="Number" xfId="158"/>
    <cellStyle name="Œ…‹æØ‚è [0.00]_laroux" xfId="159"/>
    <cellStyle name="Œ…‹æØ‚è_laroux" xfId="160"/>
    <cellStyle name="Output" xfId="161" builtinId="21" customBuiltin="1"/>
    <cellStyle name="Page Number" xfId="162"/>
    <cellStyle name="pb_page_heading_LS" xfId="163"/>
    <cellStyle name="Percen - Stile6" xfId="164"/>
    <cellStyle name="Percen - Stile7" xfId="165"/>
    <cellStyle name="Percen - Stile8" xfId="166"/>
    <cellStyle name="Percent [0]" xfId="167"/>
    <cellStyle name="Percent [00]" xfId="168"/>
    <cellStyle name="Percent [2]" xfId="169"/>
    <cellStyle name="Percent_Controls" xfId="170"/>
    <cellStyle name="Percentage" xfId="171"/>
    <cellStyle name="Percentuale" xfId="172" builtinId="5"/>
    <cellStyle name="Percentuale 2" xfId="173"/>
    <cellStyle name="Porcentual_sb_stand" xfId="174"/>
    <cellStyle name="PrePop Currency (0)" xfId="175"/>
    <cellStyle name="PrePop Currency (2)" xfId="176"/>
    <cellStyle name="PrePop Units (0)" xfId="177"/>
    <cellStyle name="PrePop Units (1)" xfId="178"/>
    <cellStyle name="PrePop Units (2)" xfId="179"/>
    <cellStyle name="Price" xfId="180"/>
    <cellStyle name="Ratio" xfId="181"/>
    <cellStyle name="Row Heading" xfId="182"/>
    <cellStyle name="Salomon Logo" xfId="183"/>
    <cellStyle name="SAPBEXaggData" xfId="184"/>
    <cellStyle name="SAPBEXaggDataEmph" xfId="185"/>
    <cellStyle name="SAPBEXaggItem" xfId="186"/>
    <cellStyle name="SAPBEXchaText" xfId="187"/>
    <cellStyle name="SAPBEXexcBad7" xfId="188"/>
    <cellStyle name="SAPBEXexcBad8" xfId="189"/>
    <cellStyle name="SAPBEXexcBad9" xfId="190"/>
    <cellStyle name="SAPBEXexcCritical4" xfId="191"/>
    <cellStyle name="SAPBEXexcCritical5" xfId="192"/>
    <cellStyle name="SAPBEXexcCritical6" xfId="193"/>
    <cellStyle name="SAPBEXexcGood1" xfId="194"/>
    <cellStyle name="SAPBEXexcGood2" xfId="195"/>
    <cellStyle name="SAPBEXexcGood3" xfId="196"/>
    <cellStyle name="SAPBEXfilterDrill" xfId="197"/>
    <cellStyle name="SAPBEXfilterItem" xfId="198"/>
    <cellStyle name="SAPBEXfilterText" xfId="199"/>
    <cellStyle name="SAPBEXformats" xfId="200"/>
    <cellStyle name="SAPBEXheaderItem" xfId="201"/>
    <cellStyle name="SAPBEXheaderText" xfId="202"/>
    <cellStyle name="SAPBEXresData" xfId="203"/>
    <cellStyle name="SAPBEXresDataEmph" xfId="204"/>
    <cellStyle name="SAPBEXresItem" xfId="205"/>
    <cellStyle name="SAPBEXstdData" xfId="206"/>
    <cellStyle name="SAPBEXstdDataEmph" xfId="207"/>
    <cellStyle name="SAPBEXstdItem" xfId="208"/>
    <cellStyle name="SAPBEXtitle" xfId="209"/>
    <cellStyle name="SAPBEXundefined" xfId="210"/>
    <cellStyle name="scost_%" xfId="211"/>
    <cellStyle name="scostamenti" xfId="212"/>
    <cellStyle name="Section Title" xfId="213"/>
    <cellStyle name="Shade" xfId="214"/>
    <cellStyle name="Small Number" xfId="215"/>
    <cellStyle name="Small Percentage" xfId="216"/>
    <cellStyle name="Stile 1" xfId="217"/>
    <cellStyle name="Subtotale" xfId="218"/>
    <cellStyle name="Switch" xfId="219"/>
    <cellStyle name="Synopsis" xfId="220"/>
    <cellStyle name="Table Head" xfId="221"/>
    <cellStyle name="Table Head Aligned" xfId="222"/>
    <cellStyle name="Table Head Blue" xfId="223"/>
    <cellStyle name="Table Head Green" xfId="224"/>
    <cellStyle name="Table Head_Val_Sum_Graph" xfId="225"/>
    <cellStyle name="Table Text" xfId="226"/>
    <cellStyle name="Table Title" xfId="227"/>
    <cellStyle name="Table Units" xfId="228"/>
    <cellStyle name="Table_Header" xfId="229"/>
    <cellStyle name="Testo avviso" xfId="230" builtinId="11" customBuiltin="1"/>
    <cellStyle name="Testo descrittivo" xfId="231" builtinId="53" customBuiltin="1"/>
    <cellStyle name="Text 1" xfId="232"/>
    <cellStyle name="Text Head 1" xfId="233"/>
    <cellStyle name="Text Indent A" xfId="234"/>
    <cellStyle name="Text Indent B" xfId="235"/>
    <cellStyle name="Text Indent C" xfId="236"/>
    <cellStyle name="Title" xfId="237"/>
    <cellStyle name="Title Heading" xfId="238"/>
    <cellStyle name="Title1" xfId="239"/>
    <cellStyle name="Title2" xfId="240"/>
    <cellStyle name="Title3" xfId="241"/>
    <cellStyle name="Titolo" xfId="242" builtinId="15" customBuiltin="1"/>
    <cellStyle name="Titolo 1" xfId="243" builtinId="16" customBuiltin="1"/>
    <cellStyle name="Titolo 2" xfId="244" builtinId="17" customBuiltin="1"/>
    <cellStyle name="Titolo 3" xfId="245" builtinId="18" customBuiltin="1"/>
    <cellStyle name="Titolo 4" xfId="246" builtinId="19" customBuiltin="1"/>
    <cellStyle name="Total" xfId="247"/>
    <cellStyle name="Totale" xfId="248" builtinId="25" customBuiltin="1"/>
    <cellStyle name="Underline_Single" xfId="249"/>
    <cellStyle name="Use_1dp" xfId="250"/>
    <cellStyle name="Valido" xfId="251"/>
    <cellStyle name="Valore non valido" xfId="252"/>
    <cellStyle name="Valore valido" xfId="253"/>
    <cellStyle name="Valuta" xfId="890" builtinId="4"/>
    <cellStyle name="Valuta (0)_ consulenze" xfId="254"/>
    <cellStyle name="VERDANA" xfId="255"/>
    <cellStyle name="Virgola" xfId="256" builtinId="3"/>
    <cellStyle name="Virgola 2" xfId="257"/>
    <cellStyle name="Virgola 3" xfId="386"/>
    <cellStyle name="WP Header" xfId="258"/>
    <cellStyle name="year" xfId="259"/>
    <cellStyle name="콤마 [0]_Book2" xfId="260"/>
    <cellStyle name="콤마_Book2" xfId="261"/>
    <cellStyle name="표준_Waiter 비교" xfId="262"/>
    <cellStyle name="標準_983A" xfId="263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AA5CB"/>
      <rgbColor rgb="00CCD6E3"/>
      <rgbColor rgb="00F38E31"/>
      <rgbColor rgb="00FAD8AF"/>
      <rgbColor rgb="008CA042"/>
      <rgbColor rgb="00D7DFB4"/>
      <rgbColor rgb="004DA0B0"/>
      <rgbColor rgb="00C3DEE1"/>
      <rgbColor rgb="000C2D83"/>
      <rgbColor rgb="00F38E31"/>
      <rgbColor rgb="00AABE75"/>
      <rgbColor rgb="008AA5CB"/>
      <rgbColor rgb="00C44026"/>
      <rgbColor rgb="0068820B"/>
      <rgbColor rgb="000BA0B0"/>
      <rgbColor rgb="00F06A00"/>
      <rgbColor rgb="00C77182"/>
      <rgbColor rgb="00ECCBCF"/>
      <rgbColor rgb="00C44026"/>
      <rgbColor rgb="00EAB7A0"/>
      <rgbColor rgb="00283B64"/>
      <rgbColor rgb="00A3A9C0"/>
      <rgbColor rgb="00838383"/>
      <rgbColor rgb="00D6D6D6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externalLink" Target="externalLinks/externalLink17.xml"/><Relationship Id="rId21" Type="http://schemas.openxmlformats.org/officeDocument/2006/relationships/externalLink" Target="externalLinks/externalLink18.xml"/><Relationship Id="rId22" Type="http://schemas.openxmlformats.org/officeDocument/2006/relationships/externalLink" Target="externalLinks/externalLink19.xml"/><Relationship Id="rId23" Type="http://schemas.openxmlformats.org/officeDocument/2006/relationships/externalLink" Target="externalLinks/externalLink20.xml"/><Relationship Id="rId24" Type="http://schemas.openxmlformats.org/officeDocument/2006/relationships/externalLink" Target="externalLinks/externalLink21.xml"/><Relationship Id="rId25" Type="http://schemas.openxmlformats.org/officeDocument/2006/relationships/externalLink" Target="externalLinks/externalLink22.xml"/><Relationship Id="rId26" Type="http://schemas.openxmlformats.org/officeDocument/2006/relationships/externalLink" Target="externalLinks/externalLink23.xml"/><Relationship Id="rId27" Type="http://schemas.openxmlformats.org/officeDocument/2006/relationships/externalLink" Target="externalLinks/externalLink24.xml"/><Relationship Id="rId28" Type="http://schemas.openxmlformats.org/officeDocument/2006/relationships/externalLink" Target="externalLinks/externalLink25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30" Type="http://schemas.openxmlformats.org/officeDocument/2006/relationships/externalLink" Target="externalLinks/externalLink27.xml"/><Relationship Id="rId31" Type="http://schemas.openxmlformats.org/officeDocument/2006/relationships/externalLink" Target="externalLinks/externalLink28.xml"/><Relationship Id="rId32" Type="http://schemas.openxmlformats.org/officeDocument/2006/relationships/externalLink" Target="externalLinks/externalLink29.xml"/><Relationship Id="rId9" Type="http://schemas.openxmlformats.org/officeDocument/2006/relationships/externalLink" Target="externalLinks/externalLink6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5.xml"/><Relationship Id="rId33" Type="http://schemas.openxmlformats.org/officeDocument/2006/relationships/externalLink" Target="externalLinks/externalLink30.xml"/><Relationship Id="rId34" Type="http://schemas.openxmlformats.org/officeDocument/2006/relationships/theme" Target="theme/theme1.xml"/><Relationship Id="rId35" Type="http://schemas.openxmlformats.org/officeDocument/2006/relationships/styles" Target="styles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1" Type="http://schemas.openxmlformats.org/officeDocument/2006/relationships/externalLink" Target="externalLinks/externalLink8.xml"/><Relationship Id="rId12" Type="http://schemas.openxmlformats.org/officeDocument/2006/relationships/externalLink" Target="externalLinks/externalLink9.xml"/><Relationship Id="rId13" Type="http://schemas.openxmlformats.org/officeDocument/2006/relationships/externalLink" Target="externalLinks/externalLink10.xml"/><Relationship Id="rId14" Type="http://schemas.openxmlformats.org/officeDocument/2006/relationships/externalLink" Target="externalLinks/externalLink11.xml"/><Relationship Id="rId15" Type="http://schemas.openxmlformats.org/officeDocument/2006/relationships/externalLink" Target="externalLinks/externalLink12.xml"/><Relationship Id="rId16" Type="http://schemas.openxmlformats.org/officeDocument/2006/relationships/externalLink" Target="externalLinks/externalLink13.xml"/><Relationship Id="rId17" Type="http://schemas.openxmlformats.org/officeDocument/2006/relationships/externalLink" Target="externalLinks/externalLink14.xml"/><Relationship Id="rId18" Type="http://schemas.openxmlformats.org/officeDocument/2006/relationships/externalLink" Target="externalLinks/externalLink15.xml"/><Relationship Id="rId19" Type="http://schemas.openxmlformats.org/officeDocument/2006/relationships/externalLink" Target="externalLinks/externalLink16.xml"/><Relationship Id="rId3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monfalcone/Downloads/guidava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monfalcone/Downloads/Jimbo%20base%20cas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gonigro/Library/Containers/com.apple.mail/Data/Library/Mail%20Downloads/093F02FA-C7A9-40B6-A7E2-556E93D45618/6_F&amp;B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monfalcone/Downloads/dreamdc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monfalcone/Downloads/Situazione_Cee_GSP_3%2030-11-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monfalcone/Downloads/POWER7.XL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monfalcone/Downloads/GSP%20Spa%2030-06-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gonigro/Library/Containers/com.apple.mail/Data/Library/Mail%20Downloads/093F02FA-C7A9-40B6-A7E2-556E93D45618/asco%2031%2003%2005.prn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monfalcone/Downloads/BURGO%20seconda%20ipotesi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gonigro/Library/Containers/com.apple.mail/Data/Library/Mail%20Downloads/093F02FA-C7A9-40B6-A7E2-556E93D45618/modtass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monfalcone/Downloads/Project%20Financing%20Cofi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monfalcone/Downloads/Aggregazione_2002_2003_(2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monfalcone/Downloads/Multiples%20boursiers%20-%20A&#233;roports%201409200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monfalcone/Downloads/Simulazione%20costo%20gas%20%209.2.3.%20aprile%202004%20AT%2003-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monfalcone/Downloads/VE3_Datapack_19feb0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monfalcone/Downloads/SPIM_Datapack_19feb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monfalcone/Downloads/dneeur20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monfalcone/Downloads/udcf%20burgo%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monfalcone/Downloads/Full%20Combo1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monfalcone/Downloads/Veneta-Infrastrutture%20Caso%20Base%20(35%20anni)%20-%20rettificato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monfalcone/Downloads/Piano%20BFEv.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monfalcone/Downloads/Dati_sintes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monfalcone/Downloads/TABL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monfalcone/Downloads/COMP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monfalcone/Downloads/TABELLE_BILANCIO_ATd-30-06.x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monfalcone/Downloads/EVALUA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monfalcone/Downloads/Marco%20Polo%20budget%201998bi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monfalcone/Downloads/Bil_Piave05_marz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gonigro/Library/Containers/com.apple.mail/Data/Library/Mail%20Downloads/093F02FA-C7A9-40B6-A7E2-556E93D45618/Riclassifica_bilancio_aggregat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monfalcone/Downloads/LBOKE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n-modif-allF"/>
      <sheetName val="REGVAR00"/>
      <sheetName val="budget"/>
      <sheetName val="ALLEGATO F ASSEST."/>
      <sheetName val="per CLIENTE"/>
      <sheetName val="per TIPOLOG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CF Calculation"/>
      <sheetName val="Spectrum Inputs"/>
      <sheetName val="TS and Mngmt Fees"/>
      <sheetName val="Profit and Loss Accounts"/>
      <sheetName val="Balance Sheet"/>
      <sheetName val="Cash Flow Statement"/>
      <sheetName val="Funding Req'd"/>
      <sheetName val="Financing Sources"/>
      <sheetName val="Long Term Debt"/>
      <sheetName val="Long Term Debt Prepayment"/>
      <sheetName val="Short Term Financing"/>
      <sheetName val="Short Term Prepayment"/>
      <sheetName val="Shareholder Loan"/>
      <sheetName val="SH Loan Prepayment"/>
      <sheetName val="Vendor Financing"/>
      <sheetName val="Vendor Prepayment"/>
      <sheetName val="Tax "/>
      <sheetName val="Dual Income Tax"/>
      <sheetName val="Tax Loss Carryforward"/>
      <sheetName val="Register Tax"/>
      <sheetName val="DCF Assumptions"/>
      <sheetName val="Project IRR"/>
      <sheetName val="All Investors IRR"/>
      <sheetName val="Investor Pro Rata Capital"/>
      <sheetName val="PF"/>
      <sheetName val="PEACH"/>
      <sheetName val="Compsum"/>
      <sheetName val="Model"/>
      <sheetName val="#REF"/>
      <sheetName val="WACC"/>
      <sheetName val="Summary"/>
      <sheetName val="DCF"/>
      <sheetName val="hist &amp; proj income statemen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tato Patrimoniale"/>
      <sheetName val="Rendiconto Finan"/>
      <sheetName val="Conto Economico"/>
      <sheetName val="FB Rogoredo"/>
      <sheetName val="TABACCHI Rogoredo"/>
      <sheetName val="TOTALE Rogoredo"/>
      <sheetName val="FB cremona"/>
      <sheetName val="TABACCHI cremona"/>
      <sheetName val="TOTALE cremona"/>
      <sheetName val="CAPCIRCOP"/>
      <sheetName val="Ebitda e altro"/>
      <sheetName val="Altri costi op."/>
      <sheetName val="Royalties"/>
      <sheetName val="Personale"/>
      <sheetName val="Consumi"/>
      <sheetName val="Fatturati"/>
      <sheetName val="Pax"/>
      <sheetName val="Spesa per pax"/>
      <sheetName val="Grafico aperture"/>
      <sheetName val="Investimenti aperture"/>
      <sheetName val="Fatturati Aeroporti+Porti"/>
      <sheetName val="Costi diretti Aeroporti+Porti"/>
      <sheetName val="Tabella aperture"/>
      <sheetName val="Fatturati stazioni"/>
      <sheetName val="Costi diretti Stazioni"/>
      <sheetName val="CE-SP-RF"/>
      <sheetName val="CCN"/>
      <sheetName val="Assunzioni"/>
      <sheetName val="BP COMPLESSIVO"/>
      <sheetName val="SP"/>
      <sheetName val="Ammort-Invest"/>
      <sheetName val="Ammort-Invest CT"/>
      <sheetName val="TDB"/>
      <sheetName val="vers 3"/>
      <sheetName val="Foglio1 (2)"/>
      <sheetName val="Pos Finan"/>
      <sheetName val="PrintMacro"/>
      <sheetName val="DebtMacro"/>
      <sheetName val="Module1"/>
      <sheetName val="DCF Calculation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WACC"/>
      <sheetName val="DCF"/>
      <sheetName val="Sheet3"/>
      <sheetName val="AST Value"/>
      <sheetName val="Working Capital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tato Patrimoniale"/>
      <sheetName val="Rendiconto Finan"/>
      <sheetName val="Conto Economico"/>
    </sheetNames>
    <sheetDataSet>
      <sheetData sheetId="0" refreshError="1">
        <row r="1">
          <cell r="A1" t="str">
            <v>Project Ocean</v>
          </cell>
        </row>
        <row r="2">
          <cell r="A2" t="str">
            <v>Tuna's WACC Analysis</v>
          </cell>
        </row>
        <row r="4">
          <cell r="B4" t="str">
            <v>Key Assumptions</v>
          </cell>
          <cell r="L4" t="str">
            <v>Comparables</v>
          </cell>
        </row>
        <row r="5">
          <cell r="B5" t="str">
            <v>Marginal Tax Rate</v>
          </cell>
          <cell r="H5">
            <v>0.3</v>
          </cell>
        </row>
        <row r="6">
          <cell r="B6" t="str">
            <v>Assumed Tuna's Enterprise Value (US$ mm)</v>
          </cell>
          <cell r="H6">
            <v>225</v>
          </cell>
          <cell r="P6" t="str">
            <v>Market Value</v>
          </cell>
          <cell r="R6" t="str">
            <v>Total Debt</v>
          </cell>
        </row>
        <row r="7">
          <cell r="B7" t="str">
            <v>Tuna's Book Value of Debt - Dec. 1997 (US$ mm)</v>
          </cell>
          <cell r="H7">
            <v>234.96383352500001</v>
          </cell>
          <cell r="P7" t="str">
            <v>of Equity</v>
          </cell>
          <cell r="R7" t="str">
            <v>Book Value</v>
          </cell>
          <cell r="T7" t="str">
            <v>Debt/ Mkt.</v>
          </cell>
          <cell r="V7" t="str">
            <v>Levered</v>
          </cell>
          <cell r="X7" t="str">
            <v xml:space="preserve">Marginal </v>
          </cell>
          <cell r="Z7" t="str">
            <v>Unlevered</v>
          </cell>
        </row>
        <row r="8">
          <cell r="B8" t="str">
            <v>2004 US Treasury</v>
          </cell>
          <cell r="H8">
            <v>5.5500000000000001E-2</v>
          </cell>
          <cell r="L8" t="str">
            <v>Company</v>
          </cell>
          <cell r="P8" t="str">
            <v>(US$ mm)</v>
          </cell>
          <cell r="R8" t="str">
            <v>(US$ mm)</v>
          </cell>
          <cell r="T8" t="str">
            <v>Cap (c)</v>
          </cell>
          <cell r="V8" t="str">
            <v>Beta (d)</v>
          </cell>
          <cell r="X8" t="str">
            <v>Tax Rate</v>
          </cell>
          <cell r="Z8" t="str">
            <v>Beta (e)</v>
          </cell>
        </row>
        <row r="9">
          <cell r="B9" t="str">
            <v xml:space="preserve">2007 Thailand Yankee (US$)  </v>
          </cell>
          <cell r="H9">
            <v>9.9299999999999999E-2</v>
          </cell>
        </row>
        <row r="10">
          <cell r="B10" t="str">
            <v>Tuna's Spread vs. Thailand Yankee (US$)</v>
          </cell>
          <cell r="H10">
            <v>0.03</v>
          </cell>
          <cell r="I10" t="str">
            <v>(a)</v>
          </cell>
          <cell r="L10" t="str">
            <v>Lafarge Corp.</v>
          </cell>
          <cell r="P10">
            <v>2160.7179999999998</v>
          </cell>
          <cell r="R10">
            <v>194.755</v>
          </cell>
          <cell r="T10">
            <v>8.2681907200804261E-2</v>
          </cell>
          <cell r="V10">
            <v>0.7</v>
          </cell>
          <cell r="X10">
            <v>0.34</v>
          </cell>
          <cell r="Z10">
            <v>0.66069605225068062</v>
          </cell>
        </row>
        <row r="11">
          <cell r="L11" t="str">
            <v>Lone Star Industries, Inc.</v>
          </cell>
          <cell r="P11">
            <v>725.63908049999998</v>
          </cell>
          <cell r="R11">
            <v>50</v>
          </cell>
          <cell r="T11">
            <v>6.4462971576636538E-2</v>
          </cell>
          <cell r="V11">
            <v>0.47</v>
          </cell>
          <cell r="X11">
            <v>0.34</v>
          </cell>
          <cell r="Z11">
            <v>0.44955549562543262</v>
          </cell>
        </row>
        <row r="12">
          <cell r="B12" t="str">
            <v>Expected medium term US inflation</v>
          </cell>
          <cell r="H12">
            <v>1.4999999999999999E-2</v>
          </cell>
          <cell r="I12" t="str">
            <v>(b)</v>
          </cell>
          <cell r="L12" t="str">
            <v>Medusa Corp.</v>
          </cell>
          <cell r="P12">
            <v>755.51424999999995</v>
          </cell>
          <cell r="R12">
            <v>36.282000000000004</v>
          </cell>
          <cell r="T12">
            <v>4.5822394334401058E-2</v>
          </cell>
          <cell r="V12">
            <v>0.82</v>
          </cell>
          <cell r="X12">
            <v>0.34</v>
          </cell>
          <cell r="Z12">
            <v>0.79480844548902463</v>
          </cell>
        </row>
        <row r="13">
          <cell r="B13" t="str">
            <v>Expected medium term Thailand inflation</v>
          </cell>
          <cell r="H13">
            <v>7.4999999999999997E-2</v>
          </cell>
          <cell r="I13" t="str">
            <v>(b)</v>
          </cell>
          <cell r="L13" t="str">
            <v>Southdown</v>
          </cell>
          <cell r="P13">
            <v>1499.4</v>
          </cell>
          <cell r="R13">
            <v>164.6</v>
          </cell>
          <cell r="T13">
            <v>9.8918269230769226E-2</v>
          </cell>
          <cell r="V13">
            <v>0.97</v>
          </cell>
          <cell r="X13">
            <v>0.34</v>
          </cell>
          <cell r="Z13">
            <v>0.90446855667410431</v>
          </cell>
        </row>
        <row r="14">
          <cell r="B14" t="str">
            <v>Implied Thailand Risk Free Rate (TB)</v>
          </cell>
          <cell r="H14">
            <v>0.16428325123152709</v>
          </cell>
          <cell r="L14" t="str">
            <v>Cemex S.A.</v>
          </cell>
          <cell r="P14">
            <v>4105.3096059769105</v>
          </cell>
          <cell r="R14">
            <v>4960.9786398841643</v>
          </cell>
          <cell r="T14">
            <v>0.5471896001264841</v>
          </cell>
          <cell r="V14">
            <v>1.26</v>
          </cell>
          <cell r="X14">
            <v>0.34</v>
          </cell>
          <cell r="Z14">
            <v>0.70094873569454297</v>
          </cell>
        </row>
        <row r="15">
          <cell r="B15" t="str">
            <v>Tuna's Borrowing Spread (TB)</v>
          </cell>
          <cell r="H15">
            <v>3.1773399014778325E-2</v>
          </cell>
          <cell r="Y15" t="str">
            <v>Average</v>
          </cell>
          <cell r="Z15">
            <v>0.70209545714675703</v>
          </cell>
        </row>
        <row r="16">
          <cell r="B16" t="str">
            <v>Tuna's Borrowing Rate (TB)</v>
          </cell>
          <cell r="H16">
            <v>0.19605665024630542</v>
          </cell>
        </row>
        <row r="17">
          <cell r="L17" t="str">
            <v>Blue Circle Industries</v>
          </cell>
          <cell r="P17">
            <v>4182.7672660436001</v>
          </cell>
          <cell r="R17">
            <v>930.80094270799998</v>
          </cell>
          <cell r="T17">
            <v>0.1820257215137922</v>
          </cell>
          <cell r="V17">
            <v>0.94</v>
          </cell>
          <cell r="X17">
            <v>0.31</v>
          </cell>
          <cell r="Z17">
            <v>0.81487772032310679</v>
          </cell>
        </row>
        <row r="18">
          <cell r="B18" t="str">
            <v>Thailand Equity Risk Premium</v>
          </cell>
          <cell r="H18">
            <v>0.115</v>
          </cell>
          <cell r="I18" t="str">
            <v>(b)</v>
          </cell>
          <cell r="L18" t="str">
            <v>Heidelberger Zement</v>
          </cell>
          <cell r="P18">
            <v>2719.1198625983357</v>
          </cell>
          <cell r="R18">
            <v>2072.8810708744541</v>
          </cell>
          <cell r="T18">
            <v>0.43257109079322026</v>
          </cell>
          <cell r="V18">
            <v>0.8</v>
          </cell>
          <cell r="X18">
            <v>0.45</v>
          </cell>
          <cell r="Z18">
            <v>0.5636643296232936</v>
          </cell>
        </row>
        <row r="19">
          <cell r="L19" t="str">
            <v xml:space="preserve">Holderbank </v>
          </cell>
          <cell r="P19">
            <v>6154.1818755914073</v>
          </cell>
          <cell r="R19">
            <v>4986.1457600236326</v>
          </cell>
          <cell r="T19">
            <v>0.44757622245176953</v>
          </cell>
          <cell r="V19">
            <v>1.02</v>
          </cell>
          <cell r="X19">
            <v>0.35</v>
          </cell>
          <cell r="Z19">
            <v>0.66813704172449795</v>
          </cell>
        </row>
        <row r="20">
          <cell r="Y20" t="str">
            <v>Average</v>
          </cell>
          <cell r="Z20">
            <v>0.68222636389029934</v>
          </cell>
        </row>
        <row r="21">
          <cell r="B21" t="str">
            <v>Alternative Calculations for Thailand Risk Free Rate</v>
          </cell>
        </row>
        <row r="22">
          <cell r="B22" t="str">
            <v>12-month average Forward / Spot premium (TB)</v>
          </cell>
          <cell r="H22">
            <v>1.0880000000000001</v>
          </cell>
          <cell r="L22" t="str">
            <v>Chia Hsin Cement</v>
          </cell>
          <cell r="P22">
            <v>405.48359142269044</v>
          </cell>
          <cell r="R22">
            <v>223.20161247628357</v>
          </cell>
          <cell r="T22">
            <v>0.35502921190451742</v>
          </cell>
          <cell r="V22">
            <v>0.65</v>
          </cell>
          <cell r="X22">
            <v>0.25</v>
          </cell>
          <cell r="Z22">
            <v>0.46006515457547925</v>
          </cell>
        </row>
        <row r="23">
          <cell r="B23" t="str">
            <v>Implied Thailand Risk Free Rate (TB)</v>
          </cell>
          <cell r="H23">
            <v>0.19603839999999995</v>
          </cell>
          <cell r="L23" t="str">
            <v>Hi Cement</v>
          </cell>
          <cell r="P23">
            <v>73.776021119999996</v>
          </cell>
          <cell r="R23">
            <v>95.79072147842254</v>
          </cell>
          <cell r="T23">
            <v>0.56491455818833236</v>
          </cell>
          <cell r="V23">
            <v>0.47</v>
          </cell>
          <cell r="X23">
            <v>0.35</v>
          </cell>
          <cell r="Z23">
            <v>0.25488630148944197</v>
          </cell>
        </row>
        <row r="24">
          <cell r="B24" t="str">
            <v>Tuna's Refinancing Spread (TB)</v>
          </cell>
          <cell r="H24">
            <v>3.2640000000000002E-2</v>
          </cell>
          <cell r="L24" t="str">
            <v>Gujarat Ambuja Cement</v>
          </cell>
          <cell r="P24">
            <v>476.63922829581992</v>
          </cell>
          <cell r="R24">
            <v>145.81049517684886</v>
          </cell>
          <cell r="T24">
            <v>0.23425264672521182</v>
          </cell>
          <cell r="V24">
            <v>0.94</v>
          </cell>
          <cell r="X24">
            <v>0.35</v>
          </cell>
          <cell r="Z24">
            <v>0.78408871166991445</v>
          </cell>
        </row>
        <row r="25">
          <cell r="B25" t="str">
            <v>Tuna's Refinancing Rate (TB)</v>
          </cell>
          <cell r="H25">
            <v>0.22867839999999995</v>
          </cell>
          <cell r="L25" t="str">
            <v>Associated Cement Cos.</v>
          </cell>
          <cell r="P25">
            <v>438.21395498392286</v>
          </cell>
          <cell r="R25">
            <v>235.69131832797427</v>
          </cell>
          <cell r="T25">
            <v>0.34973953708608463</v>
          </cell>
          <cell r="V25">
            <v>1.1499999999999999</v>
          </cell>
          <cell r="X25">
            <v>0.35</v>
          </cell>
          <cell r="Z25">
            <v>0.85210467551867952</v>
          </cell>
        </row>
        <row r="26">
          <cell r="L26" t="str">
            <v>India Cements</v>
          </cell>
          <cell r="P26">
            <v>100.61233525080387</v>
          </cell>
          <cell r="R26">
            <v>138.44367845659164</v>
          </cell>
          <cell r="T26">
            <v>0.57912652482378746</v>
          </cell>
          <cell r="V26">
            <v>1.1200000000000001</v>
          </cell>
          <cell r="X26">
            <v>0.35</v>
          </cell>
          <cell r="Z26">
            <v>0.59121398800192704</v>
          </cell>
        </row>
        <row r="27">
          <cell r="B27" t="str">
            <v>Thai Baht 5-year swap rate (Feb. 5, 2005)</v>
          </cell>
          <cell r="H27">
            <v>0.17499999999999999</v>
          </cell>
          <cell r="L27" t="str">
            <v>Kedah Cement</v>
          </cell>
          <cell r="P27">
            <v>124.30105476609067</v>
          </cell>
          <cell r="R27">
            <v>281.86466459593572</v>
          </cell>
          <cell r="T27">
            <v>0.6939646827867868</v>
          </cell>
          <cell r="V27">
            <v>1.06</v>
          </cell>
          <cell r="X27">
            <v>0.3</v>
          </cell>
          <cell r="Z27">
            <v>0.40969069904758165</v>
          </cell>
        </row>
        <row r="28">
          <cell r="B28" t="str">
            <v>Assumed Swap / Risk Free Rate Spread</v>
          </cell>
          <cell r="H28">
            <v>0.01</v>
          </cell>
          <cell r="L28" t="str">
            <v>Malayan Cement</v>
          </cell>
          <cell r="P28">
            <v>194.02403969727209</v>
          </cell>
          <cell r="R28">
            <v>0.47144719195361467</v>
          </cell>
          <cell r="T28">
            <v>3.7784542632008969E-3</v>
          </cell>
          <cell r="V28">
            <v>0.88</v>
          </cell>
          <cell r="X28">
            <v>0.3</v>
          </cell>
          <cell r="Z28">
            <v>0.8776698308425922</v>
          </cell>
        </row>
        <row r="29">
          <cell r="B29" t="str">
            <v>Implied Thailand Risk Free Rate (TB)</v>
          </cell>
          <cell r="H29">
            <v>0.16499999999999998</v>
          </cell>
          <cell r="L29" t="str">
            <v>YTL Cement Berhad</v>
          </cell>
          <cell r="P29">
            <v>35.367770165655593</v>
          </cell>
          <cell r="R29">
            <v>13.334220982172402</v>
          </cell>
          <cell r="T29">
            <v>6.4305231624149264E-2</v>
          </cell>
          <cell r="V29">
            <v>1.21</v>
          </cell>
          <cell r="X29">
            <v>0.3</v>
          </cell>
          <cell r="Z29">
            <v>1.1544620546830855</v>
          </cell>
        </row>
        <row r="30">
          <cell r="A30" t="str">
            <v xml:space="preserve"> </v>
          </cell>
          <cell r="Y30" t="str">
            <v>Average</v>
          </cell>
          <cell r="Z30">
            <v>0.67302267697858764</v>
          </cell>
        </row>
        <row r="32">
          <cell r="D32" t="str">
            <v>Debt Market</v>
          </cell>
          <cell r="F32" t="str">
            <v>Debt Market</v>
          </cell>
          <cell r="H32" t="str">
            <v xml:space="preserve">Cost of Equity at </v>
          </cell>
          <cell r="R32" t="str">
            <v>Weighted Average Cost of Capital (f) at</v>
          </cell>
        </row>
        <row r="33">
          <cell r="D33" t="str">
            <v>Value to Book</v>
          </cell>
          <cell r="F33" t="str">
            <v>Value</v>
          </cell>
          <cell r="H33" t="str">
            <v>Various Unlevered Beta and Discount to Debt Book Value</v>
          </cell>
          <cell r="R33" t="str">
            <v>Various Unlevered Beta and Discount to Debt Book Value</v>
          </cell>
        </row>
        <row r="34">
          <cell r="D34" t="str">
            <v>Value (¢/$)</v>
          </cell>
          <cell r="F34" t="str">
            <v>(US$ mm)</v>
          </cell>
          <cell r="H34">
            <v>0.6</v>
          </cell>
          <cell r="J34">
            <v>0.65</v>
          </cell>
          <cell r="L34">
            <v>0.70000000000000007</v>
          </cell>
          <cell r="N34">
            <v>0.75000000000000011</v>
          </cell>
          <cell r="P34">
            <v>0.80000000000000016</v>
          </cell>
          <cell r="R34">
            <v>0.6</v>
          </cell>
          <cell r="T34">
            <v>0.65</v>
          </cell>
          <cell r="V34">
            <v>0.70000000000000007</v>
          </cell>
          <cell r="X34">
            <v>0.75000000000000011</v>
          </cell>
          <cell r="Z34">
            <v>0.80000000000000016</v>
          </cell>
        </row>
        <row r="35">
          <cell r="D35">
            <v>80</v>
          </cell>
          <cell r="F35">
            <v>187.97106682000003</v>
          </cell>
          <cell r="H35">
            <v>0.47846996734004688</v>
          </cell>
          <cell r="J35">
            <v>0.50465219368242353</v>
          </cell>
          <cell r="L35">
            <v>0.53083442002480019</v>
          </cell>
          <cell r="N35">
            <v>0.55701664636717685</v>
          </cell>
          <cell r="P35">
            <v>0.58319887270955362</v>
          </cell>
          <cell r="R35">
            <v>0.19339696374239518</v>
          </cell>
          <cell r="T35">
            <v>0.19770585223010853</v>
          </cell>
          <cell r="V35">
            <v>0.20201474071782188</v>
          </cell>
          <cell r="X35">
            <v>0.20632362920553521</v>
          </cell>
          <cell r="Z35">
            <v>0.21063251769324853</v>
          </cell>
        </row>
        <row r="36">
          <cell r="D36">
            <v>85</v>
          </cell>
          <cell r="F36">
            <v>199.71925849625001</v>
          </cell>
          <cell r="H36">
            <v>0.61485592717293414</v>
          </cell>
          <cell r="J36">
            <v>0.65240365016805146</v>
          </cell>
          <cell r="L36">
            <v>0.68995137316316857</v>
          </cell>
          <cell r="N36">
            <v>0.7274990961582859</v>
          </cell>
          <cell r="P36">
            <v>0.76504681915340322</v>
          </cell>
          <cell r="R36">
            <v>0.19090407077432447</v>
          </cell>
          <cell r="T36">
            <v>0.1951228897925199</v>
          </cell>
          <cell r="V36">
            <v>0.19934170881071528</v>
          </cell>
          <cell r="X36">
            <v>0.20356052782891071</v>
          </cell>
          <cell r="Z36">
            <v>0.20777934684710614</v>
          </cell>
        </row>
        <row r="37">
          <cell r="D37">
            <v>90</v>
          </cell>
          <cell r="F37">
            <v>211.46745017250001</v>
          </cell>
          <cell r="H37">
            <v>0.98804698560003124</v>
          </cell>
          <cell r="J37">
            <v>1.0566939634640731</v>
          </cell>
          <cell r="L37">
            <v>1.1253409413281152</v>
          </cell>
          <cell r="N37">
            <v>1.1939879191921574</v>
          </cell>
          <cell r="P37">
            <v>1.2626348970561994</v>
          </cell>
          <cell r="R37">
            <v>0.18841117780625374</v>
          </cell>
          <cell r="T37">
            <v>0.19253992735493125</v>
          </cell>
          <cell r="V37">
            <v>0.19666867690360873</v>
          </cell>
          <cell r="X37">
            <v>0.20079742645228627</v>
          </cell>
          <cell r="Z37">
            <v>0.20492617600096374</v>
          </cell>
        </row>
        <row r="38">
          <cell r="D38">
            <v>95</v>
          </cell>
          <cell r="F38">
            <v>223.21564184875001</v>
          </cell>
          <cell r="H38">
            <v>6.2754085351842086</v>
          </cell>
          <cell r="J38">
            <v>6.7846689755135987</v>
          </cell>
          <cell r="L38">
            <v>7.2939294158429897</v>
          </cell>
          <cell r="N38">
            <v>7.8031898561723798</v>
          </cell>
          <cell r="P38">
            <v>8.3124502965017708</v>
          </cell>
          <cell r="R38">
            <v>0.18591828483818268</v>
          </cell>
          <cell r="T38">
            <v>0.18995696491734224</v>
          </cell>
          <cell r="V38">
            <v>0.19399564499650179</v>
          </cell>
          <cell r="X38">
            <v>0.19803432507566138</v>
          </cell>
          <cell r="Z38">
            <v>0.20207300515482091</v>
          </cell>
        </row>
        <row r="39">
          <cell r="D39">
            <v>100</v>
          </cell>
          <cell r="F39">
            <v>234.96383352500001</v>
          </cell>
          <cell r="H39">
            <v>-0.90571140687698293</v>
          </cell>
          <cell r="J39">
            <v>-0.99487762838602545</v>
          </cell>
          <cell r="L39">
            <v>-1.084043849895068</v>
          </cell>
          <cell r="N39">
            <v>-1.1732100714041107</v>
          </cell>
          <cell r="P39">
            <v>-1.2623762929131532</v>
          </cell>
          <cell r="R39">
            <v>0.18342539187011214</v>
          </cell>
          <cell r="T39">
            <v>0.1873740024797538</v>
          </cell>
          <cell r="V39">
            <v>0.19132261308939547</v>
          </cell>
          <cell r="X39">
            <v>0.19527122369903713</v>
          </cell>
          <cell r="Z39">
            <v>0.19921983430867879</v>
          </cell>
        </row>
        <row r="42">
          <cell r="B42" t="str">
            <v>(a) Merrill Lynch estimate based on "normalized" market conditions.</v>
          </cell>
          <cell r="R42" t="str">
            <v>(e) Unlevered Beta = Market Beta /(1+ (Debt/Equity) x (1- Marginal</v>
          </cell>
        </row>
        <row r="43">
          <cell r="B43" t="str">
            <v>(b) Source: Merrill Lynch Economics and Quantitative Analysis Group.</v>
          </cell>
          <cell r="R43" t="str">
            <v xml:space="preserve">      Tax Rate)).</v>
          </cell>
        </row>
        <row r="44">
          <cell r="B44" t="str">
            <v>(c) (Total Debt + Preferred Equity at Liquidation Value)/(Total Debt + Preferred</v>
          </cell>
          <cell r="R44" t="str">
            <v>(f) WACC = Cost of Equity x (1 - Debt/Total Cap) + Cost of Debt x</v>
          </cell>
        </row>
        <row r="45">
          <cell r="B45" t="str">
            <v xml:space="preserve">      Equity at Liquidation Value + Market Value of Common Equity)</v>
          </cell>
          <cell r="R45" t="str">
            <v xml:space="preserve">     (Debt/Total Cap) x (1 - Marginal Tax Rate)</v>
          </cell>
        </row>
        <row r="46">
          <cell r="B46" t="str">
            <v>(d) Source: Bloomberg. &lt;Ticker-Exchange&gt; Equity Beta &lt;GO&gt;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tabella_cee"/>
      <sheetName val="tabelle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POWER7.XLA"/>
      <sheetName val="POWER7"/>
      <sheetName val="Dati_Bloomberg"/>
      <sheetName val="Dividend Analysis Assumptions"/>
      <sheetName val="\Users\santi01\AppData\Local\Te"/>
    </sheetNames>
    <definedNames>
      <definedName name="ChangeRange"/>
      <definedName name="ContentsHelp"/>
      <definedName name="CreateTable"/>
      <definedName name="DeleteRange"/>
      <definedName name="DeleteTable"/>
      <definedName name="MerrillPrintIt"/>
      <definedName name="NewRange"/>
      <definedName name="RedefinePrintTableRange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tabelle"/>
      <sheetName val="RISULTATO"/>
      <sheetName val="BILANCIO_ANALITICO"/>
      <sheetName val="SINTESI_MASTRO"/>
      <sheetName val="data_base"/>
      <sheetName val="Ratei"/>
    </sheetNames>
    <sheetDataSet>
      <sheetData sheetId="0" refreshError="1">
        <row r="1">
          <cell r="J1" t="str">
            <v>codice_mastro_conto</v>
          </cell>
          <cell r="K1" t="str">
            <v xml:space="preserve">descrizione                       </v>
          </cell>
          <cell r="R1" t="str">
            <v>codice_sottoconto</v>
          </cell>
          <cell r="S1" t="str">
            <v xml:space="preserve">descrizione                       </v>
          </cell>
        </row>
        <row r="2">
          <cell r="J2">
            <v>11</v>
          </cell>
          <cell r="K2" t="str">
            <v xml:space="preserve">CONTO TERRENI                     </v>
          </cell>
          <cell r="R2">
            <v>114</v>
          </cell>
          <cell r="S2" t="str">
            <v xml:space="preserve">TERRENI CALDOGNO                  </v>
          </cell>
        </row>
        <row r="3">
          <cell r="J3">
            <v>12</v>
          </cell>
          <cell r="K3" t="str">
            <v xml:space="preserve">CONTO FABBRICATI INDUSTRIALI      </v>
          </cell>
          <cell r="R3">
            <v>115</v>
          </cell>
          <cell r="S3" t="str">
            <v xml:space="preserve">TERRENI ISOLA VICENTINA           </v>
          </cell>
        </row>
        <row r="4">
          <cell r="J4">
            <v>13</v>
          </cell>
          <cell r="K4" t="str">
            <v xml:space="preserve">CONTO RETE                        </v>
          </cell>
          <cell r="R4">
            <v>119</v>
          </cell>
          <cell r="S4" t="str">
            <v xml:space="preserve">TERRENI VEDELAGO                  </v>
          </cell>
        </row>
        <row r="5">
          <cell r="J5">
            <v>14</v>
          </cell>
          <cell r="K5" t="str">
            <v xml:space="preserve">CONTO APPARECCHI E MACCHINARI     </v>
          </cell>
          <cell r="R5">
            <v>121</v>
          </cell>
          <cell r="S5" t="str">
            <v xml:space="preserve">FABBRICATI MALO                   </v>
          </cell>
        </row>
        <row r="6">
          <cell r="J6">
            <v>15</v>
          </cell>
          <cell r="K6" t="str">
            <v xml:space="preserve">CONTO CONTATORI PRESSO UTENTI     </v>
          </cell>
          <cell r="R6">
            <v>125</v>
          </cell>
          <cell r="S6" t="str">
            <v xml:space="preserve">FABBRICATI ISOLA VICENTINA        </v>
          </cell>
        </row>
        <row r="7">
          <cell r="J7">
            <v>16</v>
          </cell>
          <cell r="K7" t="str">
            <v xml:space="preserve">CONTO VEICOLI, MOBILI E ARREDI    </v>
          </cell>
          <cell r="R7">
            <v>131</v>
          </cell>
          <cell r="S7" t="str">
            <v xml:space="preserve">RETE MALO                         </v>
          </cell>
        </row>
        <row r="8">
          <cell r="J8">
            <v>17</v>
          </cell>
          <cell r="K8" t="str">
            <v xml:space="preserve">CONTO ATTREZZATURA INDUSTRIALE    </v>
          </cell>
          <cell r="R8">
            <v>132</v>
          </cell>
          <cell r="S8" t="str">
            <v xml:space="preserve">RETE MARANO VICENTINO             </v>
          </cell>
        </row>
        <row r="9">
          <cell r="J9">
            <v>18</v>
          </cell>
          <cell r="K9" t="str">
            <v xml:space="preserve">CONTO IMM.MAT.IN CORSO E ACCONTI  </v>
          </cell>
          <cell r="R9">
            <v>133</v>
          </cell>
          <cell r="S9" t="str">
            <v xml:space="preserve">RETE CREAZZO                      </v>
          </cell>
        </row>
        <row r="10">
          <cell r="J10">
            <v>19</v>
          </cell>
          <cell r="K10" t="str">
            <v xml:space="preserve">ALLACCI                           </v>
          </cell>
          <cell r="R10">
            <v>134</v>
          </cell>
          <cell r="S10" t="str">
            <v xml:space="preserve">RETE CALDOGNO                     </v>
          </cell>
        </row>
        <row r="11">
          <cell r="J11">
            <v>31</v>
          </cell>
          <cell r="K11" t="str">
            <v xml:space="preserve">CONTO COSTI PLURIENNALI           </v>
          </cell>
          <cell r="R11">
            <v>135</v>
          </cell>
          <cell r="S11" t="str">
            <v xml:space="preserve">RETE ISOLA VICENTINA              </v>
          </cell>
        </row>
        <row r="12">
          <cell r="J12">
            <v>41</v>
          </cell>
          <cell r="K12" t="str">
            <v xml:space="preserve">CONTO TITOLI A REDDITO FISSO      </v>
          </cell>
          <cell r="R12">
            <v>136</v>
          </cell>
          <cell r="S12" t="str">
            <v xml:space="preserve">RETE SOVIZZO                      </v>
          </cell>
        </row>
        <row r="13">
          <cell r="J13">
            <v>42</v>
          </cell>
          <cell r="K13" t="str">
            <v xml:space="preserve">CONTO PARTECIPAZIONI              </v>
          </cell>
          <cell r="R13">
            <v>137</v>
          </cell>
          <cell r="S13" t="str">
            <v xml:space="preserve">RETE SAN VITO DI LEGUZZANO        </v>
          </cell>
        </row>
        <row r="14">
          <cell r="J14">
            <v>43</v>
          </cell>
          <cell r="K14" t="str">
            <v xml:space="preserve">CONTO ALTRE PARTECIPAZIONI        </v>
          </cell>
          <cell r="R14">
            <v>138</v>
          </cell>
          <cell r="S14" t="str">
            <v xml:space="preserve">RETE VILLAVERLA                   </v>
          </cell>
        </row>
        <row r="15">
          <cell r="J15">
            <v>51</v>
          </cell>
          <cell r="K15" t="str">
            <v xml:space="preserve">CONTO ESERCIZI                    </v>
          </cell>
          <cell r="R15">
            <v>139</v>
          </cell>
          <cell r="S15" t="str">
            <v xml:space="preserve">RETE ZANE'                        </v>
          </cell>
        </row>
        <row r="16">
          <cell r="J16">
            <v>52</v>
          </cell>
          <cell r="K16" t="str">
            <v xml:space="preserve">CONTO CASSA ASSEGNI E CAMBIALI    </v>
          </cell>
          <cell r="R16">
            <v>141</v>
          </cell>
          <cell r="S16" t="str">
            <v xml:space="preserve">APPARECCHI E MACCH. MALO          </v>
          </cell>
        </row>
        <row r="17">
          <cell r="J17">
            <v>61</v>
          </cell>
          <cell r="K17" t="str">
            <v xml:space="preserve">CONTO BANCHE CONTI CORRENTI       </v>
          </cell>
          <cell r="R17">
            <v>142</v>
          </cell>
          <cell r="S17" t="str">
            <v xml:space="preserve">APPARECCHI E MACCH. MARANO V.     </v>
          </cell>
        </row>
        <row r="18">
          <cell r="J18">
            <v>62</v>
          </cell>
          <cell r="K18" t="str">
            <v xml:space="preserve">CONTO CREDITI DIVERSI             </v>
          </cell>
          <cell r="R18">
            <v>143</v>
          </cell>
          <cell r="S18" t="str">
            <v xml:space="preserve">APPARECCHI E MACCH. CREAZZO       </v>
          </cell>
        </row>
        <row r="19">
          <cell r="J19">
            <v>63</v>
          </cell>
          <cell r="K19" t="str">
            <v xml:space="preserve">CONTO ACCONTI A FORNITORI         </v>
          </cell>
          <cell r="R19">
            <v>144</v>
          </cell>
          <cell r="S19" t="str">
            <v xml:space="preserve">APPARECCHI E MACCH. CALDOGNO      </v>
          </cell>
        </row>
        <row r="20">
          <cell r="J20">
            <v>64</v>
          </cell>
          <cell r="K20" t="str">
            <v>CONTO CREDITI VS.SOCIETA' COLLEGAT</v>
          </cell>
          <cell r="R20">
            <v>145</v>
          </cell>
          <cell r="S20" t="str">
            <v xml:space="preserve">APPARECCHI E MACCH. ISOLA VIC.    </v>
          </cell>
        </row>
        <row r="21">
          <cell r="J21">
            <v>65</v>
          </cell>
          <cell r="K21" t="str">
            <v>CONTO CR.VS FORN.X ANTICIPI SU IMM</v>
          </cell>
          <cell r="R21">
            <v>146</v>
          </cell>
          <cell r="S21" t="str">
            <v xml:space="preserve">APPARECCHI E MACCH. SOVIZZO       </v>
          </cell>
        </row>
        <row r="22">
          <cell r="J22">
            <v>66</v>
          </cell>
          <cell r="K22" t="str">
            <v xml:space="preserve">CONTO CREDITI VS.SOCI X CAPITALE  </v>
          </cell>
          <cell r="R22">
            <v>147</v>
          </cell>
          <cell r="S22" t="str">
            <v>APPARECCHI E MACCH. SAN VITO LEGUZ</v>
          </cell>
        </row>
        <row r="23">
          <cell r="J23">
            <v>67</v>
          </cell>
          <cell r="K23" t="str">
            <v xml:space="preserve">CONTO ANTICIPO IRPEF T.F.R.       </v>
          </cell>
          <cell r="R23">
            <v>148</v>
          </cell>
          <cell r="S23" t="str">
            <v xml:space="preserve">APPARECCHI E MACCH. VILLAVERLA    </v>
          </cell>
        </row>
        <row r="24">
          <cell r="J24">
            <v>68</v>
          </cell>
          <cell r="K24" t="str">
            <v>CONTO ATTIVITA' FINANZ. NON IMMOB.</v>
          </cell>
          <cell r="R24">
            <v>149</v>
          </cell>
          <cell r="S24" t="str">
            <v xml:space="preserve">APPARECCHI E MACCH. ZANE'         </v>
          </cell>
        </row>
        <row r="25">
          <cell r="J25">
            <v>71</v>
          </cell>
          <cell r="K25" t="str">
            <v xml:space="preserve">CONTO CLIENTI                     </v>
          </cell>
          <cell r="R25">
            <v>151</v>
          </cell>
          <cell r="S25" t="str">
            <v xml:space="preserve">CONTATORI C/O UTENTI MALO         </v>
          </cell>
        </row>
        <row r="26">
          <cell r="J26">
            <v>72</v>
          </cell>
          <cell r="K26" t="str">
            <v xml:space="preserve">CONTO CREDITI DIVERSI             </v>
          </cell>
          <cell r="R26">
            <v>152</v>
          </cell>
          <cell r="S26" t="str">
            <v xml:space="preserve">CONTATORI C/O UTENTI MARANO       </v>
          </cell>
        </row>
        <row r="27">
          <cell r="J27">
            <v>91</v>
          </cell>
          <cell r="K27" t="str">
            <v xml:space="preserve">CONTO RATEI E RISCONTI ATTIVI     </v>
          </cell>
          <cell r="R27">
            <v>153</v>
          </cell>
          <cell r="S27" t="str">
            <v xml:space="preserve">CONTATORI C/O UTENTI CREAZZO      </v>
          </cell>
        </row>
        <row r="28">
          <cell r="J28">
            <v>92</v>
          </cell>
          <cell r="K28" t="str">
            <v xml:space="preserve">CONTO RIMANENZE DI MAGAZZINO      </v>
          </cell>
          <cell r="R28">
            <v>154</v>
          </cell>
          <cell r="S28" t="str">
            <v xml:space="preserve">CONTATORI C/O UTENTI CALDOGNO     </v>
          </cell>
        </row>
        <row r="29">
          <cell r="J29">
            <v>101</v>
          </cell>
          <cell r="K29" t="str">
            <v xml:space="preserve">CONTO CONTI D'ORDINE              </v>
          </cell>
          <cell r="R29">
            <v>155</v>
          </cell>
          <cell r="S29" t="str">
            <v xml:space="preserve">CONTATORI C/O UTENTI ISOLA V.     </v>
          </cell>
        </row>
        <row r="30">
          <cell r="J30">
            <v>111</v>
          </cell>
          <cell r="K30" t="str">
            <v xml:space="preserve">CONTO CAPITALE                    </v>
          </cell>
          <cell r="R30">
            <v>156</v>
          </cell>
          <cell r="S30" t="str">
            <v xml:space="preserve">CONTATORI C/O UTENTI SOVIZZO      </v>
          </cell>
        </row>
        <row r="31">
          <cell r="J31">
            <v>112</v>
          </cell>
          <cell r="K31" t="str">
            <v xml:space="preserve">CONTO RISERVA LEGALE              </v>
          </cell>
          <cell r="R31">
            <v>157</v>
          </cell>
          <cell r="S31" t="str">
            <v xml:space="preserve">CONTATORI C/O UTENTI SAN VITO L.  </v>
          </cell>
        </row>
        <row r="32">
          <cell r="J32">
            <v>113</v>
          </cell>
          <cell r="K32" t="str">
            <v xml:space="preserve">CONTO RISERVE PER RIVALUTAZIONI   </v>
          </cell>
          <cell r="R32">
            <v>158</v>
          </cell>
          <cell r="S32" t="str">
            <v xml:space="preserve">CONTATORI C/O UTENTI VILLAVERLA   </v>
          </cell>
        </row>
        <row r="33">
          <cell r="J33">
            <v>114</v>
          </cell>
          <cell r="K33" t="str">
            <v xml:space="preserve">CONTO ALTRE RISERVE               </v>
          </cell>
          <cell r="R33">
            <v>159</v>
          </cell>
          <cell r="S33" t="str">
            <v xml:space="preserve">CONTATORI C/O UTENTI ZANE'        </v>
          </cell>
        </row>
        <row r="34">
          <cell r="J34">
            <v>115</v>
          </cell>
          <cell r="K34" t="str">
            <v xml:space="preserve">CONTO UTILI/PERDITE A NUOVO       </v>
          </cell>
          <cell r="R34">
            <v>161</v>
          </cell>
          <cell r="S34" t="str">
            <v xml:space="preserve">ARREDAMENTI                       </v>
          </cell>
        </row>
        <row r="35">
          <cell r="J35">
            <v>116</v>
          </cell>
          <cell r="K35" t="str">
            <v xml:space="preserve">CONTO UTILE/PERDITE D'ESERCIZIO   </v>
          </cell>
          <cell r="R35">
            <v>162</v>
          </cell>
          <cell r="S35" t="str">
            <v xml:space="preserve">MACCHINE D'UFFICIO                </v>
          </cell>
        </row>
        <row r="36">
          <cell r="J36">
            <v>117</v>
          </cell>
          <cell r="K36" t="str">
            <v xml:space="preserve">CONTO FONDO SOPRAPREZZO AZIONI    </v>
          </cell>
          <cell r="R36">
            <v>163</v>
          </cell>
          <cell r="S36" t="str">
            <v xml:space="preserve">* ATTREZZI                        </v>
          </cell>
        </row>
        <row r="37">
          <cell r="J37">
            <v>121</v>
          </cell>
          <cell r="K37" t="str">
            <v xml:space="preserve">CONTO FONDI SVALUTAZIONE          </v>
          </cell>
          <cell r="R37">
            <v>164</v>
          </cell>
          <cell r="S37" t="str">
            <v xml:space="preserve">AUTOMEZZI                         </v>
          </cell>
        </row>
        <row r="38">
          <cell r="J38">
            <v>122</v>
          </cell>
          <cell r="K38" t="str">
            <v xml:space="preserve">CONTO FONDI IMPOSTE               </v>
          </cell>
          <cell r="R38">
            <v>165</v>
          </cell>
          <cell r="S38" t="str">
            <v xml:space="preserve">* MACCHINE OPERATRICI             </v>
          </cell>
        </row>
        <row r="39">
          <cell r="J39">
            <v>123</v>
          </cell>
          <cell r="K39" t="str">
            <v xml:space="preserve">CONTO FONDI T.F.R. E QUIESCENZA   </v>
          </cell>
          <cell r="R39">
            <v>166</v>
          </cell>
          <cell r="S39" t="str">
            <v>MACCHINE ELETTRONICHE ED ELABORAT.</v>
          </cell>
        </row>
        <row r="40">
          <cell r="J40">
            <v>124</v>
          </cell>
          <cell r="K40" t="str">
            <v xml:space="preserve">CONTO FONDI RISCHI SU CREDITI     </v>
          </cell>
          <cell r="R40">
            <v>171</v>
          </cell>
          <cell r="S40" t="str">
            <v xml:space="preserve">ATTREZZI                          </v>
          </cell>
        </row>
        <row r="41">
          <cell r="J41">
            <v>125</v>
          </cell>
          <cell r="K41" t="str">
            <v xml:space="preserve">CONTO ALTRI FONDI                 </v>
          </cell>
          <cell r="R41">
            <v>172</v>
          </cell>
          <cell r="S41" t="str">
            <v xml:space="preserve">MACCHINE OPERATRICI               </v>
          </cell>
        </row>
        <row r="42">
          <cell r="J42">
            <v>126</v>
          </cell>
          <cell r="K42" t="str">
            <v>CONTO FONDI SVALUTAZIONE PARTECIPA</v>
          </cell>
          <cell r="R42">
            <v>181</v>
          </cell>
          <cell r="S42" t="str">
            <v xml:space="preserve">IMM. MATERIALI IN CORSO E ACCONTI </v>
          </cell>
        </row>
        <row r="43">
          <cell r="J43">
            <v>131</v>
          </cell>
          <cell r="K43" t="str">
            <v>CONTO PRESTITO OBBLIGAZIONARIO ORD</v>
          </cell>
          <cell r="R43">
            <v>192</v>
          </cell>
          <cell r="S43" t="str">
            <v xml:space="preserve">ALLACCI MARANO VICENTINO          </v>
          </cell>
        </row>
        <row r="44">
          <cell r="J44">
            <v>132</v>
          </cell>
          <cell r="K44" t="str">
            <v>CONTO ALTRI FINANZ.MEDIO E L.TERM.</v>
          </cell>
          <cell r="R44">
            <v>193</v>
          </cell>
          <cell r="S44" t="str">
            <v xml:space="preserve">ALLACCI CREAZZO                   </v>
          </cell>
        </row>
        <row r="45">
          <cell r="J45">
            <v>133</v>
          </cell>
          <cell r="K45" t="str">
            <v>CONTO PRESTITO OBBLIGAZIONARIO CON</v>
          </cell>
          <cell r="R45">
            <v>195</v>
          </cell>
          <cell r="S45" t="str">
            <v xml:space="preserve">ALLACCI ISOLA VICENTINA           </v>
          </cell>
        </row>
        <row r="46">
          <cell r="J46">
            <v>141</v>
          </cell>
          <cell r="K46" t="str">
            <v xml:space="preserve">CONTO FORNITORI                   </v>
          </cell>
          <cell r="R46">
            <v>196</v>
          </cell>
          <cell r="S46" t="str">
            <v xml:space="preserve">ALLACCI SOVIZZO                   </v>
          </cell>
        </row>
        <row r="47">
          <cell r="J47">
            <v>161</v>
          </cell>
          <cell r="K47" t="str">
            <v xml:space="preserve">CONTO DEBITI VS CREDITORI DIVERSI </v>
          </cell>
          <cell r="R47">
            <v>197</v>
          </cell>
          <cell r="S47" t="str">
            <v xml:space="preserve">ALLACCI SAN VITO DI LEGUZZANO     </v>
          </cell>
        </row>
        <row r="48">
          <cell r="J48">
            <v>162</v>
          </cell>
          <cell r="K48" t="str">
            <v>CONTO DEBITI VS SOCIETA' COLLEGATE</v>
          </cell>
          <cell r="R48">
            <v>198</v>
          </cell>
          <cell r="S48" t="str">
            <v xml:space="preserve">ALLACCI VILLAVERLA                </v>
          </cell>
        </row>
        <row r="49">
          <cell r="J49">
            <v>163</v>
          </cell>
          <cell r="K49" t="str">
            <v>CONTO DEBITI VERSO ISTITUTI PREVID</v>
          </cell>
          <cell r="R49">
            <v>199</v>
          </cell>
          <cell r="S49" t="str">
            <v xml:space="preserve">ALLACCI ZANE                      </v>
          </cell>
        </row>
        <row r="50">
          <cell r="J50">
            <v>164</v>
          </cell>
          <cell r="K50" t="str">
            <v xml:space="preserve">CONTO DEBITI TRIBUTARI            </v>
          </cell>
          <cell r="R50">
            <v>311</v>
          </cell>
          <cell r="S50" t="str">
            <v xml:space="preserve">SPESE DI IMPIANTO                 </v>
          </cell>
        </row>
        <row r="51">
          <cell r="J51">
            <v>165</v>
          </cell>
          <cell r="K51" t="str">
            <v>CONTO DEBITI VERSO ALTRI FINANZIAT</v>
          </cell>
          <cell r="R51">
            <v>312</v>
          </cell>
          <cell r="S51" t="str">
            <v xml:space="preserve">ONERI PLURIENNALI                 </v>
          </cell>
        </row>
        <row r="52">
          <cell r="J52">
            <v>166</v>
          </cell>
          <cell r="K52" t="str">
            <v xml:space="preserve">CONTO ACCONTI                     </v>
          </cell>
          <cell r="R52">
            <v>313</v>
          </cell>
          <cell r="S52" t="str">
            <v xml:space="preserve">COSTI SU IMMOBILI IN LOCAZIONE    </v>
          </cell>
        </row>
        <row r="53">
          <cell r="J53">
            <v>167</v>
          </cell>
          <cell r="K53" t="str">
            <v>CONTO DEBITI DIVERSI ES.PRECEDENTE</v>
          </cell>
          <cell r="R53">
            <v>314</v>
          </cell>
          <cell r="S53" t="str">
            <v xml:space="preserve">SOFTWARE E PROGRAMMI VARI         </v>
          </cell>
        </row>
        <row r="54">
          <cell r="J54">
            <v>168</v>
          </cell>
          <cell r="K54" t="str">
            <v xml:space="preserve">CONTO DEBITO VERSO SOC.FINCRAL    </v>
          </cell>
          <cell r="R54">
            <v>315</v>
          </cell>
          <cell r="S54" t="str">
            <v xml:space="preserve">CONCESSIONI                       </v>
          </cell>
        </row>
        <row r="55">
          <cell r="J55">
            <v>171</v>
          </cell>
          <cell r="K55" t="str">
            <v xml:space="preserve">CONTO IVA                         </v>
          </cell>
          <cell r="R55">
            <v>411</v>
          </cell>
          <cell r="S55" t="str">
            <v>* TITOLI AZIONARI SMOBILIZZ. A BRE</v>
          </cell>
        </row>
        <row r="56">
          <cell r="J56">
            <v>181</v>
          </cell>
          <cell r="K56" t="str">
            <v xml:space="preserve">CONTO RATEI E RISCONTI PASSIVI    </v>
          </cell>
          <cell r="R56">
            <v>412</v>
          </cell>
          <cell r="S56" t="str">
            <v xml:space="preserve">TITOLI                            </v>
          </cell>
        </row>
        <row r="57">
          <cell r="J57">
            <v>191</v>
          </cell>
          <cell r="K57" t="str">
            <v xml:space="preserve">CONTO CONTI D'ORDINE              </v>
          </cell>
          <cell r="R57">
            <v>413</v>
          </cell>
          <cell r="S57" t="str">
            <v xml:space="preserve">* DEPOSITI CAUZIONALI             </v>
          </cell>
        </row>
        <row r="58">
          <cell r="J58">
            <v>201</v>
          </cell>
          <cell r="K58" t="str">
            <v xml:space="preserve">CONTO VENDITE METANO              </v>
          </cell>
          <cell r="R58">
            <v>422</v>
          </cell>
          <cell r="S58" t="str">
            <v xml:space="preserve">PARTECIPAZIONI METANIFERA L. SPA  </v>
          </cell>
        </row>
        <row r="59">
          <cell r="J59">
            <v>202</v>
          </cell>
          <cell r="K59" t="str">
            <v xml:space="preserve">CONTO RIVAVI PER VETTORIAMENTO    </v>
          </cell>
          <cell r="R59">
            <v>423</v>
          </cell>
          <cell r="S59" t="str">
            <v>PARTECIPAZIONI GESTIONE SERV.P.SPA</v>
          </cell>
        </row>
        <row r="60">
          <cell r="J60">
            <v>203</v>
          </cell>
          <cell r="K60" t="str">
            <v xml:space="preserve">CONTO RIVALSA IMPOSTA FABBRIC.    </v>
          </cell>
          <cell r="R60">
            <v>424</v>
          </cell>
          <cell r="S60" t="str">
            <v>PARTECIPAZIONI OFFICINA GAS CASTEG</v>
          </cell>
        </row>
        <row r="61">
          <cell r="J61">
            <v>211</v>
          </cell>
          <cell r="K61" t="str">
            <v xml:space="preserve">CONTO QUOTE FISSE                 </v>
          </cell>
          <cell r="R61">
            <v>425</v>
          </cell>
          <cell r="S61" t="str">
            <v>PARTECIPAZIONI IMMOBILIARE RIV.SPA</v>
          </cell>
        </row>
        <row r="62">
          <cell r="J62">
            <v>221</v>
          </cell>
          <cell r="K62" t="str">
            <v xml:space="preserve">CONTO CONTRIBUTI ALLACCIAMENTI    </v>
          </cell>
          <cell r="R62">
            <v>431</v>
          </cell>
          <cell r="S62" t="str">
            <v xml:space="preserve">ALTRE PARTECIPAZIONI              </v>
          </cell>
        </row>
        <row r="63">
          <cell r="J63">
            <v>222</v>
          </cell>
          <cell r="K63" t="str">
            <v xml:space="preserve">CONTO PROVENTI DIVERSI DA UTENTI  </v>
          </cell>
          <cell r="R63">
            <v>511</v>
          </cell>
          <cell r="S63" t="str">
            <v xml:space="preserve">CASSA MILANO                      </v>
          </cell>
        </row>
        <row r="64">
          <cell r="J64">
            <v>223</v>
          </cell>
          <cell r="K64" t="str">
            <v xml:space="preserve">CONTO RICAVI X INT.SU ACQUEDOTTI  </v>
          </cell>
          <cell r="R64">
            <v>512</v>
          </cell>
          <cell r="S64" t="str">
            <v xml:space="preserve">CONTO ESERCIZIO MALO              </v>
          </cell>
        </row>
        <row r="65">
          <cell r="J65">
            <v>231</v>
          </cell>
          <cell r="K65" t="str">
            <v xml:space="preserve">CONTO INTERESSI ATTIVI DIVERSI    </v>
          </cell>
          <cell r="R65">
            <v>513</v>
          </cell>
          <cell r="S65" t="str">
            <v xml:space="preserve">CASSA PIEVE DI SOLIGO             </v>
          </cell>
        </row>
        <row r="66">
          <cell r="J66">
            <v>232</v>
          </cell>
          <cell r="K66" t="str">
            <v xml:space="preserve">CONTO DIVIDENDI SU PARTECIPAZIONI </v>
          </cell>
          <cell r="R66">
            <v>521</v>
          </cell>
          <cell r="S66" t="str">
            <v xml:space="preserve">ASSEGNI                           </v>
          </cell>
        </row>
        <row r="67">
          <cell r="J67">
            <v>233</v>
          </cell>
          <cell r="K67" t="str">
            <v xml:space="preserve">CONTO INTERESSI CREDITI COLLEGATE </v>
          </cell>
          <cell r="R67">
            <v>522</v>
          </cell>
          <cell r="S67" t="str">
            <v xml:space="preserve">* EFFETTI ATTIVI                  </v>
          </cell>
        </row>
        <row r="68">
          <cell r="J68">
            <v>234</v>
          </cell>
          <cell r="K68" t="str">
            <v xml:space="preserve">CONTO INTERESSI SU TITOLI         </v>
          </cell>
          <cell r="R68">
            <v>611</v>
          </cell>
          <cell r="S68" t="str">
            <v xml:space="preserve">BANCA INTESABCI MILANO            </v>
          </cell>
        </row>
        <row r="69">
          <cell r="J69">
            <v>235</v>
          </cell>
          <cell r="K69" t="str">
            <v xml:space="preserve">CONTO ALTRI PROVENTI FINANZIARI   </v>
          </cell>
          <cell r="R69">
            <v>612</v>
          </cell>
          <cell r="S69" t="str">
            <v xml:space="preserve">BANCA INTESABCI MALO              </v>
          </cell>
        </row>
        <row r="70">
          <cell r="J70">
            <v>241</v>
          </cell>
          <cell r="K70" t="str">
            <v>CONTO INCR.IMPIANTI X ONERI LAV.IN</v>
          </cell>
          <cell r="R70">
            <v>613</v>
          </cell>
          <cell r="S70" t="str">
            <v xml:space="preserve">BANCO DI BRESCIA                  </v>
          </cell>
        </row>
        <row r="71">
          <cell r="J71">
            <v>251</v>
          </cell>
          <cell r="K71" t="str">
            <v xml:space="preserve">CONTO PROVENTI E RICAVI           </v>
          </cell>
          <cell r="R71">
            <v>614</v>
          </cell>
          <cell r="S71" t="str">
            <v xml:space="preserve">BANCA INTESA ISOLA VICENTINA      </v>
          </cell>
        </row>
        <row r="72">
          <cell r="J72">
            <v>252</v>
          </cell>
          <cell r="K72" t="str">
            <v>CONTO PROVENTI INVESTIMENTI IMMOB.</v>
          </cell>
          <cell r="R72">
            <v>615</v>
          </cell>
          <cell r="S72" t="str">
            <v xml:space="preserve">BANCA INTESA MALO C/C 8460        </v>
          </cell>
        </row>
        <row r="73">
          <cell r="J73">
            <v>253</v>
          </cell>
          <cell r="K73" t="str">
            <v xml:space="preserve">ALTRI RICAVI E PROVENTI           </v>
          </cell>
          <cell r="R73">
            <v>616</v>
          </cell>
          <cell r="S73" t="str">
            <v xml:space="preserve">CONTO CORRENTE POSTALE - MILANO   </v>
          </cell>
        </row>
        <row r="74">
          <cell r="J74">
            <v>261</v>
          </cell>
          <cell r="K74" t="str">
            <v>CONTO RIMANENZE FINALI DI MAGAZZIN</v>
          </cell>
          <cell r="R74">
            <v>617</v>
          </cell>
          <cell r="S74" t="str">
            <v xml:space="preserve">BCA POP. LODI - MILANO            </v>
          </cell>
        </row>
        <row r="75">
          <cell r="J75">
            <v>271</v>
          </cell>
          <cell r="K75" t="str">
            <v xml:space="preserve">CONTI TRANSITORI                  </v>
          </cell>
          <cell r="R75">
            <v>618</v>
          </cell>
          <cell r="S75" t="str">
            <v xml:space="preserve">BCA POP. VENETA - SOVIZZO         </v>
          </cell>
        </row>
        <row r="76">
          <cell r="J76">
            <v>301</v>
          </cell>
          <cell r="K76" t="str">
            <v>CONTO RIMAMENZE INIZIALI DI MAGAZZ</v>
          </cell>
          <cell r="R76">
            <v>619</v>
          </cell>
          <cell r="S76" t="str">
            <v xml:space="preserve">BANCA INTESABCI CARMIGNANO        </v>
          </cell>
        </row>
        <row r="77">
          <cell r="J77">
            <v>351</v>
          </cell>
          <cell r="K77" t="str">
            <v xml:space="preserve">CONTO ACQUISTI GAS                </v>
          </cell>
          <cell r="R77">
            <v>621</v>
          </cell>
          <cell r="S77" t="str">
            <v>ERARIO X RITENUTE INTERESSI BANCHE</v>
          </cell>
        </row>
        <row r="78">
          <cell r="J78">
            <v>352</v>
          </cell>
          <cell r="K78" t="str">
            <v xml:space="preserve">CONTO ACQUISTI VARI               </v>
          </cell>
          <cell r="R78">
            <v>622</v>
          </cell>
          <cell r="S78" t="str">
            <v xml:space="preserve">ERARIO X AUTOTASSAZIONE ACCONTO   </v>
          </cell>
        </row>
        <row r="79">
          <cell r="J79">
            <v>381</v>
          </cell>
          <cell r="K79" t="str">
            <v xml:space="preserve">CONTO COSTI X INT. SU ACQUEDOTTI  </v>
          </cell>
          <cell r="R79">
            <v>623</v>
          </cell>
          <cell r="S79" t="str">
            <v xml:space="preserve">ERARIO X CREDITI ILOR             </v>
          </cell>
        </row>
        <row r="80">
          <cell r="J80">
            <v>401</v>
          </cell>
          <cell r="K80" t="str">
            <v xml:space="preserve">CONTO SALARI E STIPENDI           </v>
          </cell>
          <cell r="R80">
            <v>624</v>
          </cell>
          <cell r="S80" t="str">
            <v xml:space="preserve">ERARIO X CREDITI IRPEG            </v>
          </cell>
        </row>
        <row r="81">
          <cell r="J81">
            <v>402</v>
          </cell>
          <cell r="K81" t="str">
            <v xml:space="preserve">CONTO ONERI SOCIETARI             </v>
          </cell>
          <cell r="R81">
            <v>625</v>
          </cell>
          <cell r="S81" t="str">
            <v>ERARIO X RITENUTE INTERESSI TITOLI</v>
          </cell>
        </row>
        <row r="82">
          <cell r="J82">
            <v>403</v>
          </cell>
          <cell r="K82" t="str">
            <v xml:space="preserve">CONTO SPESE DIVERSE PERSONALE     </v>
          </cell>
          <cell r="R82">
            <v>626</v>
          </cell>
          <cell r="S82" t="str">
            <v xml:space="preserve">ERARIO X ACCONTO IVA              </v>
          </cell>
        </row>
        <row r="83">
          <cell r="J83">
            <v>451</v>
          </cell>
          <cell r="K83" t="str">
            <v xml:space="preserve">CONTO COSTI PER FORNITURA SERVIZI </v>
          </cell>
          <cell r="R83">
            <v>627</v>
          </cell>
          <cell r="S83" t="str">
            <v xml:space="preserve">CREDITI X ANTICIPAZ.DIPENDENTI    </v>
          </cell>
        </row>
        <row r="84">
          <cell r="J84">
            <v>452</v>
          </cell>
          <cell r="K84" t="str">
            <v xml:space="preserve">CONTO SPESE X GESTIONE AUTOMEZZI  </v>
          </cell>
          <cell r="R84">
            <v>628</v>
          </cell>
          <cell r="S84" t="str">
            <v xml:space="preserve">ALTRI CREDITI                     </v>
          </cell>
        </row>
        <row r="85">
          <cell r="J85">
            <v>453</v>
          </cell>
          <cell r="K85" t="str">
            <v>CONTO SPESE X MANUTENZIONI DIVERSE</v>
          </cell>
          <cell r="R85">
            <v>629</v>
          </cell>
          <cell r="S85" t="str">
            <v xml:space="preserve">CONTO SOSPESO                     </v>
          </cell>
        </row>
        <row r="86">
          <cell r="J86">
            <v>454</v>
          </cell>
          <cell r="K86" t="str">
            <v xml:space="preserve">CONTO CONSUMI MATERIALI DIVERSI   </v>
          </cell>
          <cell r="R86">
            <v>631</v>
          </cell>
          <cell r="S86" t="str">
            <v xml:space="preserve">ANTICIPI A FORNITORI              </v>
          </cell>
        </row>
        <row r="87">
          <cell r="J87">
            <v>455</v>
          </cell>
          <cell r="K87" t="str">
            <v>CONTO ONERI X GODIMENTO BENI TERZI</v>
          </cell>
          <cell r="R87">
            <v>641</v>
          </cell>
          <cell r="S87" t="str">
            <v>CREDITI VERSO VENETA GSP COLLEGATA</v>
          </cell>
        </row>
        <row r="88">
          <cell r="J88">
            <v>501</v>
          </cell>
          <cell r="K88" t="str">
            <v>CONTO SPESE GENERALI SERVIZI TERZI</v>
          </cell>
          <cell r="R88">
            <v>642</v>
          </cell>
          <cell r="S88" t="str">
            <v>CREDITI VERSO METANIFERA COLLEGATA</v>
          </cell>
        </row>
        <row r="89">
          <cell r="J89">
            <v>502</v>
          </cell>
          <cell r="K89" t="str">
            <v xml:space="preserve">CONTO SPESE GENERALI              </v>
          </cell>
          <cell r="R89">
            <v>643</v>
          </cell>
          <cell r="S89" t="str">
            <v>CREDITI VERSO GESTIONE S.COLLEGATA</v>
          </cell>
        </row>
        <row r="90">
          <cell r="J90">
            <v>551</v>
          </cell>
          <cell r="K90" t="str">
            <v xml:space="preserve">CONTO SPESE PERDITE E SOPRAVVEN.  </v>
          </cell>
          <cell r="R90">
            <v>644</v>
          </cell>
          <cell r="S90" t="str">
            <v>CREDITI VERSO OFFICINA G.COLLEGATA</v>
          </cell>
        </row>
        <row r="91">
          <cell r="J91">
            <v>601</v>
          </cell>
          <cell r="K91" t="str">
            <v>CONTO IMPOSTE,T.VARIE ANNO IN CORS</v>
          </cell>
          <cell r="R91">
            <v>645</v>
          </cell>
          <cell r="S91" t="str">
            <v>CREDITI VERSO IMMOBILIARE COLLEGAT</v>
          </cell>
        </row>
        <row r="92">
          <cell r="J92">
            <v>602</v>
          </cell>
          <cell r="K92" t="str">
            <v>CONTO IMP.E TASSE ESERC.PRECEDENTI</v>
          </cell>
          <cell r="R92">
            <v>646</v>
          </cell>
          <cell r="S92" t="str">
            <v xml:space="preserve">CREDITI VERSO ASCOPIAVE SPA       </v>
          </cell>
        </row>
        <row r="93">
          <cell r="J93">
            <v>603</v>
          </cell>
          <cell r="K93" t="str">
            <v>CONTO IMPOSTE REDDITO ANNO IN CORS</v>
          </cell>
          <cell r="R93">
            <v>647</v>
          </cell>
          <cell r="S93" t="str">
            <v>CREDITI VS. ASCOPIAVE RIS.CONG.SC.</v>
          </cell>
        </row>
        <row r="94">
          <cell r="J94">
            <v>604</v>
          </cell>
          <cell r="K94" t="str">
            <v xml:space="preserve">CONTO IMPOSTE DI CONSUMO          </v>
          </cell>
          <cell r="R94">
            <v>651</v>
          </cell>
          <cell r="S94" t="str">
            <v>CREDITI VS FORNITORI X ANT.IMMOBIL</v>
          </cell>
        </row>
        <row r="95">
          <cell r="J95">
            <v>651</v>
          </cell>
          <cell r="K95" t="str">
            <v xml:space="preserve">CONTO ONERI FINANZIARI            </v>
          </cell>
          <cell r="R95">
            <v>661</v>
          </cell>
          <cell r="S95" t="str">
            <v xml:space="preserve">SOCI CONTO SOTTOSCRIZIONE         </v>
          </cell>
        </row>
        <row r="96">
          <cell r="J96">
            <v>652</v>
          </cell>
          <cell r="K96" t="str">
            <v xml:space="preserve">CONTO SPESE E COMMISSIONI DIVERSE </v>
          </cell>
          <cell r="R96">
            <v>671</v>
          </cell>
          <cell r="S96" t="str">
            <v xml:space="preserve">ERARIO X ANTICIPO IRPEF T.F.R.    </v>
          </cell>
        </row>
        <row r="97">
          <cell r="J97">
            <v>701</v>
          </cell>
          <cell r="K97" t="str">
            <v xml:space="preserve">CONTO AMMORTAMENTI ORDINARI       </v>
          </cell>
          <cell r="R97">
            <v>681</v>
          </cell>
          <cell r="S97" t="str">
            <v xml:space="preserve">CREDITI PER PRONTI CONTRO TERMINE </v>
          </cell>
        </row>
        <row r="98">
          <cell r="J98">
            <v>702</v>
          </cell>
          <cell r="K98" t="str">
            <v xml:space="preserve">CONTO AMMORTAMENTI DIRETTI        </v>
          </cell>
          <cell r="R98">
            <v>711</v>
          </cell>
          <cell r="S98" t="str">
            <v xml:space="preserve">CLIENTI                           </v>
          </cell>
        </row>
        <row r="99">
          <cell r="J99">
            <v>703</v>
          </cell>
          <cell r="K99" t="str">
            <v>CONTO AMMORTAMENTO TECNICO ANTICIP</v>
          </cell>
          <cell r="R99">
            <v>712</v>
          </cell>
          <cell r="S99" t="str">
            <v xml:space="preserve">CLIENTI CONTO CONTENZIOSO         </v>
          </cell>
        </row>
        <row r="100">
          <cell r="J100">
            <v>751</v>
          </cell>
          <cell r="K100" t="str">
            <v xml:space="preserve">CONTO ACCANTONAMENTI FONDI RISCHI </v>
          </cell>
          <cell r="R100">
            <v>713</v>
          </cell>
          <cell r="S100" t="str">
            <v xml:space="preserve">CLIENTI X FATTURE DA EMETTERE     </v>
          </cell>
        </row>
        <row r="101">
          <cell r="J101">
            <v>752</v>
          </cell>
          <cell r="K101" t="str">
            <v>CONTO ACCANTONAMENTI FONDI IMPOSTE</v>
          </cell>
          <cell r="R101">
            <v>715</v>
          </cell>
          <cell r="S101" t="str">
            <v>CREDITI VS/UTENTI PASSATI A D.B.K.</v>
          </cell>
        </row>
        <row r="102">
          <cell r="J102">
            <v>753</v>
          </cell>
          <cell r="K102" t="str">
            <v>CONTO ACC.TO FONDO T.F.R. E QUIESC</v>
          </cell>
          <cell r="R102">
            <v>726</v>
          </cell>
          <cell r="S102" t="str">
            <v xml:space="preserve">CREDITI PER ABBUONI DA ENI        </v>
          </cell>
        </row>
        <row r="103">
          <cell r="J103">
            <v>754</v>
          </cell>
          <cell r="K103" t="str">
            <v>CONTO ACCANTONAMENTI X SVALUTAZION</v>
          </cell>
          <cell r="R103">
            <v>728</v>
          </cell>
          <cell r="S103" t="str">
            <v>NOTE DI RETTIFICA DA EMETTERE A ID</v>
          </cell>
        </row>
        <row r="104">
          <cell r="J104">
            <v>755</v>
          </cell>
          <cell r="K104" t="str">
            <v>ACCANTON. X SVALUTAZIONE IMMOBILIZ</v>
          </cell>
          <cell r="R104">
            <v>911</v>
          </cell>
          <cell r="S104" t="str">
            <v xml:space="preserve">RATEI E RISCONTI ATTIVI           </v>
          </cell>
        </row>
        <row r="105">
          <cell r="J105">
            <v>991</v>
          </cell>
          <cell r="K105" t="str">
            <v xml:space="preserve">CONTO CONTI TRANSITORI            </v>
          </cell>
          <cell r="R105">
            <v>921</v>
          </cell>
          <cell r="S105" t="str">
            <v xml:space="preserve">MAGAZZINO CONTATORI               </v>
          </cell>
        </row>
        <row r="106">
          <cell r="J106">
            <v>1210</v>
          </cell>
          <cell r="K106" t="str">
            <v>CONTO FONDI AMM.TEC.ORD.FABBRICATI</v>
          </cell>
          <cell r="R106">
            <v>922</v>
          </cell>
          <cell r="S106" t="str">
            <v xml:space="preserve">MAGAZZINO MATERIALI               </v>
          </cell>
        </row>
        <row r="107">
          <cell r="J107">
            <v>1211</v>
          </cell>
          <cell r="K107" t="str">
            <v xml:space="preserve">CONTO FONDI AMM.TEC.ORD.RETI      </v>
          </cell>
          <cell r="R107">
            <v>1011</v>
          </cell>
          <cell r="S107" t="str">
            <v xml:space="preserve">CAUZIONI DELL'AMMINISTRATORE      </v>
          </cell>
        </row>
        <row r="108">
          <cell r="J108">
            <v>1212</v>
          </cell>
          <cell r="K108" t="str">
            <v>CONTO FONDI AMM.TEC.ORD.APP.MACCHI</v>
          </cell>
          <cell r="R108">
            <v>1012</v>
          </cell>
          <cell r="S108" t="str">
            <v>TERZI PER GARANZIE DA NOI PRESTATE</v>
          </cell>
        </row>
        <row r="109">
          <cell r="J109">
            <v>1213</v>
          </cell>
          <cell r="K109" t="str">
            <v>CONTO FONDI AMM.TEC.ORD. CONTATORI</v>
          </cell>
          <cell r="R109">
            <v>1013</v>
          </cell>
          <cell r="S109" t="str">
            <v xml:space="preserve">GARANZIE PRESTATE DA TERZI        </v>
          </cell>
        </row>
        <row r="110">
          <cell r="J110">
            <v>1214</v>
          </cell>
          <cell r="K110" t="str">
            <v xml:space="preserve">CONTO FONDI AMM.TEC.ORD.VARI      </v>
          </cell>
          <cell r="R110">
            <v>1110</v>
          </cell>
          <cell r="S110" t="str">
            <v xml:space="preserve">TERRENI SANTORSO                  </v>
          </cell>
        </row>
        <row r="111">
          <cell r="J111">
            <v>1215</v>
          </cell>
          <cell r="K111" t="str">
            <v>CONTO FONDI AMM.TEC.ORD.ATT.INDUST</v>
          </cell>
          <cell r="R111">
            <v>1111</v>
          </cell>
          <cell r="S111" t="str">
            <v xml:space="preserve">TERRENI COSTABISSARA              </v>
          </cell>
        </row>
        <row r="112">
          <cell r="J112">
            <v>1216</v>
          </cell>
          <cell r="K112" t="str">
            <v xml:space="preserve">F. AMM. TEC. ORD. ALLACCI         </v>
          </cell>
          <cell r="R112">
            <v>1111</v>
          </cell>
          <cell r="S112" t="str">
            <v xml:space="preserve">CAPITALE SOCIALE                  </v>
          </cell>
        </row>
        <row r="113">
          <cell r="J113">
            <v>1220</v>
          </cell>
          <cell r="K113" t="str">
            <v>CONTO FONDI AMM.TEC.ACC.FABBRICATI</v>
          </cell>
          <cell r="R113">
            <v>1112</v>
          </cell>
          <cell r="S113" t="str">
            <v xml:space="preserve">TERRENI CASTELSANGIOVANNI         </v>
          </cell>
        </row>
        <row r="114">
          <cell r="J114">
            <v>1221</v>
          </cell>
          <cell r="K114" t="str">
            <v xml:space="preserve">CONTO FONDI AMM.TEC.ACC.RETI      </v>
          </cell>
          <cell r="R114">
            <v>1112</v>
          </cell>
          <cell r="S114" t="str">
            <v xml:space="preserve">* RISERVA LEGALE                  </v>
          </cell>
        </row>
        <row r="115">
          <cell r="J115">
            <v>1222</v>
          </cell>
          <cell r="K115" t="str">
            <v>CONTO FONDI AMM.TEC.ACC.APP.MACCHI</v>
          </cell>
          <cell r="R115">
            <v>1113</v>
          </cell>
          <cell r="S115" t="str">
            <v xml:space="preserve">* RISERVA LEGGE 2/12/75 N.576     </v>
          </cell>
        </row>
        <row r="116">
          <cell r="J116">
            <v>1223</v>
          </cell>
          <cell r="K116" t="str">
            <v>CONTO FONDI AMM.TEC.ACC. CONTATORI</v>
          </cell>
          <cell r="R116">
            <v>1114</v>
          </cell>
          <cell r="S116" t="str">
            <v xml:space="preserve">* RISERVA DI LEGGE 19/3/83 N.72   </v>
          </cell>
        </row>
        <row r="117">
          <cell r="J117">
            <v>1224</v>
          </cell>
          <cell r="K117" t="str">
            <v xml:space="preserve">CONTO FONDI AMM.TEC.ACC.VARI      </v>
          </cell>
          <cell r="R117">
            <v>1115</v>
          </cell>
          <cell r="S117" t="str">
            <v xml:space="preserve">TERRENI LENTATE SUL SEVESO        </v>
          </cell>
        </row>
        <row r="118">
          <cell r="J118">
            <v>1225</v>
          </cell>
          <cell r="K118" t="str">
            <v>CONTO FONDI AMM.TEC.ACC.ATTR.INDUS</v>
          </cell>
          <cell r="R118">
            <v>1115</v>
          </cell>
          <cell r="S118" t="str">
            <v xml:space="preserve">* ALTRE RISERVE                   </v>
          </cell>
        </row>
        <row r="119">
          <cell r="J119">
            <v>1226</v>
          </cell>
          <cell r="K119" t="str">
            <v xml:space="preserve">F.AMM.TEC.ACC.ALLACCI             </v>
          </cell>
          <cell r="R119">
            <v>1116</v>
          </cell>
          <cell r="S119" t="str">
            <v xml:space="preserve">TERRENI AROSIO                    </v>
          </cell>
        </row>
        <row r="120">
          <cell r="J120">
            <v>1230</v>
          </cell>
          <cell r="K120" t="str">
            <v>CONTO FDI RIPR.BENI GRATUIT.DEVOLV</v>
          </cell>
          <cell r="R120">
            <v>1116</v>
          </cell>
          <cell r="S120" t="str">
            <v xml:space="preserve">* UTILI NON RIPARTITI             </v>
          </cell>
        </row>
        <row r="121">
          <cell r="R121">
            <v>1117</v>
          </cell>
          <cell r="S121" t="str">
            <v xml:space="preserve">TERRENI CARUGO                    </v>
          </cell>
        </row>
        <row r="122">
          <cell r="R122">
            <v>1117</v>
          </cell>
          <cell r="S122" t="str">
            <v xml:space="preserve">* UTILE D'ESERCIZIO               </v>
          </cell>
        </row>
        <row r="123">
          <cell r="R123">
            <v>1118</v>
          </cell>
          <cell r="S123" t="str">
            <v xml:space="preserve">TERRENI CARMIGNANO                </v>
          </cell>
        </row>
        <row r="124">
          <cell r="R124">
            <v>1118</v>
          </cell>
          <cell r="S124" t="str">
            <v xml:space="preserve">* PERDITE D'ESERCIZIO             </v>
          </cell>
        </row>
        <row r="125">
          <cell r="R125">
            <v>1119</v>
          </cell>
          <cell r="S125" t="str">
            <v xml:space="preserve">TERRENI CAMPOSAMPIERO             </v>
          </cell>
        </row>
        <row r="126">
          <cell r="R126">
            <v>1119</v>
          </cell>
          <cell r="S126" t="str">
            <v xml:space="preserve">* PERDITE D'ESERCIZIO PRECEDENTE  </v>
          </cell>
        </row>
        <row r="127">
          <cell r="R127">
            <v>1121</v>
          </cell>
          <cell r="S127" t="str">
            <v xml:space="preserve">TERRENI SESTO S.G. "BARAGIOLA"    </v>
          </cell>
        </row>
        <row r="128">
          <cell r="R128">
            <v>1121</v>
          </cell>
          <cell r="S128" t="str">
            <v xml:space="preserve">RISERVA LEGALE                    </v>
          </cell>
        </row>
        <row r="129">
          <cell r="R129">
            <v>1131</v>
          </cell>
          <cell r="S129" t="str">
            <v xml:space="preserve">RISERVA DI LEGGE 2/12/75 N. 576   </v>
          </cell>
        </row>
        <row r="130">
          <cell r="R130">
            <v>1132</v>
          </cell>
          <cell r="S130" t="str">
            <v xml:space="preserve">RISERVA DI LEGGE 19/3/83 N. 72    </v>
          </cell>
        </row>
        <row r="131">
          <cell r="R131">
            <v>1133</v>
          </cell>
          <cell r="S131" t="str">
            <v xml:space="preserve">RISERVA DI LEGGE 413/91           </v>
          </cell>
        </row>
        <row r="132">
          <cell r="R132">
            <v>1134</v>
          </cell>
          <cell r="S132" t="str">
            <v xml:space="preserve">RISERVA DI RIVALUTAZ.L. 342/2000  </v>
          </cell>
        </row>
        <row r="133">
          <cell r="R133">
            <v>1141</v>
          </cell>
          <cell r="S133" t="str">
            <v xml:space="preserve">ALTRE RISERVE                     </v>
          </cell>
        </row>
        <row r="134">
          <cell r="R134">
            <v>1142</v>
          </cell>
          <cell r="S134" t="str">
            <v xml:space="preserve">PLUSVALENZE REINVESTIBILI         </v>
          </cell>
        </row>
        <row r="135">
          <cell r="R135">
            <v>1143</v>
          </cell>
          <cell r="S135" t="str">
            <v xml:space="preserve">FONDO CONVERSIONE OBBLIGAZIONI    </v>
          </cell>
        </row>
        <row r="136">
          <cell r="R136">
            <v>1144</v>
          </cell>
          <cell r="S136" t="str">
            <v xml:space="preserve">FONDO PLUSVALENZA REINVESTITA     </v>
          </cell>
        </row>
        <row r="137">
          <cell r="R137">
            <v>1145</v>
          </cell>
          <cell r="S137" t="str">
            <v xml:space="preserve">RISERVA D.L. 669 DEL 31.12.1996   </v>
          </cell>
        </row>
        <row r="138">
          <cell r="R138">
            <v>1146</v>
          </cell>
          <cell r="S138" t="str">
            <v>FONDO RISERVA CONGUAGLIO SCISSIONE</v>
          </cell>
        </row>
        <row r="139">
          <cell r="R139">
            <v>1151</v>
          </cell>
          <cell r="S139" t="str">
            <v xml:space="preserve">UTILI NON RIPARTITI               </v>
          </cell>
        </row>
        <row r="140">
          <cell r="R140">
            <v>1152</v>
          </cell>
          <cell r="S140" t="str">
            <v xml:space="preserve">PERDITE ESERCIZI PRECEDENTI       </v>
          </cell>
        </row>
        <row r="141">
          <cell r="R141">
            <v>1161</v>
          </cell>
          <cell r="S141" t="str">
            <v xml:space="preserve">UTILE D'ESERCIZIO                 </v>
          </cell>
        </row>
        <row r="142">
          <cell r="R142">
            <v>1162</v>
          </cell>
          <cell r="S142" t="str">
            <v xml:space="preserve">PERDITA D'ESERCIZIO               </v>
          </cell>
        </row>
        <row r="143">
          <cell r="R143">
            <v>1171</v>
          </cell>
          <cell r="S143" t="str">
            <v xml:space="preserve">FONDO SOPRAPREZZO AZIONI          </v>
          </cell>
        </row>
        <row r="144">
          <cell r="R144">
            <v>1212</v>
          </cell>
          <cell r="S144" t="str">
            <v xml:space="preserve">CAPANNONE CASTELSANGIOVANNI       </v>
          </cell>
        </row>
        <row r="145">
          <cell r="R145">
            <v>1214</v>
          </cell>
          <cell r="S145" t="str">
            <v xml:space="preserve">FABBRICATI CASTEGGIO              </v>
          </cell>
        </row>
        <row r="146">
          <cell r="R146">
            <v>1215</v>
          </cell>
          <cell r="S146" t="str">
            <v xml:space="preserve">FABBRICATI LENTATE SUL SEVESO     </v>
          </cell>
        </row>
        <row r="147">
          <cell r="R147">
            <v>1216</v>
          </cell>
          <cell r="S147" t="str">
            <v xml:space="preserve">FABBRICATI VEDELAGO               </v>
          </cell>
        </row>
        <row r="148">
          <cell r="R148">
            <v>1216</v>
          </cell>
          <cell r="S148" t="str">
            <v xml:space="preserve">FONDO SVALUT.CREDITI TASSATO      </v>
          </cell>
        </row>
        <row r="149">
          <cell r="R149">
            <v>1221</v>
          </cell>
          <cell r="S149" t="str">
            <v xml:space="preserve">FABBRICATI CHIAVARI "RIVIERA"     </v>
          </cell>
        </row>
        <row r="150">
          <cell r="R150">
            <v>1221</v>
          </cell>
          <cell r="S150" t="str">
            <v xml:space="preserve">* FONDO PLUSVALENZE REINVESTIBILI </v>
          </cell>
        </row>
        <row r="151">
          <cell r="R151">
            <v>1222</v>
          </cell>
          <cell r="S151" t="str">
            <v xml:space="preserve">FABBRICATI CHIAVARI "FERDEN"      </v>
          </cell>
        </row>
        <row r="152">
          <cell r="R152">
            <v>1222</v>
          </cell>
          <cell r="S152" t="str">
            <v xml:space="preserve">* FONDO TRATTAMENTO FINE RAPPORTO </v>
          </cell>
        </row>
        <row r="153">
          <cell r="R153">
            <v>1223</v>
          </cell>
          <cell r="S153" t="str">
            <v xml:space="preserve">FABBRICATI CARMIGNANO DI BRENTA   </v>
          </cell>
        </row>
        <row r="154">
          <cell r="R154">
            <v>1223</v>
          </cell>
          <cell r="S154" t="str">
            <v xml:space="preserve">* FONDO RISCHI SU CREDITI         </v>
          </cell>
        </row>
        <row r="155">
          <cell r="R155">
            <v>1224</v>
          </cell>
          <cell r="S155" t="str">
            <v xml:space="preserve">* FONDO CONVERSIONE OBBLIGAZIONI  </v>
          </cell>
        </row>
        <row r="156">
          <cell r="R156">
            <v>1225</v>
          </cell>
          <cell r="S156" t="str">
            <v xml:space="preserve">FONDO ONERI FISCALI               </v>
          </cell>
        </row>
        <row r="157">
          <cell r="R157">
            <v>1226</v>
          </cell>
          <cell r="S157" t="str">
            <v xml:space="preserve">* FONDO PLUSVAL.REINVESTITA       </v>
          </cell>
        </row>
        <row r="158">
          <cell r="R158">
            <v>1227</v>
          </cell>
          <cell r="S158" t="str">
            <v xml:space="preserve">* FONDO OSCILLAZIONE TITOLI       </v>
          </cell>
        </row>
        <row r="159">
          <cell r="R159">
            <v>1230</v>
          </cell>
          <cell r="S159" t="str">
            <v>FABBRICATI COLOGNO"VIA CAVALLOTTI"</v>
          </cell>
        </row>
        <row r="160">
          <cell r="R160">
            <v>1231</v>
          </cell>
          <cell r="S160" t="str">
            <v xml:space="preserve">FONDO TRATTAMENTO FINE RAPPORTO   </v>
          </cell>
        </row>
        <row r="161">
          <cell r="R161">
            <v>1232</v>
          </cell>
          <cell r="S161" t="str">
            <v xml:space="preserve">FABBRICATI COLOGNO "VIA CARDUCCI" </v>
          </cell>
        </row>
        <row r="162">
          <cell r="R162">
            <v>1233</v>
          </cell>
          <cell r="S162" t="str">
            <v xml:space="preserve">FABBRICATI CAMPOSAMPIERO          </v>
          </cell>
        </row>
        <row r="163">
          <cell r="R163">
            <v>1234</v>
          </cell>
          <cell r="S163" t="str">
            <v xml:space="preserve">FABBRICATI MARCHIROLO             </v>
          </cell>
        </row>
        <row r="164">
          <cell r="R164">
            <v>1241</v>
          </cell>
          <cell r="S164" t="str">
            <v xml:space="preserve">FONDO RISCHI SU CREDITI           </v>
          </cell>
        </row>
        <row r="165">
          <cell r="R165">
            <v>1251</v>
          </cell>
          <cell r="S165" t="str">
            <v xml:space="preserve">FONDO PLUSVALENZE REINVESTIBILI   </v>
          </cell>
        </row>
        <row r="166">
          <cell r="R166">
            <v>1252</v>
          </cell>
          <cell r="S166" t="str">
            <v xml:space="preserve">* FONDO PLUSVALENZA REINVESTITA   </v>
          </cell>
        </row>
        <row r="167">
          <cell r="R167">
            <v>1253</v>
          </cell>
          <cell r="S167" t="str">
            <v xml:space="preserve">FONDO RISCHI FUTURI SU IMPIANTI   </v>
          </cell>
        </row>
        <row r="168">
          <cell r="R168">
            <v>1254</v>
          </cell>
          <cell r="S168" t="str">
            <v xml:space="preserve">FONDO RICAVI GAS                  </v>
          </cell>
        </row>
        <row r="169">
          <cell r="R169">
            <v>1261</v>
          </cell>
          <cell r="S169" t="str">
            <v xml:space="preserve">FONDO SVALUTAZIONE PARTECIPAZIONI </v>
          </cell>
        </row>
        <row r="170">
          <cell r="R170">
            <v>1290</v>
          </cell>
          <cell r="S170" t="str">
            <v xml:space="preserve">FABBRICATO "ASTORIA" LAVAGNA      </v>
          </cell>
        </row>
        <row r="171">
          <cell r="R171">
            <v>1291</v>
          </cell>
          <cell r="S171" t="str">
            <v xml:space="preserve">FABBRICATO "GIARDINI" CHIAVARI    </v>
          </cell>
        </row>
        <row r="172">
          <cell r="R172">
            <v>1310</v>
          </cell>
          <cell r="S172" t="str">
            <v xml:space="preserve">RETE SANTORSO                     </v>
          </cell>
        </row>
        <row r="173">
          <cell r="R173">
            <v>1311</v>
          </cell>
          <cell r="S173" t="str">
            <v xml:space="preserve">RETE COSTABISSARA                 </v>
          </cell>
        </row>
        <row r="174">
          <cell r="R174">
            <v>1311</v>
          </cell>
          <cell r="S174" t="str">
            <v xml:space="preserve">PRESTITO OBBLIGAZ. ORDINARIO      </v>
          </cell>
        </row>
        <row r="175">
          <cell r="R175">
            <v>1312</v>
          </cell>
          <cell r="S175" t="str">
            <v xml:space="preserve">RETE CASTELSANGIOVANNI            </v>
          </cell>
        </row>
        <row r="176">
          <cell r="R176">
            <v>1313</v>
          </cell>
          <cell r="S176" t="str">
            <v xml:space="preserve">RETE SARMATO                      </v>
          </cell>
        </row>
        <row r="177">
          <cell r="R177">
            <v>1314</v>
          </cell>
          <cell r="S177" t="str">
            <v xml:space="preserve">RETE CASTEGGIO                    </v>
          </cell>
        </row>
        <row r="178">
          <cell r="R178">
            <v>1315</v>
          </cell>
          <cell r="S178" t="str">
            <v>RETE LENTATE S.SEVESO ANTE 31.7.89</v>
          </cell>
        </row>
        <row r="179">
          <cell r="R179">
            <v>1316</v>
          </cell>
          <cell r="S179" t="str">
            <v xml:space="preserve">RETE MONTEVIALE                   </v>
          </cell>
        </row>
        <row r="180">
          <cell r="R180">
            <v>1317</v>
          </cell>
          <cell r="S180" t="str">
            <v xml:space="preserve">RETE VEDELAGO                     </v>
          </cell>
        </row>
        <row r="181">
          <cell r="R181">
            <v>1318</v>
          </cell>
          <cell r="S181" t="str">
            <v xml:space="preserve">RETE MONTE DI MALO                </v>
          </cell>
        </row>
        <row r="182">
          <cell r="R182">
            <v>1319</v>
          </cell>
          <cell r="S182" t="str">
            <v xml:space="preserve">RETE CARMIGNANO                   </v>
          </cell>
        </row>
        <row r="183">
          <cell r="R183">
            <v>1320</v>
          </cell>
          <cell r="S183" t="str">
            <v xml:space="preserve">RETE CAMPOSAMPIERO                </v>
          </cell>
        </row>
        <row r="184">
          <cell r="R184">
            <v>1321</v>
          </cell>
          <cell r="S184" t="str">
            <v xml:space="preserve">RETE AROSIO                       </v>
          </cell>
        </row>
        <row r="185">
          <cell r="R185">
            <v>1322</v>
          </cell>
          <cell r="S185" t="str">
            <v xml:space="preserve">RETE CARUGO                       </v>
          </cell>
        </row>
        <row r="186">
          <cell r="R186">
            <v>1323</v>
          </cell>
          <cell r="S186" t="str">
            <v xml:space="preserve">RETE MASSANZAGO                   </v>
          </cell>
        </row>
        <row r="187">
          <cell r="R187">
            <v>1330</v>
          </cell>
          <cell r="S187" t="str">
            <v xml:space="preserve">RETE LENTATE POST 1.8.89          </v>
          </cell>
        </row>
        <row r="188">
          <cell r="R188">
            <v>1331</v>
          </cell>
          <cell r="S188" t="str">
            <v>PRESTITO OBBLIGAZIONARIO CONVERTIB</v>
          </cell>
        </row>
        <row r="189">
          <cell r="R189">
            <v>1341</v>
          </cell>
          <cell r="S189" t="str">
            <v xml:space="preserve">RETE LAVENA PONTE TRESA           </v>
          </cell>
        </row>
        <row r="190">
          <cell r="R190">
            <v>1342</v>
          </cell>
          <cell r="S190" t="str">
            <v xml:space="preserve">RETE MARCHIROLO                   </v>
          </cell>
        </row>
        <row r="191">
          <cell r="R191">
            <v>1343</v>
          </cell>
          <cell r="S191" t="str">
            <v xml:space="preserve">RETE CUNARDO                      </v>
          </cell>
        </row>
        <row r="192">
          <cell r="R192">
            <v>1344</v>
          </cell>
          <cell r="S192" t="str">
            <v xml:space="preserve">RETE CUGLIATE FABIASCO            </v>
          </cell>
        </row>
        <row r="193">
          <cell r="R193">
            <v>1345</v>
          </cell>
          <cell r="S193" t="str">
            <v xml:space="preserve">RETE CADEGLIANO VICONAGO          </v>
          </cell>
        </row>
        <row r="194">
          <cell r="R194">
            <v>1346</v>
          </cell>
          <cell r="S194" t="str">
            <v xml:space="preserve">RETE FERRERA DI VARESE            </v>
          </cell>
        </row>
        <row r="195">
          <cell r="R195">
            <v>1347</v>
          </cell>
          <cell r="S195" t="str">
            <v xml:space="preserve">RETE MASCIAGO PRIMO               </v>
          </cell>
        </row>
        <row r="196">
          <cell r="R196">
            <v>1348</v>
          </cell>
          <cell r="S196" t="str">
            <v xml:space="preserve">RETE BRUSIMPIANO                  </v>
          </cell>
        </row>
        <row r="197">
          <cell r="R197">
            <v>1349</v>
          </cell>
          <cell r="S197" t="str">
            <v xml:space="preserve">RETE CREMENAGA                    </v>
          </cell>
        </row>
        <row r="198">
          <cell r="R198">
            <v>1350</v>
          </cell>
          <cell r="S198" t="str">
            <v xml:space="preserve">RETE VALGANNA                     </v>
          </cell>
        </row>
        <row r="199">
          <cell r="R199">
            <v>1351</v>
          </cell>
          <cell r="S199" t="str">
            <v xml:space="preserve">RETE BEDERO VALCUVIA              </v>
          </cell>
        </row>
        <row r="200">
          <cell r="R200">
            <v>1352</v>
          </cell>
          <cell r="S200" t="str">
            <v xml:space="preserve">RETE MARZIO                       </v>
          </cell>
        </row>
        <row r="201">
          <cell r="R201">
            <v>1410</v>
          </cell>
          <cell r="S201" t="str">
            <v xml:space="preserve">APPARECCHI E MACCH. SANTORSO      </v>
          </cell>
        </row>
        <row r="202">
          <cell r="R202">
            <v>1411</v>
          </cell>
          <cell r="S202" t="str">
            <v xml:space="preserve">APPARECCHI E MACCH. COSTABISSARA  </v>
          </cell>
        </row>
        <row r="203">
          <cell r="R203">
            <v>1412</v>
          </cell>
          <cell r="S203" t="str">
            <v xml:space="preserve">APPARECCHI E MACCH. CASTELSANG.   </v>
          </cell>
        </row>
        <row r="204">
          <cell r="R204">
            <v>1413</v>
          </cell>
          <cell r="S204" t="str">
            <v xml:space="preserve">APPARECCHI E MACCH. SARMATO       </v>
          </cell>
        </row>
        <row r="205">
          <cell r="R205">
            <v>1414</v>
          </cell>
          <cell r="S205" t="str">
            <v xml:space="preserve">APPARECCHI E MACCH. CASTEGGIO     </v>
          </cell>
        </row>
        <row r="206">
          <cell r="R206">
            <v>1415</v>
          </cell>
          <cell r="S206" t="str">
            <v>APPARECCHI E MACCH. LENT.A.31.7.89</v>
          </cell>
        </row>
        <row r="207">
          <cell r="R207">
            <v>1416</v>
          </cell>
          <cell r="S207" t="str">
            <v xml:space="preserve">APPARECCHI E MACCH. MONTEVIALE    </v>
          </cell>
        </row>
        <row r="208">
          <cell r="R208">
            <v>1417</v>
          </cell>
          <cell r="S208" t="str">
            <v xml:space="preserve">APPARECCHI E MACCH. VEDELAGO      </v>
          </cell>
        </row>
        <row r="209">
          <cell r="R209">
            <v>1418</v>
          </cell>
          <cell r="S209" t="str">
            <v xml:space="preserve">APPARECCHI E MACCH. MONTE DI MALO </v>
          </cell>
        </row>
        <row r="210">
          <cell r="R210">
            <v>1419</v>
          </cell>
          <cell r="S210" t="str">
            <v xml:space="preserve">APPARECCHI E MACCH. CARMIGNANO    </v>
          </cell>
        </row>
        <row r="211">
          <cell r="R211">
            <v>1420</v>
          </cell>
          <cell r="S211" t="str">
            <v xml:space="preserve">APPARECCHI E MACCH. CAMPOSAMPIERO </v>
          </cell>
        </row>
        <row r="212">
          <cell r="R212">
            <v>1421</v>
          </cell>
          <cell r="S212" t="str">
            <v xml:space="preserve">APPARECCHI E MACCH. AROSIO        </v>
          </cell>
        </row>
        <row r="213">
          <cell r="R213">
            <v>1422</v>
          </cell>
          <cell r="S213" t="str">
            <v xml:space="preserve">APPARECCHI E MACCH. CARUGO        </v>
          </cell>
        </row>
        <row r="214">
          <cell r="R214">
            <v>1423</v>
          </cell>
          <cell r="S214" t="str">
            <v xml:space="preserve">APPARECCHI E MACCH. MASSANZAGO    </v>
          </cell>
        </row>
        <row r="215">
          <cell r="R215">
            <v>1430</v>
          </cell>
          <cell r="S215" t="str">
            <v xml:space="preserve">APPARECCHI E MACCH. LENT.P.1.8.89 </v>
          </cell>
        </row>
        <row r="216">
          <cell r="R216">
            <v>1446</v>
          </cell>
          <cell r="S216" t="str">
            <v xml:space="preserve">APPARECCHI E MACCH. FERRERA       </v>
          </cell>
        </row>
        <row r="217">
          <cell r="R217">
            <v>1449</v>
          </cell>
          <cell r="S217" t="str">
            <v xml:space="preserve">APPARECCHI E MACC. CREMENAGA      </v>
          </cell>
        </row>
        <row r="218">
          <cell r="R218">
            <v>1450</v>
          </cell>
          <cell r="S218" t="str">
            <v xml:space="preserve">APPARECCHI E MACCH. VALGANNA      </v>
          </cell>
        </row>
        <row r="219">
          <cell r="R219">
            <v>1452</v>
          </cell>
          <cell r="S219" t="str">
            <v>APPARECCHI E MACCH. CASTELGOMBERTO</v>
          </cell>
        </row>
        <row r="220">
          <cell r="R220">
            <v>1510</v>
          </cell>
          <cell r="S220" t="str">
            <v xml:space="preserve">CONTATORI C/O UTENTI SANTORSO     </v>
          </cell>
        </row>
        <row r="221">
          <cell r="R221">
            <v>1511</v>
          </cell>
          <cell r="S221" t="str">
            <v xml:space="preserve">CONTATORI C/O UTENTI COSTABISSARA </v>
          </cell>
        </row>
        <row r="222">
          <cell r="R222">
            <v>1512</v>
          </cell>
          <cell r="S222" t="str">
            <v>CONTATORI C/O UTENTI CASTELSANGIOV</v>
          </cell>
        </row>
        <row r="223">
          <cell r="R223">
            <v>1513</v>
          </cell>
          <cell r="S223" t="str">
            <v xml:space="preserve">CONTATORI C/O UTENTI SARMATO      </v>
          </cell>
        </row>
        <row r="224">
          <cell r="R224">
            <v>1514</v>
          </cell>
          <cell r="S224" t="str">
            <v xml:space="preserve">CONTATORI C/O UTENTI CASTEGGIO    </v>
          </cell>
        </row>
        <row r="225">
          <cell r="R225">
            <v>1515</v>
          </cell>
          <cell r="S225" t="str">
            <v xml:space="preserve">CONTATORI C/O UTENTI LENTATE S/S  </v>
          </cell>
        </row>
        <row r="226">
          <cell r="R226">
            <v>1516</v>
          </cell>
          <cell r="S226" t="str">
            <v xml:space="preserve">CONTATORI C/O UTENTI MONTEVIALE   </v>
          </cell>
        </row>
        <row r="227">
          <cell r="R227">
            <v>1517</v>
          </cell>
          <cell r="S227" t="str">
            <v xml:space="preserve">CONTATORI C/O UTENTI VEDELAGO     </v>
          </cell>
        </row>
        <row r="228">
          <cell r="R228">
            <v>1518</v>
          </cell>
          <cell r="S228" t="str">
            <v>CONTATORI C/O UTENTI MONTE DI MALO</v>
          </cell>
        </row>
        <row r="229">
          <cell r="R229">
            <v>1519</v>
          </cell>
          <cell r="S229" t="str">
            <v xml:space="preserve">CONTATORI C/O UTENTI CARMIGNANO   </v>
          </cell>
        </row>
        <row r="230">
          <cell r="R230">
            <v>1520</v>
          </cell>
          <cell r="S230" t="str">
            <v>CONTATORI C/O UTENTI CAMPOSAMPIERO</v>
          </cell>
        </row>
        <row r="231">
          <cell r="R231">
            <v>1521</v>
          </cell>
          <cell r="S231" t="str">
            <v xml:space="preserve">CONTATORI C/O UTENTI AROSIO       </v>
          </cell>
        </row>
        <row r="232">
          <cell r="R232">
            <v>1522</v>
          </cell>
          <cell r="S232" t="str">
            <v xml:space="preserve">CONTATORI C/O UTENTI CARUGO       </v>
          </cell>
        </row>
        <row r="233">
          <cell r="R233">
            <v>1523</v>
          </cell>
          <cell r="S233" t="str">
            <v xml:space="preserve">CONTATORI C/O UTENTI MASSANZAGO   </v>
          </cell>
        </row>
        <row r="234">
          <cell r="R234">
            <v>1541</v>
          </cell>
          <cell r="S234" t="str">
            <v xml:space="preserve">CONTATORI C/O UTENTI LAVENA P.T.  </v>
          </cell>
        </row>
        <row r="235">
          <cell r="R235">
            <v>1542</v>
          </cell>
          <cell r="S235" t="str">
            <v xml:space="preserve">CONTATORI C/O UTENTI MARCHIROLO   </v>
          </cell>
        </row>
        <row r="236">
          <cell r="R236">
            <v>1543</v>
          </cell>
          <cell r="S236" t="str">
            <v xml:space="preserve">CONTATORI C/O UTENTI CUNARDO      </v>
          </cell>
        </row>
        <row r="237">
          <cell r="R237">
            <v>1544</v>
          </cell>
          <cell r="S237" t="str">
            <v xml:space="preserve">CONTATORI C/O UTENTI CUGLIATE F.  </v>
          </cell>
        </row>
        <row r="238">
          <cell r="R238">
            <v>1545</v>
          </cell>
          <cell r="S238" t="str">
            <v>CONTATORI C/O UTENTI CADEGLIANO V.</v>
          </cell>
        </row>
        <row r="239">
          <cell r="R239">
            <v>1546</v>
          </cell>
          <cell r="S239" t="str">
            <v>CONTATORI C/O UTENTI FERRERA DI V.</v>
          </cell>
        </row>
        <row r="240">
          <cell r="R240">
            <v>1547</v>
          </cell>
          <cell r="S240" t="str">
            <v xml:space="preserve">CONTATORI C/O UTENTI MASCIAGO P.  </v>
          </cell>
        </row>
        <row r="241">
          <cell r="R241">
            <v>1548</v>
          </cell>
          <cell r="S241" t="str">
            <v xml:space="preserve">CONTATORI C/O UTENTI BRUSIMPIANO  </v>
          </cell>
        </row>
        <row r="242">
          <cell r="R242">
            <v>1549</v>
          </cell>
          <cell r="S242" t="str">
            <v xml:space="preserve">CONTATORI C/O UTENTI CREMENAGA    </v>
          </cell>
        </row>
        <row r="243">
          <cell r="R243">
            <v>1550</v>
          </cell>
          <cell r="S243" t="str">
            <v xml:space="preserve">CONTATORI C/O UTENTI VALGANNA     </v>
          </cell>
        </row>
        <row r="244">
          <cell r="R244">
            <v>1551</v>
          </cell>
          <cell r="S244" t="str">
            <v xml:space="preserve">CONTATORI C/O UTENTI BEDERO V.    </v>
          </cell>
        </row>
        <row r="245">
          <cell r="R245">
            <v>1552</v>
          </cell>
          <cell r="S245" t="str">
            <v xml:space="preserve">CONTATORI C/O UTENTI MARZIO       </v>
          </cell>
        </row>
        <row r="246">
          <cell r="R246">
            <v>1611</v>
          </cell>
          <cell r="S246" t="str">
            <v>AMMINISTRATORI E SINDACI X EMOLUM.</v>
          </cell>
        </row>
        <row r="247">
          <cell r="R247">
            <v>1612</v>
          </cell>
          <cell r="S247" t="str">
            <v xml:space="preserve">SOCI CONTO FINANZIAMENTI          </v>
          </cell>
        </row>
        <row r="248">
          <cell r="R248">
            <v>1613</v>
          </cell>
          <cell r="S248" t="str">
            <v xml:space="preserve">NOTE DI ACCREDITO DA REGOLARIZZ.  </v>
          </cell>
        </row>
        <row r="249">
          <cell r="R249">
            <v>1614</v>
          </cell>
          <cell r="S249" t="str">
            <v>* DEB.V/DIPENDENTI X FERIE NON GOD</v>
          </cell>
        </row>
        <row r="250">
          <cell r="R250">
            <v>1615</v>
          </cell>
          <cell r="S250" t="str">
            <v xml:space="preserve">DIPENDENTI CONTO RETRIBUZIONI     </v>
          </cell>
        </row>
        <row r="251">
          <cell r="R251">
            <v>1616</v>
          </cell>
          <cell r="S251" t="str">
            <v xml:space="preserve">* ERARIO X IRPEF PREST.DIPENDENTI </v>
          </cell>
        </row>
        <row r="252">
          <cell r="R252">
            <v>1617</v>
          </cell>
          <cell r="S252" t="str">
            <v>* ERARIO PER IRPEF PRESTAZIONI TER</v>
          </cell>
        </row>
        <row r="253">
          <cell r="R253">
            <v>1618</v>
          </cell>
          <cell r="S253" t="str">
            <v>DIPEN.TI CASTELSANG.F.DO ATTIV.CUL</v>
          </cell>
        </row>
        <row r="254">
          <cell r="R254">
            <v>1619</v>
          </cell>
          <cell r="S254" t="str">
            <v xml:space="preserve">SINDACATI CONTO CONTRIBUTI        </v>
          </cell>
        </row>
        <row r="255">
          <cell r="R255">
            <v>1622</v>
          </cell>
          <cell r="S255" t="str">
            <v xml:space="preserve">DEBITI VS GSP SOCIETA' COLLEGATE  </v>
          </cell>
        </row>
        <row r="256">
          <cell r="R256">
            <v>1623</v>
          </cell>
          <cell r="S256" t="str">
            <v xml:space="preserve">DEBITI VS VGSP SOCIETA' COLLEGATE </v>
          </cell>
        </row>
        <row r="257">
          <cell r="R257">
            <v>1624</v>
          </cell>
          <cell r="S257" t="str">
            <v>DEBITI VS METANIFERA SOC.COLLEGATA</v>
          </cell>
        </row>
        <row r="258">
          <cell r="R258">
            <v>1631</v>
          </cell>
          <cell r="S258" t="str">
            <v>ISTITUTI PREVIDENZIALI CTO CONTRIB</v>
          </cell>
        </row>
        <row r="259">
          <cell r="R259">
            <v>1632</v>
          </cell>
          <cell r="S259" t="str">
            <v xml:space="preserve">INAIL PER REGOLAZIONE PREMIO      </v>
          </cell>
        </row>
        <row r="260">
          <cell r="R260">
            <v>1633</v>
          </cell>
          <cell r="S260" t="str">
            <v xml:space="preserve">I.N.P.S. CONTRIBUTO 10%           </v>
          </cell>
        </row>
        <row r="261">
          <cell r="R261">
            <v>1634</v>
          </cell>
          <cell r="S261" t="str">
            <v xml:space="preserve">DEBITO VERSO INAIL                </v>
          </cell>
        </row>
        <row r="262">
          <cell r="R262">
            <v>1641</v>
          </cell>
          <cell r="S262" t="str">
            <v xml:space="preserve">ERARIO X IRPEF PREST.DIPENDENTI   </v>
          </cell>
        </row>
        <row r="263">
          <cell r="R263">
            <v>1642</v>
          </cell>
          <cell r="S263" t="str">
            <v xml:space="preserve">ERARIO X IRPEF PRESTAZIONE TERZI  </v>
          </cell>
        </row>
        <row r="264">
          <cell r="R264">
            <v>1643</v>
          </cell>
          <cell r="S264" t="str">
            <v>ERARIO X RITENUTE PRESTITO OBBLIG.</v>
          </cell>
        </row>
        <row r="265">
          <cell r="R265">
            <v>1644</v>
          </cell>
          <cell r="S265" t="str">
            <v xml:space="preserve">ERARIO X RITENUTE SU DIVIDENDI    </v>
          </cell>
        </row>
        <row r="266">
          <cell r="R266">
            <v>1645</v>
          </cell>
          <cell r="S266" t="str">
            <v xml:space="preserve">ERARIO X ILOR                     </v>
          </cell>
        </row>
        <row r="267">
          <cell r="R267">
            <v>1646</v>
          </cell>
          <cell r="S267" t="str">
            <v xml:space="preserve">ERARIO X TRATTENUTE EUROTASSA     </v>
          </cell>
        </row>
        <row r="268">
          <cell r="R268">
            <v>1647</v>
          </cell>
          <cell r="S268" t="str">
            <v>ERARIO X IRPEF TERZI INFER. 13.000</v>
          </cell>
        </row>
        <row r="269">
          <cell r="R269">
            <v>1648</v>
          </cell>
          <cell r="S269" t="str">
            <v xml:space="preserve">ERARIO X IMPOSTA PATRIMONIALE     </v>
          </cell>
        </row>
        <row r="270">
          <cell r="R270">
            <v>1649</v>
          </cell>
          <cell r="S270" t="str">
            <v xml:space="preserve">ERARIO X IMPOSTE SUL REDDITO      </v>
          </cell>
        </row>
        <row r="271">
          <cell r="R271">
            <v>1651</v>
          </cell>
          <cell r="S271" t="str">
            <v xml:space="preserve">MONTEVIALE CONTO CONTRIBUTO       </v>
          </cell>
        </row>
        <row r="272">
          <cell r="R272">
            <v>1652</v>
          </cell>
          <cell r="S272" t="str">
            <v xml:space="preserve">MASSANZAGO CONTO CONTRIBUTO       </v>
          </cell>
        </row>
        <row r="273">
          <cell r="R273">
            <v>1661</v>
          </cell>
          <cell r="S273" t="str">
            <v xml:space="preserve">AUTOSTRADA C/ANTICIPI X ESPROPRIO </v>
          </cell>
        </row>
        <row r="274">
          <cell r="R274">
            <v>1662</v>
          </cell>
          <cell r="S274" t="str">
            <v xml:space="preserve">LOCATARI CONTO ANTICIPI           </v>
          </cell>
        </row>
        <row r="275">
          <cell r="R275">
            <v>1663</v>
          </cell>
          <cell r="S275" t="str">
            <v>COOP.EDILIZIA LENTATESE C/ANTICIPI</v>
          </cell>
        </row>
        <row r="276">
          <cell r="R276">
            <v>1664</v>
          </cell>
          <cell r="S276" t="str">
            <v xml:space="preserve">ANTICIPI DA UTENTI PER ALLACCIAM. </v>
          </cell>
        </row>
        <row r="277">
          <cell r="R277">
            <v>1671</v>
          </cell>
          <cell r="S277" t="str">
            <v xml:space="preserve">DEB.VS. ENI X FATTURE DICEMBRE    </v>
          </cell>
        </row>
        <row r="278">
          <cell r="R278">
            <v>1672</v>
          </cell>
          <cell r="S278" t="str">
            <v xml:space="preserve">DEB.VS.AEM X CONSUMI DICEMBRE     </v>
          </cell>
        </row>
        <row r="279">
          <cell r="R279">
            <v>1673</v>
          </cell>
          <cell r="S279" t="str">
            <v xml:space="preserve">DEB.VS.ENEL X CONSUMI DICEMBRE    </v>
          </cell>
        </row>
        <row r="280">
          <cell r="R280">
            <v>1674</v>
          </cell>
          <cell r="S280" t="str">
            <v>* DEB.VS.INAIL X REGOLAZIONE PREMI</v>
          </cell>
        </row>
        <row r="281">
          <cell r="R281">
            <v>1675</v>
          </cell>
          <cell r="S281" t="str">
            <v>* DEB.VS. U.T.F. X IMPOSTA CONSUMO</v>
          </cell>
        </row>
        <row r="282">
          <cell r="R282">
            <v>1676</v>
          </cell>
          <cell r="S282" t="str">
            <v>* DEB.VS.REGIONE X ADDIZIONALE I.C</v>
          </cell>
        </row>
        <row r="283">
          <cell r="R283">
            <v>1677</v>
          </cell>
          <cell r="S283" t="str">
            <v xml:space="preserve">DEB.VS.COMUNI X DIRITTI COMUNALI  </v>
          </cell>
        </row>
        <row r="284">
          <cell r="R284">
            <v>1678</v>
          </cell>
          <cell r="S284" t="str">
            <v>DEB.VS.AMMIN. SINDACI X EMOLUMENTI</v>
          </cell>
        </row>
        <row r="285">
          <cell r="R285">
            <v>1679</v>
          </cell>
          <cell r="S285" t="str">
            <v>DEBITI X CONSUMI INTERNI E COMBUST</v>
          </cell>
        </row>
        <row r="286">
          <cell r="R286">
            <v>1681</v>
          </cell>
          <cell r="S286" t="str">
            <v>DEBITO SIG.RA BRAME'E.VERSO FINCRA</v>
          </cell>
        </row>
        <row r="287">
          <cell r="R287">
            <v>1711</v>
          </cell>
          <cell r="S287" t="str">
            <v xml:space="preserve">IVA VENDITE                       </v>
          </cell>
        </row>
        <row r="288">
          <cell r="R288">
            <v>1712</v>
          </cell>
          <cell r="S288" t="str">
            <v xml:space="preserve">IVA ACQUISTI                      </v>
          </cell>
        </row>
        <row r="289">
          <cell r="R289">
            <v>1713</v>
          </cell>
          <cell r="S289" t="str">
            <v xml:space="preserve">ERARIO CONTO IVA                  </v>
          </cell>
        </row>
        <row r="290">
          <cell r="R290">
            <v>1811</v>
          </cell>
          <cell r="S290" t="str">
            <v xml:space="preserve">RATEI E RISCONTI PASSIVI          </v>
          </cell>
        </row>
        <row r="291">
          <cell r="R291">
            <v>1812</v>
          </cell>
          <cell r="S291" t="str">
            <v>DEB.V/DIPENDENTI X FERIE NON GODUT</v>
          </cell>
        </row>
        <row r="292">
          <cell r="R292">
            <v>1813</v>
          </cell>
          <cell r="S292" t="str">
            <v xml:space="preserve">I.P. X ONERI SOC.FERIE NON GODUTE </v>
          </cell>
        </row>
        <row r="293">
          <cell r="R293">
            <v>1910</v>
          </cell>
          <cell r="S293" t="str">
            <v xml:space="preserve">ALLACCI SANTORSO                  </v>
          </cell>
        </row>
        <row r="294">
          <cell r="R294">
            <v>1911</v>
          </cell>
          <cell r="S294" t="str">
            <v xml:space="preserve">ALLACCI COSTABISSARA              </v>
          </cell>
        </row>
        <row r="295">
          <cell r="R295">
            <v>1911</v>
          </cell>
          <cell r="S295" t="str">
            <v xml:space="preserve">AMMINISTRATORI CONTO CAUZIONI     </v>
          </cell>
        </row>
        <row r="296">
          <cell r="R296">
            <v>1912</v>
          </cell>
          <cell r="S296" t="str">
            <v xml:space="preserve">ALLACCI CASTELSANGIOVANNI         </v>
          </cell>
        </row>
        <row r="297">
          <cell r="R297">
            <v>1913</v>
          </cell>
          <cell r="S297" t="str">
            <v xml:space="preserve">ALLACCI SARMATO                   </v>
          </cell>
        </row>
        <row r="298">
          <cell r="R298">
            <v>1914</v>
          </cell>
          <cell r="S298" t="str">
            <v xml:space="preserve">ALLACCI CASTEGGIO                 </v>
          </cell>
        </row>
        <row r="299">
          <cell r="R299">
            <v>1915</v>
          </cell>
          <cell r="S299" t="str">
            <v xml:space="preserve">ALLACCI LENTATE SUL SEVESO        </v>
          </cell>
        </row>
        <row r="300">
          <cell r="R300">
            <v>1916</v>
          </cell>
          <cell r="S300" t="str">
            <v xml:space="preserve">ALLACCI MONTEVIALE                </v>
          </cell>
        </row>
        <row r="301">
          <cell r="R301">
            <v>1917</v>
          </cell>
          <cell r="S301" t="str">
            <v xml:space="preserve">ALLACCI VEDELAGO                  </v>
          </cell>
        </row>
        <row r="302">
          <cell r="R302">
            <v>1918</v>
          </cell>
          <cell r="S302" t="str">
            <v xml:space="preserve">ALLACCI MONTE DI MALO             </v>
          </cell>
        </row>
        <row r="303">
          <cell r="R303">
            <v>1919</v>
          </cell>
          <cell r="S303" t="str">
            <v xml:space="preserve">ALLACCI CARMIGNANO DI BRENTA      </v>
          </cell>
        </row>
        <row r="304">
          <cell r="R304">
            <v>1920</v>
          </cell>
          <cell r="S304" t="str">
            <v xml:space="preserve">ALLACCI CAMPOSAMPIERO             </v>
          </cell>
        </row>
        <row r="305">
          <cell r="R305">
            <v>1921</v>
          </cell>
          <cell r="S305" t="str">
            <v xml:space="preserve">ALLACCI AROSIO                    </v>
          </cell>
        </row>
        <row r="306">
          <cell r="R306">
            <v>1922</v>
          </cell>
          <cell r="S306" t="str">
            <v xml:space="preserve">ALLACCI CARUGO                    </v>
          </cell>
        </row>
        <row r="307">
          <cell r="R307">
            <v>1923</v>
          </cell>
          <cell r="S307" t="str">
            <v xml:space="preserve">ALLACCI MASSANZAGO                </v>
          </cell>
        </row>
        <row r="308">
          <cell r="R308">
            <v>1941</v>
          </cell>
          <cell r="S308" t="str">
            <v xml:space="preserve">ALLACCI LAVENA PONTE TRESA        </v>
          </cell>
        </row>
        <row r="309">
          <cell r="R309">
            <v>1942</v>
          </cell>
          <cell r="S309" t="str">
            <v xml:space="preserve">ALLACCI MARCHIROLO                </v>
          </cell>
        </row>
        <row r="310">
          <cell r="R310">
            <v>1943</v>
          </cell>
          <cell r="S310" t="str">
            <v xml:space="preserve">ALLACCI CUNARDO                   </v>
          </cell>
        </row>
        <row r="311">
          <cell r="R311">
            <v>1944</v>
          </cell>
          <cell r="S311" t="str">
            <v xml:space="preserve">ALLACCI CUGLIATE FABIASCO         </v>
          </cell>
        </row>
        <row r="312">
          <cell r="R312">
            <v>1945</v>
          </cell>
          <cell r="S312" t="str">
            <v xml:space="preserve">ALLACCI CADEGLIANO VICONAGO       </v>
          </cell>
        </row>
        <row r="313">
          <cell r="R313">
            <v>1946</v>
          </cell>
          <cell r="S313" t="str">
            <v xml:space="preserve">ALLACCI FERRERA DI VARESE         </v>
          </cell>
        </row>
        <row r="314">
          <cell r="R314">
            <v>1947</v>
          </cell>
          <cell r="S314" t="str">
            <v xml:space="preserve">ALLACCI MASCIAGO PRIMO            </v>
          </cell>
        </row>
        <row r="315">
          <cell r="R315">
            <v>1948</v>
          </cell>
          <cell r="S315" t="str">
            <v xml:space="preserve">ALLACCI BRUSIMPIANO               </v>
          </cell>
        </row>
        <row r="316">
          <cell r="R316">
            <v>1949</v>
          </cell>
          <cell r="S316" t="str">
            <v xml:space="preserve">ALLACCI CREMENAGA                 </v>
          </cell>
        </row>
        <row r="317">
          <cell r="R317">
            <v>1950</v>
          </cell>
          <cell r="S317" t="str">
            <v xml:space="preserve">ALLACCI VALGANNA                  </v>
          </cell>
        </row>
        <row r="318">
          <cell r="R318">
            <v>1951</v>
          </cell>
          <cell r="S318" t="str">
            <v xml:space="preserve">ALLACCI BEDERO VALCUVIA           </v>
          </cell>
        </row>
        <row r="319">
          <cell r="R319">
            <v>1952</v>
          </cell>
          <cell r="S319" t="str">
            <v xml:space="preserve">ALLACCI MARZIO                    </v>
          </cell>
        </row>
        <row r="320">
          <cell r="R320">
            <v>2011</v>
          </cell>
          <cell r="S320" t="str">
            <v xml:space="preserve">METANO C/VENDITE MALO             </v>
          </cell>
        </row>
        <row r="321">
          <cell r="R321">
            <v>2012</v>
          </cell>
          <cell r="S321" t="str">
            <v xml:space="preserve">METANO C/VENDITE MARANO           </v>
          </cell>
        </row>
        <row r="322">
          <cell r="R322">
            <v>2013</v>
          </cell>
          <cell r="S322" t="str">
            <v xml:space="preserve">METANO C/VENDITE CREAZZO          </v>
          </cell>
        </row>
        <row r="323">
          <cell r="R323">
            <v>2014</v>
          </cell>
          <cell r="S323" t="str">
            <v xml:space="preserve">METANO C/VENDITE CALDOGNO         </v>
          </cell>
        </row>
        <row r="324">
          <cell r="R324">
            <v>2015</v>
          </cell>
          <cell r="S324" t="str">
            <v xml:space="preserve">METANO C/VENDITE ISOLA VICENTINA  </v>
          </cell>
        </row>
        <row r="325">
          <cell r="R325">
            <v>2016</v>
          </cell>
          <cell r="S325" t="str">
            <v xml:space="preserve">METANO C/VENDITE SOVIZZO          </v>
          </cell>
        </row>
        <row r="326">
          <cell r="R326">
            <v>2017</v>
          </cell>
          <cell r="S326" t="str">
            <v xml:space="preserve">METANO C/VENDITE S.VITO           </v>
          </cell>
        </row>
        <row r="327">
          <cell r="R327">
            <v>2018</v>
          </cell>
          <cell r="S327" t="str">
            <v xml:space="preserve">METANO C/VENDITE VILLAVERLA       </v>
          </cell>
        </row>
        <row r="328">
          <cell r="R328">
            <v>2019</v>
          </cell>
          <cell r="S328" t="str">
            <v xml:space="preserve">METANO C/VENDITE ZANE'            </v>
          </cell>
        </row>
        <row r="329">
          <cell r="R329">
            <v>2021</v>
          </cell>
          <cell r="S329" t="str">
            <v xml:space="preserve">VETTORIAMENTO MALO                </v>
          </cell>
        </row>
        <row r="330">
          <cell r="R330">
            <v>2022</v>
          </cell>
          <cell r="S330" t="str">
            <v xml:space="preserve">VETTORIAMENTO MARANO VICENTINO    </v>
          </cell>
        </row>
        <row r="331">
          <cell r="R331">
            <v>2024</v>
          </cell>
          <cell r="S331" t="str">
            <v xml:space="preserve">VETTORIAMENTO CALDOGNO            </v>
          </cell>
        </row>
        <row r="332">
          <cell r="R332">
            <v>2031</v>
          </cell>
          <cell r="S332" t="str">
            <v xml:space="preserve">RIVALSA IMPOSTA CONSUMO           </v>
          </cell>
        </row>
        <row r="333">
          <cell r="R333">
            <v>2032</v>
          </cell>
          <cell r="S333" t="str">
            <v xml:space="preserve">RIVALSA ADDIZ.REG.IMP.CONSUMO     </v>
          </cell>
        </row>
        <row r="334">
          <cell r="R334">
            <v>2033</v>
          </cell>
          <cell r="S334" t="str">
            <v xml:space="preserve">SCONTI PER REGOLARITA' PAGAMENTI  </v>
          </cell>
        </row>
        <row r="335">
          <cell r="R335">
            <v>2111</v>
          </cell>
          <cell r="S335" t="str">
            <v xml:space="preserve">QUOTE FISSE MALO                  </v>
          </cell>
        </row>
        <row r="336">
          <cell r="R336">
            <v>2112</v>
          </cell>
          <cell r="S336" t="str">
            <v xml:space="preserve">QUOTE FISSE MARANO VICENTINO      </v>
          </cell>
        </row>
        <row r="337">
          <cell r="R337">
            <v>2113</v>
          </cell>
          <cell r="S337" t="str">
            <v xml:space="preserve">QUOTE FISSE CREAZZO               </v>
          </cell>
        </row>
        <row r="338">
          <cell r="R338">
            <v>2114</v>
          </cell>
          <cell r="S338" t="str">
            <v xml:space="preserve">QUOTE FISSE CALDOGNO              </v>
          </cell>
        </row>
        <row r="339">
          <cell r="R339">
            <v>2115</v>
          </cell>
          <cell r="S339" t="str">
            <v xml:space="preserve">QUOTE FISSE ISOLA VICENTINA       </v>
          </cell>
        </row>
        <row r="340">
          <cell r="R340">
            <v>2116</v>
          </cell>
          <cell r="S340" t="str">
            <v xml:space="preserve">QUOTE FISSE SOVIZZO               </v>
          </cell>
        </row>
        <row r="341">
          <cell r="R341">
            <v>2117</v>
          </cell>
          <cell r="S341" t="str">
            <v xml:space="preserve">QUOTE FISSE S.VITO                </v>
          </cell>
        </row>
        <row r="342">
          <cell r="R342">
            <v>2118</v>
          </cell>
          <cell r="S342" t="str">
            <v xml:space="preserve">QUOTE FISSE VILLAVERLA            </v>
          </cell>
        </row>
        <row r="343">
          <cell r="R343">
            <v>2119</v>
          </cell>
          <cell r="S343" t="str">
            <v xml:space="preserve">QUOTE FISSE ZANE'                 </v>
          </cell>
        </row>
        <row r="344">
          <cell r="R344">
            <v>2211</v>
          </cell>
          <cell r="S344" t="str">
            <v xml:space="preserve">CONTRIBUTI ALLACCIAMENTI DIVERSI  </v>
          </cell>
        </row>
        <row r="345">
          <cell r="R345">
            <v>2221</v>
          </cell>
          <cell r="S345" t="str">
            <v xml:space="preserve">* RIVALSA BOLLI DA UTENTI         </v>
          </cell>
        </row>
        <row r="346">
          <cell r="R346">
            <v>2222</v>
          </cell>
          <cell r="S346" t="str">
            <v xml:space="preserve">PROVENTI DIVERSI DA UTENTI        </v>
          </cell>
        </row>
        <row r="347">
          <cell r="R347">
            <v>2223</v>
          </cell>
          <cell r="S347" t="str">
            <v xml:space="preserve">PROVENTI PER PRESTAZIONI DIVERSE  </v>
          </cell>
        </row>
        <row r="348">
          <cell r="R348">
            <v>2231</v>
          </cell>
          <cell r="S348" t="str">
            <v>RICAVI DA INTERVENTI SU ACQUEDOTTI</v>
          </cell>
        </row>
        <row r="349">
          <cell r="R349">
            <v>2311</v>
          </cell>
          <cell r="S349" t="str">
            <v xml:space="preserve">* INTERESSI TITOLI REDDITO FISSO  </v>
          </cell>
        </row>
        <row r="350">
          <cell r="R350">
            <v>2312</v>
          </cell>
          <cell r="S350" t="str">
            <v xml:space="preserve">INTERESSI SU CREDITI VERSO BANCHE </v>
          </cell>
        </row>
        <row r="351">
          <cell r="R351">
            <v>2313</v>
          </cell>
          <cell r="S351" t="str">
            <v xml:space="preserve">PENALITA' PER RITARDATI PAGAMENTI </v>
          </cell>
        </row>
        <row r="352">
          <cell r="R352">
            <v>2314</v>
          </cell>
          <cell r="S352" t="str">
            <v xml:space="preserve">INTERESSI SU ALTRI CREDITI        </v>
          </cell>
        </row>
        <row r="353">
          <cell r="R353">
            <v>2315</v>
          </cell>
          <cell r="S353" t="str">
            <v>* INTERESSI SU CREDITI C/C COLLEGA</v>
          </cell>
        </row>
        <row r="354">
          <cell r="R354">
            <v>2316</v>
          </cell>
          <cell r="S354" t="str">
            <v xml:space="preserve">* INTERESSI SU TITOLI R.F. ESENTI </v>
          </cell>
        </row>
        <row r="355">
          <cell r="R355">
            <v>2321</v>
          </cell>
          <cell r="S355" t="str">
            <v xml:space="preserve">DIVIDENDI                         </v>
          </cell>
        </row>
        <row r="356">
          <cell r="R356">
            <v>2331</v>
          </cell>
          <cell r="S356" t="str">
            <v>INTERESSI SU CREDITI C/C COLLEGATE</v>
          </cell>
        </row>
        <row r="357">
          <cell r="R357">
            <v>2332</v>
          </cell>
          <cell r="S357" t="str">
            <v>INTERESSI ATTIVI SU C/C INTERCOMP.</v>
          </cell>
        </row>
        <row r="358">
          <cell r="R358">
            <v>2341</v>
          </cell>
          <cell r="S358" t="str">
            <v xml:space="preserve">INTERESSI TITOLI                  </v>
          </cell>
        </row>
        <row r="359">
          <cell r="R359">
            <v>2342</v>
          </cell>
          <cell r="S359" t="str">
            <v xml:space="preserve">INTERESSI TITOLI R.F. ESENTI      </v>
          </cell>
        </row>
        <row r="360">
          <cell r="R360">
            <v>2351</v>
          </cell>
          <cell r="S360" t="str">
            <v xml:space="preserve">PROVENTI DA OPERAZIONI P/T        </v>
          </cell>
        </row>
        <row r="361">
          <cell r="R361">
            <v>2411</v>
          </cell>
          <cell r="S361" t="str">
            <v>INCREMENTI IMPIANTI X LAVORI INTER</v>
          </cell>
        </row>
        <row r="362">
          <cell r="R362">
            <v>2511</v>
          </cell>
          <cell r="S362" t="str">
            <v xml:space="preserve">PROVENTI VARI STRAORDINARI        </v>
          </cell>
        </row>
        <row r="363">
          <cell r="R363">
            <v>2512</v>
          </cell>
          <cell r="S363" t="str">
            <v xml:space="preserve">SOPRAVVENIENZE ATTIVE             </v>
          </cell>
        </row>
        <row r="364">
          <cell r="R364">
            <v>2513</v>
          </cell>
          <cell r="S364" t="str">
            <v xml:space="preserve">SCONTI E ABBUONI ATTIVI           </v>
          </cell>
        </row>
        <row r="365">
          <cell r="R365">
            <v>2514</v>
          </cell>
          <cell r="S365" t="str">
            <v xml:space="preserve">RIVALSA BOLLI                     </v>
          </cell>
        </row>
        <row r="366">
          <cell r="R366">
            <v>2515</v>
          </cell>
          <cell r="S366" t="str">
            <v>UTILI SU ALIENAZIONI BENI PATRIMON</v>
          </cell>
        </row>
        <row r="367">
          <cell r="R367">
            <v>2516</v>
          </cell>
          <cell r="S367" t="str">
            <v xml:space="preserve">RISARCIMENTO DANNI DA TERZI       </v>
          </cell>
        </row>
        <row r="368">
          <cell r="R368">
            <v>2517</v>
          </cell>
          <cell r="S368" t="str">
            <v xml:space="preserve">PROVENTI OSCILLAZIONE CAMBI       </v>
          </cell>
        </row>
        <row r="369">
          <cell r="R369">
            <v>2518</v>
          </cell>
          <cell r="S369" t="str">
            <v xml:space="preserve">RIVALSA IMPOSTA DI REGISTRO       </v>
          </cell>
        </row>
        <row r="370">
          <cell r="R370">
            <v>2519</v>
          </cell>
          <cell r="S370" t="str">
            <v xml:space="preserve">RIVALSA SPESE CONDOMINIALI        </v>
          </cell>
        </row>
        <row r="371">
          <cell r="R371">
            <v>2521</v>
          </cell>
          <cell r="S371" t="str">
            <v xml:space="preserve">AFFITTI ATTIVI                    </v>
          </cell>
        </row>
        <row r="372">
          <cell r="R372">
            <v>2531</v>
          </cell>
          <cell r="S372" t="str">
            <v xml:space="preserve">PREMIO DI ASSUNZIONE              </v>
          </cell>
        </row>
        <row r="373">
          <cell r="R373">
            <v>2532</v>
          </cell>
          <cell r="S373" t="str">
            <v xml:space="preserve">IMPOSTE PREPAGATE                 </v>
          </cell>
        </row>
        <row r="374">
          <cell r="R374">
            <v>2611</v>
          </cell>
          <cell r="S374" t="str">
            <v xml:space="preserve">RIMANENZE FINALI CONTATORI        </v>
          </cell>
        </row>
        <row r="375">
          <cell r="R375">
            <v>2612</v>
          </cell>
          <cell r="S375" t="str">
            <v xml:space="preserve">RIMANENZE FINALI DI MATERIALI     </v>
          </cell>
        </row>
        <row r="376">
          <cell r="R376">
            <v>2711</v>
          </cell>
          <cell r="S376" t="str">
            <v xml:space="preserve">PROFITTI E PERDITE                </v>
          </cell>
        </row>
        <row r="377">
          <cell r="R377">
            <v>2712</v>
          </cell>
          <cell r="S377" t="str">
            <v xml:space="preserve">BILANCIO DI CHIUSURA              </v>
          </cell>
        </row>
        <row r="378">
          <cell r="R378">
            <v>2713</v>
          </cell>
          <cell r="S378" t="str">
            <v xml:space="preserve">BILANCIO DI APERTURA              </v>
          </cell>
        </row>
        <row r="379">
          <cell r="R379">
            <v>2714</v>
          </cell>
          <cell r="S379" t="str">
            <v xml:space="preserve">ARROTONDAMENTO EURO               </v>
          </cell>
        </row>
        <row r="380">
          <cell r="R380">
            <v>2715</v>
          </cell>
          <cell r="S380" t="str">
            <v xml:space="preserve">RIPRESA SALDO                     </v>
          </cell>
        </row>
        <row r="381">
          <cell r="R381">
            <v>2716</v>
          </cell>
          <cell r="S381" t="str">
            <v xml:space="preserve">GSP HOLDING C/SCISSIONE           </v>
          </cell>
        </row>
        <row r="382">
          <cell r="R382">
            <v>2717</v>
          </cell>
          <cell r="S382" t="str">
            <v xml:space="preserve">CONTO TRANSITORIO ASCOTRADE       </v>
          </cell>
        </row>
        <row r="383">
          <cell r="R383">
            <v>2718</v>
          </cell>
          <cell r="S383" t="str">
            <v xml:space="preserve">ASCOTRADE CONTO SCISSIONE         </v>
          </cell>
        </row>
        <row r="384">
          <cell r="R384">
            <v>3011</v>
          </cell>
          <cell r="S384" t="str">
            <v xml:space="preserve">RIMANENZE INIZIALI CONTATORI      </v>
          </cell>
        </row>
        <row r="385">
          <cell r="R385">
            <v>3012</v>
          </cell>
          <cell r="S385" t="str">
            <v xml:space="preserve">RIMANENZE INIZIALI MATERIALI      </v>
          </cell>
        </row>
        <row r="386">
          <cell r="R386">
            <v>3112</v>
          </cell>
          <cell r="S386" t="str">
            <v xml:space="preserve">CONCESSIONE CASTELSANGIOVANNI     </v>
          </cell>
        </row>
        <row r="387">
          <cell r="R387">
            <v>3141</v>
          </cell>
          <cell r="S387" t="str">
            <v xml:space="preserve">CONCESSIONE LAVENA PONTE TRESA    </v>
          </cell>
        </row>
        <row r="388">
          <cell r="R388">
            <v>3142</v>
          </cell>
          <cell r="S388" t="str">
            <v xml:space="preserve">CONCESSIONE MARCHIROLO            </v>
          </cell>
        </row>
        <row r="389">
          <cell r="R389">
            <v>3143</v>
          </cell>
          <cell r="S389" t="str">
            <v xml:space="preserve">CONCESSIONE CUNARDO               </v>
          </cell>
        </row>
        <row r="390">
          <cell r="R390">
            <v>3144</v>
          </cell>
          <cell r="S390" t="str">
            <v xml:space="preserve">CONCESSIONE CUGLIATE FABIASCO     </v>
          </cell>
        </row>
        <row r="391">
          <cell r="R391">
            <v>3145</v>
          </cell>
          <cell r="S391" t="str">
            <v xml:space="preserve">CONCESSIONE CADEGLIANO VICONAGO   </v>
          </cell>
        </row>
        <row r="392">
          <cell r="R392">
            <v>3146</v>
          </cell>
          <cell r="S392" t="str">
            <v xml:space="preserve">CONCESSIONE FERRERA DI VARESE     </v>
          </cell>
        </row>
        <row r="393">
          <cell r="R393">
            <v>3147</v>
          </cell>
          <cell r="S393" t="str">
            <v xml:space="preserve">CONCESSIONE MASCIAGO PRIMO        </v>
          </cell>
        </row>
        <row r="394">
          <cell r="R394">
            <v>3148</v>
          </cell>
          <cell r="S394" t="str">
            <v xml:space="preserve">CONCESSIONE BRUSIMPIANO           </v>
          </cell>
        </row>
        <row r="395">
          <cell r="R395">
            <v>3149</v>
          </cell>
          <cell r="S395" t="str">
            <v xml:space="preserve">CONCESSIONE CREMENAGA             </v>
          </cell>
        </row>
        <row r="396">
          <cell r="R396">
            <v>3150</v>
          </cell>
          <cell r="S396" t="str">
            <v xml:space="preserve">CONCESSIONE VALGANNA              </v>
          </cell>
        </row>
        <row r="397">
          <cell r="R397">
            <v>3151</v>
          </cell>
          <cell r="S397" t="str">
            <v xml:space="preserve">CONCESSIONE BEDERO VALCUVIA       </v>
          </cell>
        </row>
        <row r="398">
          <cell r="R398">
            <v>3152</v>
          </cell>
          <cell r="S398" t="str">
            <v xml:space="preserve">CONCESSIONE MARZIO                </v>
          </cell>
        </row>
        <row r="399">
          <cell r="R399">
            <v>3511</v>
          </cell>
          <cell r="S399" t="str">
            <v xml:space="preserve">METANO C/ACQUISTI MALO            </v>
          </cell>
        </row>
        <row r="400">
          <cell r="R400">
            <v>3512</v>
          </cell>
          <cell r="S400" t="str">
            <v>METANO C/ACQUISTI MARANO VICENTINO</v>
          </cell>
        </row>
        <row r="401">
          <cell r="R401">
            <v>3513</v>
          </cell>
          <cell r="S401" t="str">
            <v xml:space="preserve">METANO C/ACQUISTI CREAZZO         </v>
          </cell>
        </row>
        <row r="402">
          <cell r="R402">
            <v>3514</v>
          </cell>
          <cell r="S402" t="str">
            <v xml:space="preserve">METANO C/ACQUISTI CALDOGNO        </v>
          </cell>
        </row>
        <row r="403">
          <cell r="R403">
            <v>3515</v>
          </cell>
          <cell r="S403" t="str">
            <v xml:space="preserve">METANO C/ACQUISTI ISOLA VICENTINA </v>
          </cell>
        </row>
        <row r="404">
          <cell r="R404">
            <v>3516</v>
          </cell>
          <cell r="S404" t="str">
            <v xml:space="preserve">METANO C/ACQUISTI SOVIZZO         </v>
          </cell>
        </row>
        <row r="405">
          <cell r="R405">
            <v>3517</v>
          </cell>
          <cell r="S405" t="str">
            <v xml:space="preserve">METANO C/ACQUISTI S.VITO          </v>
          </cell>
        </row>
        <row r="406">
          <cell r="R406">
            <v>3518</v>
          </cell>
          <cell r="S406" t="str">
            <v xml:space="preserve">METANO C/ACQUISTI VILLAVERLA      </v>
          </cell>
        </row>
        <row r="407">
          <cell r="R407">
            <v>3519</v>
          </cell>
          <cell r="S407" t="str">
            <v xml:space="preserve">METANO C/ACQUISTI ZANE'           </v>
          </cell>
        </row>
        <row r="408">
          <cell r="R408">
            <v>3521</v>
          </cell>
          <cell r="S408" t="str">
            <v xml:space="preserve">CONTATORI C/ACQUISTI              </v>
          </cell>
        </row>
        <row r="409">
          <cell r="R409">
            <v>3522</v>
          </cell>
          <cell r="S409" t="str">
            <v xml:space="preserve">MATERIALI C/ACQUISTI              </v>
          </cell>
        </row>
        <row r="410">
          <cell r="R410">
            <v>3523</v>
          </cell>
          <cell r="S410" t="str">
            <v xml:space="preserve">SPESE X BOLLI                     </v>
          </cell>
        </row>
        <row r="411">
          <cell r="R411">
            <v>3524</v>
          </cell>
          <cell r="S411" t="str">
            <v xml:space="preserve">BENI PATRIMONIALI INF.1.000.000   </v>
          </cell>
        </row>
        <row r="412">
          <cell r="R412">
            <v>3525</v>
          </cell>
          <cell r="S412" t="str">
            <v>MATERIALI C/O ACQUISTI X ACQUEDOTT</v>
          </cell>
        </row>
        <row r="413">
          <cell r="R413">
            <v>3526</v>
          </cell>
          <cell r="S413" t="str">
            <v xml:space="preserve">ODORIZZANTE                       </v>
          </cell>
        </row>
        <row r="414">
          <cell r="R414">
            <v>3811</v>
          </cell>
          <cell r="S414" t="str">
            <v xml:space="preserve">COSTI X INTERV. ACQUED.CUNARDO    </v>
          </cell>
        </row>
        <row r="415">
          <cell r="R415">
            <v>3812</v>
          </cell>
          <cell r="S415" t="str">
            <v xml:space="preserve">COSTI X INTERV.ACQUED.CADEGLIANO  </v>
          </cell>
        </row>
        <row r="416">
          <cell r="R416">
            <v>3813</v>
          </cell>
          <cell r="S416" t="str">
            <v xml:space="preserve">COSTI X INTERV.ACQUED. MARCHIROLO </v>
          </cell>
        </row>
        <row r="417">
          <cell r="R417">
            <v>3814</v>
          </cell>
          <cell r="S417" t="str">
            <v xml:space="preserve">COSTI X INTERV.ACQUED.FERRERA     </v>
          </cell>
        </row>
        <row r="418">
          <cell r="R418">
            <v>3815</v>
          </cell>
          <cell r="S418" t="str">
            <v xml:space="preserve">COSTI X INTERV.ACQUED.VALGANNA    </v>
          </cell>
        </row>
        <row r="419">
          <cell r="R419">
            <v>3816</v>
          </cell>
          <cell r="S419" t="str">
            <v xml:space="preserve">COSTI X INTERV.ACQUED.BRUSIMPIANO </v>
          </cell>
        </row>
        <row r="420">
          <cell r="R420">
            <v>3817</v>
          </cell>
          <cell r="S420" t="str">
            <v xml:space="preserve">COSTI X INTERV.ACQUED.LAVENA P.T. </v>
          </cell>
        </row>
        <row r="421">
          <cell r="R421">
            <v>3818</v>
          </cell>
          <cell r="S421" t="str">
            <v xml:space="preserve">COSTI X INTERV.ACQUED.CREMENAGA   </v>
          </cell>
        </row>
        <row r="422">
          <cell r="R422">
            <v>4011</v>
          </cell>
          <cell r="S422" t="str">
            <v xml:space="preserve">RETRIBUZIONI OPERAI E IMPIEGATI   </v>
          </cell>
        </row>
        <row r="423">
          <cell r="R423">
            <v>4012</v>
          </cell>
          <cell r="S423" t="str">
            <v xml:space="preserve">* ONERI OPERAI E IMPIEGATI        </v>
          </cell>
        </row>
        <row r="424">
          <cell r="R424">
            <v>4013</v>
          </cell>
          <cell r="S424" t="str">
            <v xml:space="preserve">RETRIBUZIONI DIRIGENTI            </v>
          </cell>
        </row>
        <row r="425">
          <cell r="R425">
            <v>4014</v>
          </cell>
          <cell r="S425" t="str">
            <v xml:space="preserve">* ONERI DIRIGENTI                 </v>
          </cell>
        </row>
        <row r="426">
          <cell r="R426">
            <v>4015</v>
          </cell>
          <cell r="S426" t="str">
            <v xml:space="preserve">* ONERI CONTRATTUALI              </v>
          </cell>
        </row>
        <row r="427">
          <cell r="R427">
            <v>4016</v>
          </cell>
          <cell r="S427" t="str">
            <v xml:space="preserve">* SPESE PER VIAGGI E TRASFERTE    </v>
          </cell>
        </row>
        <row r="428">
          <cell r="R428">
            <v>4017</v>
          </cell>
          <cell r="S428" t="str">
            <v xml:space="preserve">* SPESE VARIE PERSONALE           </v>
          </cell>
        </row>
        <row r="429">
          <cell r="R429">
            <v>4018</v>
          </cell>
          <cell r="S429" t="str">
            <v xml:space="preserve">* CONTRIBUTI INAIL                </v>
          </cell>
        </row>
        <row r="430">
          <cell r="R430">
            <v>4019</v>
          </cell>
          <cell r="S430" t="str">
            <v xml:space="preserve">* CONTRIBUTO 10%                  </v>
          </cell>
        </row>
        <row r="431">
          <cell r="R431">
            <v>4021</v>
          </cell>
          <cell r="S431" t="str">
            <v xml:space="preserve">ONERI OPERAI ED IMPIEGATI         </v>
          </cell>
        </row>
        <row r="432">
          <cell r="R432">
            <v>4022</v>
          </cell>
          <cell r="S432" t="str">
            <v xml:space="preserve">ONERI DIRIGENTI                   </v>
          </cell>
        </row>
        <row r="433">
          <cell r="R433">
            <v>4031</v>
          </cell>
          <cell r="S433" t="str">
            <v xml:space="preserve">ONERI CONTRATTUALI                </v>
          </cell>
        </row>
        <row r="434">
          <cell r="R434">
            <v>4032</v>
          </cell>
          <cell r="S434" t="str">
            <v xml:space="preserve">RIMBORSI A PIE DI LISTA           </v>
          </cell>
        </row>
        <row r="435">
          <cell r="R435">
            <v>4033</v>
          </cell>
          <cell r="S435" t="str">
            <v xml:space="preserve">SPESE VARIE PERSONALE             </v>
          </cell>
        </row>
        <row r="436">
          <cell r="R436">
            <v>4034</v>
          </cell>
          <cell r="S436" t="str">
            <v xml:space="preserve">CONTRIBUTI INAIL                  </v>
          </cell>
        </row>
        <row r="437">
          <cell r="R437">
            <v>4035</v>
          </cell>
          <cell r="S437" t="str">
            <v xml:space="preserve">COSTI PER FORMAZIONE PERSONALE    </v>
          </cell>
        </row>
        <row r="438">
          <cell r="R438">
            <v>4036</v>
          </cell>
          <cell r="S438" t="str">
            <v xml:space="preserve">COSTI PER ACQUISTI TICKETS DIP.   </v>
          </cell>
        </row>
        <row r="439">
          <cell r="R439">
            <v>4037</v>
          </cell>
          <cell r="S439" t="str">
            <v xml:space="preserve">PEDAGGI AUTOSTRADALI A. CIVILI    </v>
          </cell>
        </row>
        <row r="440">
          <cell r="R440">
            <v>4038</v>
          </cell>
          <cell r="S440" t="str">
            <v>PEDAGGI AUTOSTRADALI A. INDUSTRIAL</v>
          </cell>
        </row>
        <row r="441">
          <cell r="R441">
            <v>4039</v>
          </cell>
          <cell r="S441" t="str">
            <v xml:space="preserve">SPESE DI OSPITALITA E RAPPRES.    </v>
          </cell>
        </row>
        <row r="442">
          <cell r="R442">
            <v>4511</v>
          </cell>
          <cell r="S442" t="str">
            <v xml:space="preserve">ENERGIA ELETTRICA E FORZA MOTRICE </v>
          </cell>
        </row>
        <row r="443">
          <cell r="R443">
            <v>4512</v>
          </cell>
          <cell r="S443" t="str">
            <v xml:space="preserve">ACQUA INDUSTRIALE                 </v>
          </cell>
        </row>
        <row r="444">
          <cell r="R444">
            <v>4513</v>
          </cell>
          <cell r="S444" t="str">
            <v xml:space="preserve">CONSUMI COMBUSTIBILI E TERMICI    </v>
          </cell>
        </row>
        <row r="445">
          <cell r="R445">
            <v>4514</v>
          </cell>
          <cell r="S445" t="str">
            <v>* CONSUMI MATERIALI X MANUTENZIONI</v>
          </cell>
        </row>
        <row r="446">
          <cell r="R446">
            <v>4515</v>
          </cell>
          <cell r="S446" t="str">
            <v xml:space="preserve">* CANONI ATTRAVERSAMENTO          </v>
          </cell>
        </row>
        <row r="447">
          <cell r="R447">
            <v>4516</v>
          </cell>
          <cell r="S447" t="str">
            <v xml:space="preserve">ASSICURAZIONI R.C.A.              </v>
          </cell>
        </row>
        <row r="448">
          <cell r="R448">
            <v>4517</v>
          </cell>
          <cell r="S448" t="str">
            <v xml:space="preserve">MANUTENZIONE E RIPARAZIONI AUTOM. </v>
          </cell>
        </row>
        <row r="449">
          <cell r="R449">
            <v>4521</v>
          </cell>
          <cell r="S449" t="str">
            <v xml:space="preserve">* CARBURANTI E LUBRIFICANTI       </v>
          </cell>
        </row>
        <row r="450">
          <cell r="R450">
            <v>4522</v>
          </cell>
          <cell r="S450" t="str">
            <v xml:space="preserve">* BOLLI CIRCOLAZIONE              </v>
          </cell>
        </row>
        <row r="451">
          <cell r="R451">
            <v>4523</v>
          </cell>
          <cell r="S451" t="str">
            <v xml:space="preserve">* ASSICURAZIONI R.C.A.            </v>
          </cell>
        </row>
        <row r="452">
          <cell r="R452">
            <v>4524</v>
          </cell>
          <cell r="S452" t="str">
            <v xml:space="preserve">* MANUTENZIONI E RIPAR.AUTOMEZZI  </v>
          </cell>
        </row>
        <row r="453">
          <cell r="R453">
            <v>4531</v>
          </cell>
          <cell r="S453" t="str">
            <v xml:space="preserve">MANUTENZIONI FABBRICATI CIVILI    </v>
          </cell>
        </row>
        <row r="454">
          <cell r="R454">
            <v>4532</v>
          </cell>
          <cell r="S454" t="str">
            <v xml:space="preserve">MANUTENZIONE RETE                 </v>
          </cell>
        </row>
        <row r="455">
          <cell r="R455">
            <v>4533</v>
          </cell>
          <cell r="S455" t="str">
            <v>MANUTENZIONE APPARECCHI E MACCHIN.</v>
          </cell>
        </row>
        <row r="456">
          <cell r="R456">
            <v>4534</v>
          </cell>
          <cell r="S456" t="str">
            <v xml:space="preserve">MANUTENZIONE CONTATORI            </v>
          </cell>
        </row>
        <row r="457">
          <cell r="R457">
            <v>4535</v>
          </cell>
          <cell r="S457" t="str">
            <v xml:space="preserve">MANUTENZIONE ATTREZZI DIVERSI     </v>
          </cell>
        </row>
        <row r="458">
          <cell r="R458">
            <v>4536</v>
          </cell>
          <cell r="S458" t="str">
            <v>MANUTENZIONE MACC.UFFICIO E ELABOR</v>
          </cell>
        </row>
        <row r="459">
          <cell r="R459">
            <v>4537</v>
          </cell>
          <cell r="S459" t="str">
            <v xml:space="preserve">MANUTENZIONE MACCHINE OPERATRICI  </v>
          </cell>
        </row>
        <row r="460">
          <cell r="R460">
            <v>4538</v>
          </cell>
          <cell r="S460" t="str">
            <v>CANONI MANUTENZIONE MACCHINE ELETT</v>
          </cell>
        </row>
        <row r="461">
          <cell r="R461">
            <v>4539</v>
          </cell>
          <cell r="S461" t="str">
            <v>MANUTENZIONE FABBRICATI STRUMENTAL</v>
          </cell>
        </row>
        <row r="462">
          <cell r="R462">
            <v>4541</v>
          </cell>
          <cell r="S462" t="str">
            <v>CONSUMI MATERIALI PER MANUTENZIONI</v>
          </cell>
        </row>
        <row r="463">
          <cell r="R463">
            <v>4542</v>
          </cell>
          <cell r="S463" t="str">
            <v xml:space="preserve">CARBURANTI E LUBRIFICANTI         </v>
          </cell>
        </row>
        <row r="464">
          <cell r="R464">
            <v>4543</v>
          </cell>
          <cell r="S464" t="str">
            <v xml:space="preserve">CARBURANTI E LUBR. DEDUCIBILI 50% </v>
          </cell>
        </row>
        <row r="465">
          <cell r="R465">
            <v>4551</v>
          </cell>
          <cell r="S465" t="str">
            <v xml:space="preserve">CANONI ATTRAVERSAMENTO            </v>
          </cell>
        </row>
        <row r="466">
          <cell r="R466">
            <v>4552</v>
          </cell>
          <cell r="S466" t="str">
            <v xml:space="preserve">AFFITTI PASSIVI                   </v>
          </cell>
        </row>
        <row r="467">
          <cell r="R467">
            <v>4553</v>
          </cell>
          <cell r="S467" t="str">
            <v xml:space="preserve">DIRITTI COMUNALI                  </v>
          </cell>
        </row>
        <row r="468">
          <cell r="R468">
            <v>5011</v>
          </cell>
          <cell r="S468" t="str">
            <v xml:space="preserve">COMPENSO AMMINISTATORE E SINDACI  </v>
          </cell>
        </row>
        <row r="469">
          <cell r="R469">
            <v>5012</v>
          </cell>
          <cell r="S469" t="str">
            <v xml:space="preserve">LEGALI E NOTARILI                 </v>
          </cell>
        </row>
        <row r="470">
          <cell r="R470">
            <v>5013</v>
          </cell>
          <cell r="S470" t="str">
            <v xml:space="preserve">CONSULENZE VARIE                  </v>
          </cell>
        </row>
        <row r="471">
          <cell r="R471">
            <v>5014</v>
          </cell>
          <cell r="S471" t="str">
            <v xml:space="preserve">ASSICURAZIONI R.C. DIVERSI        </v>
          </cell>
        </row>
        <row r="472">
          <cell r="R472">
            <v>5015</v>
          </cell>
          <cell r="S472" t="str">
            <v xml:space="preserve">POSTELEGRAFONICHE                 </v>
          </cell>
        </row>
        <row r="473">
          <cell r="R473">
            <v>5016</v>
          </cell>
          <cell r="S473" t="str">
            <v xml:space="preserve">POSTELEGRAFONICHE DEDUCIBILI 50%  </v>
          </cell>
        </row>
        <row r="474">
          <cell r="R474">
            <v>5017</v>
          </cell>
          <cell r="S474" t="str">
            <v xml:space="preserve">COSTO PER CONTEGGI RETRIBUZIONI   </v>
          </cell>
        </row>
        <row r="475">
          <cell r="R475">
            <v>5018</v>
          </cell>
          <cell r="S475" t="str">
            <v xml:space="preserve">* SPESE DI RAPPRESENTANZA         </v>
          </cell>
        </row>
        <row r="476">
          <cell r="R476">
            <v>5019</v>
          </cell>
          <cell r="S476" t="str">
            <v xml:space="preserve">CONTRIBUTI ASSOCIATIVI            </v>
          </cell>
        </row>
        <row r="477">
          <cell r="R477">
            <v>5021</v>
          </cell>
          <cell r="S477" t="str">
            <v xml:space="preserve">CANCELLERIA E STAMPATI            </v>
          </cell>
        </row>
        <row r="478">
          <cell r="R478">
            <v>5022</v>
          </cell>
          <cell r="S478" t="str">
            <v xml:space="preserve">VALORI BOLLATI E VIDIMAZIONI      </v>
          </cell>
        </row>
        <row r="479">
          <cell r="R479">
            <v>5023</v>
          </cell>
          <cell r="S479" t="str">
            <v xml:space="preserve">SPESE DI RAPPRESENTANZA           </v>
          </cell>
        </row>
        <row r="480">
          <cell r="R480">
            <v>5024</v>
          </cell>
          <cell r="S480" t="str">
            <v xml:space="preserve">ABBONAMENTI E PUBBLICAZIONI       </v>
          </cell>
        </row>
        <row r="481">
          <cell r="R481">
            <v>5025</v>
          </cell>
          <cell r="S481" t="str">
            <v xml:space="preserve">SPESE DIVERSE                     </v>
          </cell>
        </row>
        <row r="482">
          <cell r="R482">
            <v>5026</v>
          </cell>
          <cell r="S482" t="str">
            <v xml:space="preserve">SPESE CONDOMINIALI                </v>
          </cell>
        </row>
        <row r="483">
          <cell r="R483">
            <v>5027</v>
          </cell>
          <cell r="S483" t="str">
            <v xml:space="preserve">IVA INDETRAIBILE                  </v>
          </cell>
        </row>
        <row r="484">
          <cell r="R484">
            <v>5028</v>
          </cell>
          <cell r="S484" t="str">
            <v xml:space="preserve">SPESE PER OMAGGI                  </v>
          </cell>
        </row>
        <row r="485">
          <cell r="R485">
            <v>5029</v>
          </cell>
          <cell r="S485" t="str">
            <v xml:space="preserve">COSTI INDEDUCIBILI                </v>
          </cell>
        </row>
        <row r="486">
          <cell r="R486">
            <v>5112</v>
          </cell>
          <cell r="S486" t="str">
            <v xml:space="preserve">CONTO ESERCIZIO CASTELSANGIOVANNI </v>
          </cell>
        </row>
        <row r="487">
          <cell r="R487">
            <v>5113</v>
          </cell>
          <cell r="S487" t="str">
            <v xml:space="preserve">CONTO ESERCIZIO MARCHIROLO        </v>
          </cell>
        </row>
        <row r="488">
          <cell r="R488">
            <v>5114</v>
          </cell>
          <cell r="S488" t="str">
            <v xml:space="preserve">CONTO ESERCIZIO CASTEGGIO         </v>
          </cell>
        </row>
        <row r="489">
          <cell r="R489">
            <v>5115</v>
          </cell>
          <cell r="S489" t="str">
            <v>CONTO ESERCIZIO LENTATE SUL SEVESO</v>
          </cell>
        </row>
        <row r="490">
          <cell r="R490">
            <v>5117</v>
          </cell>
          <cell r="S490" t="str">
            <v xml:space="preserve">CASSA VEDELAGO                    </v>
          </cell>
        </row>
        <row r="491">
          <cell r="R491">
            <v>5119</v>
          </cell>
          <cell r="S491" t="str">
            <v xml:space="preserve">CASSA CARMIGNANO                  </v>
          </cell>
        </row>
        <row r="492">
          <cell r="R492">
            <v>5120</v>
          </cell>
          <cell r="S492" t="str">
            <v xml:space="preserve">CASSA CAMPOSAMPIERO               </v>
          </cell>
        </row>
        <row r="493">
          <cell r="R493">
            <v>5122</v>
          </cell>
          <cell r="S493" t="str">
            <v xml:space="preserve">CASSA CARUGO                      </v>
          </cell>
        </row>
        <row r="494">
          <cell r="R494">
            <v>5511</v>
          </cell>
          <cell r="S494" t="str">
            <v xml:space="preserve">PENALITA' MANCATO RISPETTO STAND. </v>
          </cell>
        </row>
        <row r="495">
          <cell r="R495">
            <v>5512</v>
          </cell>
          <cell r="S495" t="str">
            <v xml:space="preserve">* SCONTI E ABBUONI PASSIVI        </v>
          </cell>
        </row>
        <row r="496">
          <cell r="R496">
            <v>5513</v>
          </cell>
          <cell r="S496" t="str">
            <v xml:space="preserve">* PERDITE SU CREDITI              </v>
          </cell>
        </row>
        <row r="497">
          <cell r="R497">
            <v>5514</v>
          </cell>
          <cell r="S497" t="str">
            <v xml:space="preserve">SOPRAVVENIENZE PASSIVE            </v>
          </cell>
        </row>
        <row r="498">
          <cell r="R498">
            <v>5515</v>
          </cell>
          <cell r="S498" t="str">
            <v xml:space="preserve">PERDITE SU ALIENAZ.BENI PATRIMON. </v>
          </cell>
        </row>
        <row r="499">
          <cell r="R499">
            <v>5516</v>
          </cell>
          <cell r="S499" t="str">
            <v xml:space="preserve">* SPESE E PROVVIGIONI BANCARIE    </v>
          </cell>
        </row>
        <row r="500">
          <cell r="R500">
            <v>5517</v>
          </cell>
          <cell r="S500" t="str">
            <v xml:space="preserve">* COMMISSIONI SU FIDEJUSSIONI     </v>
          </cell>
        </row>
        <row r="501">
          <cell r="R501">
            <v>5518</v>
          </cell>
          <cell r="S501" t="str">
            <v xml:space="preserve">PENALITA' E RISARCIMENTI A TERZI  </v>
          </cell>
        </row>
        <row r="502">
          <cell r="R502">
            <v>5519</v>
          </cell>
          <cell r="S502" t="str">
            <v xml:space="preserve">ONERI OSCILLAZIONE CAMBI          </v>
          </cell>
        </row>
        <row r="503">
          <cell r="R503">
            <v>6011</v>
          </cell>
          <cell r="S503" t="str">
            <v xml:space="preserve">* ILOR ANNO IN CORSO              </v>
          </cell>
        </row>
        <row r="504">
          <cell r="R504">
            <v>6012</v>
          </cell>
          <cell r="S504" t="str">
            <v xml:space="preserve">* IRPEG ANNO IN CORSO             </v>
          </cell>
        </row>
        <row r="505">
          <cell r="R505">
            <v>6013</v>
          </cell>
          <cell r="S505" t="str">
            <v xml:space="preserve">IMP.E TRIBUTI VARI ANNO IN CORSO  </v>
          </cell>
        </row>
        <row r="506">
          <cell r="R506">
            <v>6014</v>
          </cell>
          <cell r="S506" t="str">
            <v xml:space="preserve">T.O.S.A.P. - C.O.S.A.P.           </v>
          </cell>
        </row>
        <row r="507">
          <cell r="R507">
            <v>6015</v>
          </cell>
          <cell r="S507" t="str">
            <v xml:space="preserve">* IMPOSTA DI FABBRICAZIONE        </v>
          </cell>
        </row>
        <row r="508">
          <cell r="R508">
            <v>6016</v>
          </cell>
          <cell r="S508" t="str">
            <v>* ADDIZIONALE REGIONALE IMPOSTA C.</v>
          </cell>
        </row>
        <row r="509">
          <cell r="R509">
            <v>6017</v>
          </cell>
          <cell r="S509" t="str">
            <v xml:space="preserve">INVIM                             </v>
          </cell>
        </row>
        <row r="510">
          <cell r="R510">
            <v>6018</v>
          </cell>
          <cell r="S510" t="str">
            <v xml:space="preserve">IMPOSTA 0,6% D.L. 11/7/92 N. 333  </v>
          </cell>
        </row>
        <row r="511">
          <cell r="R511">
            <v>6019</v>
          </cell>
          <cell r="S511" t="str">
            <v xml:space="preserve">IMPOSTA BOLLO                     </v>
          </cell>
        </row>
        <row r="512">
          <cell r="R512">
            <v>6021</v>
          </cell>
          <cell r="S512" t="str">
            <v xml:space="preserve">ILOR ANNI PRECEDENTI              </v>
          </cell>
        </row>
        <row r="513">
          <cell r="R513">
            <v>6022</v>
          </cell>
          <cell r="S513" t="str">
            <v xml:space="preserve">IRPEG ANNI PRECEDENTI             </v>
          </cell>
        </row>
        <row r="514">
          <cell r="R514">
            <v>6023</v>
          </cell>
          <cell r="S514" t="str">
            <v xml:space="preserve">IMPOSTE E TRIBUTI ANNI PRECEDENTI </v>
          </cell>
        </row>
        <row r="515">
          <cell r="R515">
            <v>6031</v>
          </cell>
          <cell r="S515" t="str">
            <v xml:space="preserve">ILOR ANNO IN CORSO                </v>
          </cell>
        </row>
        <row r="516">
          <cell r="R516">
            <v>6032</v>
          </cell>
          <cell r="S516" t="str">
            <v xml:space="preserve">IRPEG ANNO IN CORSO               </v>
          </cell>
        </row>
        <row r="517">
          <cell r="R517">
            <v>6033</v>
          </cell>
          <cell r="S517" t="str">
            <v xml:space="preserve">ADDIZIONALE IRPEG                 </v>
          </cell>
        </row>
        <row r="518">
          <cell r="R518">
            <v>6034</v>
          </cell>
          <cell r="S518" t="str">
            <v xml:space="preserve">I.R.A.P.                          </v>
          </cell>
        </row>
        <row r="519">
          <cell r="R519">
            <v>6035</v>
          </cell>
          <cell r="S519" t="str">
            <v xml:space="preserve">IMPOSTE PREPAGATE/DIFFERITE       </v>
          </cell>
        </row>
        <row r="520">
          <cell r="R520">
            <v>6041</v>
          </cell>
          <cell r="S520" t="str">
            <v xml:space="preserve">IMPOSTA DI CONSUMO                </v>
          </cell>
        </row>
        <row r="521">
          <cell r="R521">
            <v>6042</v>
          </cell>
          <cell r="S521" t="str">
            <v>ADDIZIONALE REGIONALE IMPOSTA CONS</v>
          </cell>
        </row>
        <row r="522">
          <cell r="R522">
            <v>6110</v>
          </cell>
          <cell r="S522" t="str">
            <v xml:space="preserve">CARIVERONA BANCA SPA              </v>
          </cell>
        </row>
        <row r="523">
          <cell r="R523">
            <v>6111</v>
          </cell>
          <cell r="S523" t="str">
            <v>CONTO CORRENTE POSTALE MI- EX M.L.</v>
          </cell>
        </row>
        <row r="524">
          <cell r="R524">
            <v>6112</v>
          </cell>
          <cell r="S524" t="str">
            <v xml:space="preserve">BANCA POP. LODI MI. - EX M.L.     </v>
          </cell>
        </row>
        <row r="525">
          <cell r="R525">
            <v>6113</v>
          </cell>
          <cell r="S525" t="str">
            <v xml:space="preserve">BCA POP. DI MAROSTICA - MALO      </v>
          </cell>
        </row>
        <row r="526">
          <cell r="R526">
            <v>6114</v>
          </cell>
          <cell r="S526" t="str">
            <v xml:space="preserve">CONTO CORRENTE POSTALE - MALO     </v>
          </cell>
        </row>
        <row r="527">
          <cell r="R527">
            <v>6115</v>
          </cell>
          <cell r="S527" t="str">
            <v xml:space="preserve">C/C POSTALE SERVIZIO CONTRATTI    </v>
          </cell>
        </row>
        <row r="528">
          <cell r="R528">
            <v>6116</v>
          </cell>
          <cell r="S528" t="str">
            <v xml:space="preserve">BCA POP. VENETA - CAMPOSAMPIERO   </v>
          </cell>
        </row>
        <row r="529">
          <cell r="R529">
            <v>6117</v>
          </cell>
          <cell r="S529" t="str">
            <v xml:space="preserve">CASSA RISP. PD-RO - CARMIGNANO    </v>
          </cell>
        </row>
        <row r="530">
          <cell r="R530">
            <v>6118</v>
          </cell>
          <cell r="S530" t="str">
            <v xml:space="preserve">BANCA INTESABCI CAMPOSAMPIERO     </v>
          </cell>
        </row>
        <row r="531">
          <cell r="R531">
            <v>6119</v>
          </cell>
          <cell r="S531" t="str">
            <v>CONTO CORRENTE POSTALE INCASSI GAS</v>
          </cell>
        </row>
        <row r="532">
          <cell r="R532">
            <v>6120</v>
          </cell>
          <cell r="S532" t="str">
            <v xml:space="preserve">BCA POP. MILANO - LENTATE S/S     </v>
          </cell>
        </row>
        <row r="533">
          <cell r="R533">
            <v>6121</v>
          </cell>
          <cell r="S533" t="str">
            <v>BANCA DI CREDITO COOP.DI BARLASSIN</v>
          </cell>
        </row>
        <row r="534">
          <cell r="R534">
            <v>6122</v>
          </cell>
          <cell r="S534" t="str">
            <v>BANCA INTESABCI LENTATE SUL SEVESO</v>
          </cell>
        </row>
        <row r="535">
          <cell r="R535">
            <v>6130</v>
          </cell>
          <cell r="S535" t="str">
            <v>CREDITO COOP.CASSA RUR.ARTIG.CASTE</v>
          </cell>
        </row>
        <row r="536">
          <cell r="R536">
            <v>6131</v>
          </cell>
          <cell r="S536" t="str">
            <v>CASSA RISP.DI PARMA E PIACENZA SPA</v>
          </cell>
        </row>
        <row r="537">
          <cell r="R537">
            <v>6132</v>
          </cell>
          <cell r="S537" t="str">
            <v xml:space="preserve">BCA PIACENZA - SARMATO            </v>
          </cell>
        </row>
        <row r="538">
          <cell r="R538">
            <v>6133</v>
          </cell>
          <cell r="S538" t="str">
            <v xml:space="preserve">BANCA POPOLARE DI SONDRIO         </v>
          </cell>
        </row>
        <row r="539">
          <cell r="R539">
            <v>6134</v>
          </cell>
          <cell r="S539" t="str">
            <v>BCA POP.DI BERGAMO-CREDITO VARESIN</v>
          </cell>
        </row>
        <row r="540">
          <cell r="R540">
            <v>6135</v>
          </cell>
          <cell r="S540" t="str">
            <v>B.CA POPOLARE DI LUINO E DI VARESE</v>
          </cell>
        </row>
        <row r="541">
          <cell r="R541">
            <v>6136</v>
          </cell>
          <cell r="S541" t="str">
            <v xml:space="preserve">UNICREDIT BANCA D'IMPRESA         </v>
          </cell>
        </row>
        <row r="542">
          <cell r="R542">
            <v>6140</v>
          </cell>
          <cell r="S542" t="str">
            <v xml:space="preserve">BCA NAZIONALE DEL LAVORO          </v>
          </cell>
        </row>
        <row r="543">
          <cell r="R543">
            <v>6142</v>
          </cell>
          <cell r="S543" t="str">
            <v xml:space="preserve">BCA POP. MILANO - CASTEGGIO       </v>
          </cell>
        </row>
        <row r="544">
          <cell r="R544">
            <v>6150</v>
          </cell>
          <cell r="S544" t="str">
            <v>BCO CHIAVARI RIVIERA L. - CHIAVARI</v>
          </cell>
        </row>
        <row r="545">
          <cell r="R545">
            <v>6151</v>
          </cell>
          <cell r="S545" t="str">
            <v xml:space="preserve">BANCO DI SICILIA - CHIAVARI       </v>
          </cell>
        </row>
        <row r="546">
          <cell r="R546">
            <v>6163</v>
          </cell>
          <cell r="S546" t="str">
            <v xml:space="preserve">BANCA DI CREDITO COOPERAT.TREVIG. </v>
          </cell>
        </row>
        <row r="547">
          <cell r="R547">
            <v>6164</v>
          </cell>
          <cell r="S547" t="str">
            <v xml:space="preserve">BCA POP. CASTELFRANCO - VEDELAGO  </v>
          </cell>
        </row>
        <row r="548">
          <cell r="R548">
            <v>6172</v>
          </cell>
          <cell r="S548" t="str">
            <v xml:space="preserve">BCA POP. MILANO - AROSIO          </v>
          </cell>
        </row>
        <row r="549">
          <cell r="R549">
            <v>6174</v>
          </cell>
          <cell r="S549" t="str">
            <v xml:space="preserve">BCO DESIO &amp; BRIANZA SPA CARUGO    </v>
          </cell>
        </row>
        <row r="550">
          <cell r="R550">
            <v>6182</v>
          </cell>
          <cell r="S550" t="str">
            <v>CONTO CORRENTE POSTALE EX DISTRIGA</v>
          </cell>
        </row>
        <row r="551">
          <cell r="R551">
            <v>6190</v>
          </cell>
          <cell r="S551" t="str">
            <v xml:space="preserve">BANCA DI ROMA C/VINCOLATO         </v>
          </cell>
        </row>
        <row r="552">
          <cell r="R552">
            <v>6191</v>
          </cell>
          <cell r="S552" t="str">
            <v xml:space="preserve">SAN PAOLO IMI                     </v>
          </cell>
        </row>
        <row r="553">
          <cell r="R553">
            <v>6210</v>
          </cell>
          <cell r="S553" t="str">
            <v xml:space="preserve">DEPOSITI CAUZIONALI               </v>
          </cell>
        </row>
        <row r="554">
          <cell r="R554">
            <v>6211</v>
          </cell>
          <cell r="S554" t="str">
            <v xml:space="preserve">ERARIO X PAGAMENTI NON DOVUTI     </v>
          </cell>
        </row>
        <row r="555">
          <cell r="R555">
            <v>6212</v>
          </cell>
          <cell r="S555" t="str">
            <v>ERARIO X CREDITO INT.IVA NON DOVUT</v>
          </cell>
        </row>
        <row r="556">
          <cell r="R556">
            <v>6213</v>
          </cell>
          <cell r="S556" t="str">
            <v xml:space="preserve">CREDITI VS.INAIL X REGOLAZ.PREMIO </v>
          </cell>
        </row>
        <row r="557">
          <cell r="R557">
            <v>6214</v>
          </cell>
          <cell r="S557" t="str">
            <v>ERARIO X CREDITO TASSA SOCIETA' 92</v>
          </cell>
        </row>
        <row r="558">
          <cell r="R558">
            <v>6215</v>
          </cell>
          <cell r="S558" t="str">
            <v>ERARIO X IMPOSTA PATRIMONIALE N.D.</v>
          </cell>
        </row>
        <row r="559">
          <cell r="R559">
            <v>6216</v>
          </cell>
          <cell r="S559" t="str">
            <v xml:space="preserve">REGIONE X CREDITO ADD.REG.        </v>
          </cell>
        </row>
        <row r="560">
          <cell r="R560">
            <v>6217</v>
          </cell>
          <cell r="S560" t="str">
            <v xml:space="preserve">ANTICIPI NICOLINI - MILANI        </v>
          </cell>
        </row>
        <row r="561">
          <cell r="R561">
            <v>6218</v>
          </cell>
          <cell r="S561" t="str">
            <v xml:space="preserve">ANTICIPI C/INAIL X INFORTUNI      </v>
          </cell>
        </row>
        <row r="562">
          <cell r="R562">
            <v>6219</v>
          </cell>
          <cell r="S562" t="str">
            <v xml:space="preserve">ANTICIPI A PUPPI DR. GIOVANNI     </v>
          </cell>
        </row>
        <row r="563">
          <cell r="R563">
            <v>6220</v>
          </cell>
          <cell r="S563" t="str">
            <v xml:space="preserve">OBBLIGAZIONISTI C. SOTTOSCRIZIONE </v>
          </cell>
        </row>
        <row r="564">
          <cell r="R564">
            <v>6221</v>
          </cell>
          <cell r="S564" t="str">
            <v xml:space="preserve">ANTICIPI TRESA MARMI              </v>
          </cell>
        </row>
        <row r="565">
          <cell r="R565">
            <v>6222</v>
          </cell>
          <cell r="S565" t="str">
            <v>ERARIO X RIMBORSI ECCEDENZE TITOLI</v>
          </cell>
        </row>
        <row r="566">
          <cell r="R566">
            <v>6223</v>
          </cell>
          <cell r="S566" t="str">
            <v xml:space="preserve">ERARIO PER CREDITO IRAP           </v>
          </cell>
        </row>
        <row r="567">
          <cell r="R567">
            <v>6224</v>
          </cell>
          <cell r="S567" t="str">
            <v>ERARIO PER CREDITO IRPEF DIPENDEN.</v>
          </cell>
        </row>
        <row r="568">
          <cell r="R568">
            <v>6225</v>
          </cell>
          <cell r="S568" t="str">
            <v xml:space="preserve">CREDITO PER IMPOSTE PREPAGATE     </v>
          </cell>
        </row>
        <row r="569">
          <cell r="R569">
            <v>6226</v>
          </cell>
          <cell r="S569" t="str">
            <v xml:space="preserve">ERARIO PER CREDITO ADD.REG.IRPEF  </v>
          </cell>
        </row>
        <row r="570">
          <cell r="R570">
            <v>6227</v>
          </cell>
          <cell r="S570" t="str">
            <v>ERARIO X CREDITO RIT.SU  DIVIDENDI</v>
          </cell>
        </row>
        <row r="571">
          <cell r="R571">
            <v>6228</v>
          </cell>
          <cell r="S571" t="str">
            <v>CREDITO VERSO INPS X CSSN DA M.730</v>
          </cell>
        </row>
        <row r="572">
          <cell r="R572">
            <v>6229</v>
          </cell>
          <cell r="S572" t="str">
            <v xml:space="preserve">ANTICIPO DANIELI                  </v>
          </cell>
        </row>
        <row r="573">
          <cell r="R573">
            <v>6230</v>
          </cell>
          <cell r="S573" t="str">
            <v xml:space="preserve">CREDITO X ACCONTO INAIL           </v>
          </cell>
        </row>
        <row r="574">
          <cell r="R574">
            <v>6231</v>
          </cell>
          <cell r="S574" t="str">
            <v>ERARIO C/TO IMPOS.SOSTIT.SU T.F.R.</v>
          </cell>
        </row>
        <row r="575">
          <cell r="R575">
            <v>6232</v>
          </cell>
          <cell r="S575" t="str">
            <v>ERARIO X CREDITI ILOR EX DISTRIGAS</v>
          </cell>
        </row>
        <row r="576">
          <cell r="R576">
            <v>6233</v>
          </cell>
          <cell r="S576" t="str">
            <v>ERARIO X CREDITI IRPEG EX DISTRIGA</v>
          </cell>
        </row>
        <row r="577">
          <cell r="R577">
            <v>6234</v>
          </cell>
          <cell r="S577" t="str">
            <v>CREDITI ANTICIP. DIP.TI EX DISTRIG</v>
          </cell>
        </row>
        <row r="578">
          <cell r="R578">
            <v>6235</v>
          </cell>
          <cell r="S578" t="str">
            <v xml:space="preserve">ERARIO X CREDITO IVA              </v>
          </cell>
        </row>
        <row r="579">
          <cell r="R579">
            <v>6236</v>
          </cell>
          <cell r="S579" t="str">
            <v xml:space="preserve">CREDITO VS MINFINANZE ADEG.ISTAT  </v>
          </cell>
        </row>
        <row r="580">
          <cell r="R580">
            <v>6237</v>
          </cell>
          <cell r="S580" t="str">
            <v>AUTOSTRADA SERRAVALLE-MILANO-PONTE</v>
          </cell>
        </row>
        <row r="581">
          <cell r="R581">
            <v>6238</v>
          </cell>
          <cell r="S581" t="str">
            <v xml:space="preserve">CREDITI VERSO UTF PER ADD. REG.   </v>
          </cell>
        </row>
        <row r="582">
          <cell r="R582">
            <v>6239</v>
          </cell>
          <cell r="S582" t="str">
            <v>CREDITO VERSO UTF X IMPOSTA CONSUM</v>
          </cell>
        </row>
        <row r="583">
          <cell r="R583">
            <v>6240</v>
          </cell>
          <cell r="S583" t="str">
            <v xml:space="preserve">CREDITI X ASSEGNI TRAFUGATI       </v>
          </cell>
        </row>
        <row r="584">
          <cell r="R584">
            <v>6241</v>
          </cell>
          <cell r="S584" t="str">
            <v xml:space="preserve">ANTICIPO SIG. MINICHIELLO D.      </v>
          </cell>
        </row>
        <row r="585">
          <cell r="R585">
            <v>6242</v>
          </cell>
          <cell r="S585" t="str">
            <v xml:space="preserve">ANTICIPO SIG. VARO S.             </v>
          </cell>
        </row>
        <row r="586">
          <cell r="R586">
            <v>6243</v>
          </cell>
          <cell r="S586" t="str">
            <v xml:space="preserve">ANTICIPO SIG. DE ZEN B.           </v>
          </cell>
        </row>
        <row r="587">
          <cell r="R587">
            <v>6244</v>
          </cell>
          <cell r="S587" t="str">
            <v xml:space="preserve">ANTICIPO SIG. ZANELLA A.          </v>
          </cell>
        </row>
        <row r="588">
          <cell r="R588">
            <v>6245</v>
          </cell>
          <cell r="S588" t="str">
            <v xml:space="preserve">ANTICIPO SIG. PESAVENTO L.        </v>
          </cell>
        </row>
        <row r="589">
          <cell r="R589">
            <v>6246</v>
          </cell>
          <cell r="S589" t="str">
            <v xml:space="preserve">ANTICIPO SIG. BAU' E.             </v>
          </cell>
        </row>
        <row r="590">
          <cell r="R590">
            <v>6247</v>
          </cell>
          <cell r="S590" t="str">
            <v xml:space="preserve">ANTICIPO SIG. ZAUPA B.            </v>
          </cell>
        </row>
        <row r="591">
          <cell r="R591">
            <v>6248</v>
          </cell>
          <cell r="S591" t="str">
            <v xml:space="preserve">ANTICIPO SIG. SAGGIN              </v>
          </cell>
        </row>
        <row r="592">
          <cell r="R592">
            <v>6249</v>
          </cell>
          <cell r="S592" t="str">
            <v xml:space="preserve">ANTICIPO SIG.CHIMENTO M.          </v>
          </cell>
        </row>
        <row r="593">
          <cell r="R593">
            <v>6250</v>
          </cell>
          <cell r="S593" t="str">
            <v xml:space="preserve">ANTICIPO SIG. BENIN L.            </v>
          </cell>
        </row>
        <row r="594">
          <cell r="R594">
            <v>6251</v>
          </cell>
          <cell r="S594" t="str">
            <v xml:space="preserve">ANTICIPO SIG. ZAUPA E.            </v>
          </cell>
        </row>
        <row r="595">
          <cell r="R595">
            <v>6270</v>
          </cell>
          <cell r="S595" t="str">
            <v xml:space="preserve">ANTICIPO SPESE SIG. REGHELIN G.   </v>
          </cell>
        </row>
        <row r="596">
          <cell r="R596">
            <v>6271</v>
          </cell>
          <cell r="S596" t="str">
            <v xml:space="preserve">ANTICIPO SPESE DE ZEN B.          </v>
          </cell>
        </row>
        <row r="597">
          <cell r="R597">
            <v>6272</v>
          </cell>
          <cell r="S597" t="str">
            <v xml:space="preserve">ANTICIPO SPESE ZANELLA A.         </v>
          </cell>
        </row>
        <row r="598">
          <cell r="R598">
            <v>6273</v>
          </cell>
          <cell r="S598" t="str">
            <v xml:space="preserve">ANTICIPO SPESE VARO S.            </v>
          </cell>
        </row>
        <row r="599">
          <cell r="R599">
            <v>6274</v>
          </cell>
          <cell r="S599" t="str">
            <v xml:space="preserve">ANTICIPO SPESE PESAVENTO L.       </v>
          </cell>
        </row>
        <row r="600">
          <cell r="R600">
            <v>6275</v>
          </cell>
          <cell r="S600" t="str">
            <v xml:space="preserve">ANTICIPO SPESE BAU' E.            </v>
          </cell>
        </row>
        <row r="601">
          <cell r="R601">
            <v>6276</v>
          </cell>
          <cell r="S601" t="str">
            <v xml:space="preserve">ANTICIPO SPESE ZAUPA B.           </v>
          </cell>
        </row>
        <row r="602">
          <cell r="R602">
            <v>6277</v>
          </cell>
          <cell r="S602" t="str">
            <v xml:space="preserve">ANTICIPO SPESE BENIN L.           </v>
          </cell>
        </row>
        <row r="603">
          <cell r="R603">
            <v>6278</v>
          </cell>
          <cell r="S603" t="str">
            <v xml:space="preserve">ANTICIPO SPESE SAGGIN G.L.        </v>
          </cell>
        </row>
        <row r="604">
          <cell r="R604">
            <v>6279</v>
          </cell>
          <cell r="S604" t="str">
            <v xml:space="preserve">ANTICIPO SPESE ZAUPA E.           </v>
          </cell>
        </row>
        <row r="605">
          <cell r="R605">
            <v>6280</v>
          </cell>
          <cell r="S605" t="str">
            <v xml:space="preserve">ANTICIPO SPESE CHIMENTO M.        </v>
          </cell>
        </row>
        <row r="606">
          <cell r="R606">
            <v>6281</v>
          </cell>
          <cell r="S606" t="str">
            <v xml:space="preserve">ANTICIPO SPESE DELLA VECCHIA S.   </v>
          </cell>
        </row>
        <row r="607">
          <cell r="R607">
            <v>6282</v>
          </cell>
          <cell r="S607" t="str">
            <v xml:space="preserve">ANTICIPO SPESE PESAVENTO M.       </v>
          </cell>
        </row>
        <row r="608">
          <cell r="R608">
            <v>6283</v>
          </cell>
          <cell r="S608" t="str">
            <v xml:space="preserve">ANTICIPO SPESE DALL'OLMO TIZIANO  </v>
          </cell>
        </row>
        <row r="609">
          <cell r="R609">
            <v>6284</v>
          </cell>
          <cell r="S609" t="str">
            <v xml:space="preserve">ANTICIPO SPESE COCCOLASTA         </v>
          </cell>
        </row>
        <row r="610">
          <cell r="R610">
            <v>6290</v>
          </cell>
          <cell r="S610" t="str">
            <v xml:space="preserve">CREDITI VS OPERA DIOCESANA        </v>
          </cell>
        </row>
        <row r="611">
          <cell r="R611">
            <v>6295</v>
          </cell>
          <cell r="S611" t="str">
            <v>CREDITO X VERTENZA ANTICA POSTUMIA</v>
          </cell>
        </row>
        <row r="612">
          <cell r="R612">
            <v>6511</v>
          </cell>
          <cell r="S612" t="str">
            <v xml:space="preserve">INTERESSI PASSIVI SU C/C BANCARI  </v>
          </cell>
        </row>
        <row r="613">
          <cell r="R613">
            <v>6512</v>
          </cell>
          <cell r="S613" t="str">
            <v>INTERESSI PASSIVI PRESTITO OBBLIG.</v>
          </cell>
        </row>
        <row r="614">
          <cell r="R614">
            <v>6513</v>
          </cell>
          <cell r="S614" t="str">
            <v xml:space="preserve">INTERESSI PASSIVI SU FINANZ.SAVA  </v>
          </cell>
        </row>
        <row r="615">
          <cell r="R615">
            <v>6514</v>
          </cell>
          <cell r="S615" t="str">
            <v xml:space="preserve">INTERESSI PASSIVI DIVERSI         </v>
          </cell>
        </row>
        <row r="616">
          <cell r="R616">
            <v>6515</v>
          </cell>
          <cell r="S616" t="str">
            <v>INTERESSI PASSIVI SU C/C COLLEGATE</v>
          </cell>
        </row>
        <row r="617">
          <cell r="R617">
            <v>6516</v>
          </cell>
          <cell r="S617" t="str">
            <v>INTERESSI SU VERS. TRIMESTRALI IVA</v>
          </cell>
        </row>
        <row r="618">
          <cell r="R618">
            <v>6521</v>
          </cell>
          <cell r="S618" t="str">
            <v xml:space="preserve">SPESE E PROVVIGIONI BANCARIE      </v>
          </cell>
        </row>
        <row r="619">
          <cell r="R619">
            <v>6522</v>
          </cell>
          <cell r="S619" t="str">
            <v xml:space="preserve">COMMISSIONI SU FIDEJUSSIONI       </v>
          </cell>
        </row>
        <row r="620">
          <cell r="R620">
            <v>6523</v>
          </cell>
          <cell r="S620" t="str">
            <v xml:space="preserve">COMMISSIONI DI MASSIMO SCOPERTO   </v>
          </cell>
        </row>
        <row r="621">
          <cell r="R621">
            <v>7011</v>
          </cell>
          <cell r="S621" t="str">
            <v xml:space="preserve">AMMORTAMENTO TECNICO ORDINARIO    </v>
          </cell>
        </row>
        <row r="622">
          <cell r="R622">
            <v>7012</v>
          </cell>
          <cell r="S622" t="str">
            <v xml:space="preserve">AMMORTAMENTO FINANZIARIO          </v>
          </cell>
        </row>
        <row r="623">
          <cell r="R623">
            <v>7013</v>
          </cell>
          <cell r="S623" t="str">
            <v xml:space="preserve">* AMMORTAMENTI DIRETTI            </v>
          </cell>
        </row>
        <row r="624">
          <cell r="R624">
            <v>7014</v>
          </cell>
          <cell r="S624" t="str">
            <v xml:space="preserve">* AMMORTAMENTO TECNICO ANTICIPATO </v>
          </cell>
        </row>
        <row r="625">
          <cell r="R625">
            <v>7021</v>
          </cell>
          <cell r="S625" t="str">
            <v xml:space="preserve">AMMORTAMENTI DIRETTI              </v>
          </cell>
        </row>
        <row r="626">
          <cell r="R626">
            <v>7031</v>
          </cell>
          <cell r="S626" t="str">
            <v xml:space="preserve">AMMORTAMENTO TECNICO ANTICIPATO   </v>
          </cell>
        </row>
        <row r="627">
          <cell r="R627">
            <v>7511</v>
          </cell>
          <cell r="S627" t="str">
            <v xml:space="preserve">                                  </v>
          </cell>
        </row>
        <row r="628">
          <cell r="R628">
            <v>7512</v>
          </cell>
          <cell r="S628" t="str">
            <v>* ACCANTONAMENTI F.DO ONERI FISCAL</v>
          </cell>
        </row>
        <row r="629">
          <cell r="R629">
            <v>7513</v>
          </cell>
          <cell r="S629" t="str">
            <v>ACCANTONAM.FONDO RISCHI SU CREDITI</v>
          </cell>
        </row>
        <row r="630">
          <cell r="R630">
            <v>7514</v>
          </cell>
          <cell r="S630" t="str">
            <v xml:space="preserve">ACCAN.TO F.DO RISCHI FUT.IMPIANTI </v>
          </cell>
        </row>
        <row r="631">
          <cell r="R631">
            <v>7515</v>
          </cell>
          <cell r="S631" t="str">
            <v>* ACCANTON.FDO SVALUTAZIONE CREDIT</v>
          </cell>
        </row>
        <row r="632">
          <cell r="R632">
            <v>7516</v>
          </cell>
          <cell r="S632" t="str">
            <v>ACCANT. FDO SVALUTAZIONE PARTECIP.</v>
          </cell>
        </row>
        <row r="633">
          <cell r="R633">
            <v>7517</v>
          </cell>
          <cell r="S633" t="str">
            <v>* ACC.TO IMP.SU PLUSVALENZE DIFFER</v>
          </cell>
        </row>
        <row r="634">
          <cell r="R634">
            <v>7521</v>
          </cell>
          <cell r="S634" t="str">
            <v xml:space="preserve">ACCANTONAMENTO F.DO ONERI FISCALI </v>
          </cell>
        </row>
        <row r="635">
          <cell r="R635">
            <v>7522</v>
          </cell>
          <cell r="S635" t="str">
            <v>ACC.TO IMPOSTE DIFFERITE SU PLUSV.</v>
          </cell>
        </row>
        <row r="636">
          <cell r="R636">
            <v>7531</v>
          </cell>
          <cell r="S636" t="str">
            <v xml:space="preserve">ACCANTONAMENTO FONDO T.F.R.       </v>
          </cell>
        </row>
        <row r="637">
          <cell r="R637">
            <v>7541</v>
          </cell>
          <cell r="S637" t="str">
            <v xml:space="preserve">ACCANTON.FDO SVAL.CREDITI TASSATI </v>
          </cell>
        </row>
        <row r="638">
          <cell r="R638">
            <v>7542</v>
          </cell>
          <cell r="S638" t="str">
            <v xml:space="preserve">ACCANTONAMENTO FONDO RICAVI GAS   </v>
          </cell>
        </row>
        <row r="639">
          <cell r="R639">
            <v>7551</v>
          </cell>
          <cell r="S639" t="str">
            <v>ACCANTON.FDO SVALUTAZIONE PARTECIP</v>
          </cell>
        </row>
        <row r="640">
          <cell r="R640">
            <v>9911</v>
          </cell>
          <cell r="S640" t="str">
            <v xml:space="preserve">STATO PATRIMONIALE                </v>
          </cell>
        </row>
        <row r="641">
          <cell r="R641">
            <v>9912</v>
          </cell>
          <cell r="S641" t="str">
            <v xml:space="preserve">BILANCIO DI FUSIONE               </v>
          </cell>
        </row>
        <row r="642">
          <cell r="R642">
            <v>9913</v>
          </cell>
          <cell r="S642" t="str">
            <v xml:space="preserve">MINUSVALENZA DI FUSIONE           </v>
          </cell>
        </row>
        <row r="643">
          <cell r="R643">
            <v>11110</v>
          </cell>
          <cell r="S643" t="str">
            <v xml:space="preserve">* PLUSVALENZE REINVESTIBILI       </v>
          </cell>
        </row>
        <row r="644">
          <cell r="R644">
            <v>11111</v>
          </cell>
          <cell r="S644" t="str">
            <v xml:space="preserve">* RISERVA DI LEGGE 413/91         </v>
          </cell>
        </row>
        <row r="645">
          <cell r="R645">
            <v>11112</v>
          </cell>
          <cell r="S645" t="str">
            <v xml:space="preserve">CAPITALE DI FUSIONE               </v>
          </cell>
        </row>
        <row r="646">
          <cell r="R646">
            <v>12101</v>
          </cell>
          <cell r="S646" t="str">
            <v xml:space="preserve">F.AMM.TEC.ORD.FABBRICATO MALO     </v>
          </cell>
        </row>
        <row r="647">
          <cell r="R647">
            <v>12105</v>
          </cell>
          <cell r="S647" t="str">
            <v>F.AMM.TEC.ORD.FABBRICATO ISOLA VIC</v>
          </cell>
        </row>
        <row r="648">
          <cell r="R648">
            <v>12111</v>
          </cell>
          <cell r="S648" t="str">
            <v xml:space="preserve">F.AMM.TEC.ORD.RETE MALO           </v>
          </cell>
        </row>
        <row r="649">
          <cell r="R649">
            <v>12112</v>
          </cell>
          <cell r="S649" t="str">
            <v>F.AMM.TEC.ORD.RETE MARANO VICENTIN</v>
          </cell>
        </row>
        <row r="650">
          <cell r="R650">
            <v>12113</v>
          </cell>
          <cell r="S650" t="str">
            <v xml:space="preserve">F.AMM.TEC.ORD.RETE CREAZZO        </v>
          </cell>
        </row>
        <row r="651">
          <cell r="R651">
            <v>12114</v>
          </cell>
          <cell r="S651" t="str">
            <v xml:space="preserve">F.AMM.TEC.ORD.RETE CALDOGNO       </v>
          </cell>
        </row>
        <row r="652">
          <cell r="R652">
            <v>12115</v>
          </cell>
          <cell r="S652" t="str">
            <v>F.AMM.TEC.ORD.RETE ISOLA VICENTINA</v>
          </cell>
        </row>
        <row r="653">
          <cell r="R653">
            <v>12116</v>
          </cell>
          <cell r="S653" t="str">
            <v xml:space="preserve">F.AMM.TEC.ORD.RETE SOVIZZO        </v>
          </cell>
        </row>
        <row r="654">
          <cell r="R654">
            <v>12117</v>
          </cell>
          <cell r="S654" t="str">
            <v>F.AMM.TEC.ORD.RETE SAN VITO LEGUZZ</v>
          </cell>
        </row>
        <row r="655">
          <cell r="R655">
            <v>12118</v>
          </cell>
          <cell r="S655" t="str">
            <v xml:space="preserve">F.AMM.TEC.ORD.RETE VILLAVERLA     </v>
          </cell>
        </row>
        <row r="656">
          <cell r="R656">
            <v>12119</v>
          </cell>
          <cell r="S656" t="str">
            <v xml:space="preserve">F.AMM.TEC.ORD.RETE ZANE'          </v>
          </cell>
        </row>
        <row r="657">
          <cell r="R657">
            <v>12121</v>
          </cell>
          <cell r="S657" t="str">
            <v xml:space="preserve">F.AMM.TEC.ORD.APP.MACCHINARI MALO </v>
          </cell>
        </row>
        <row r="658">
          <cell r="R658">
            <v>12122</v>
          </cell>
          <cell r="S658" t="str">
            <v>F.AMM.TEC.ORD.APP.MACCHINARI MARAN</v>
          </cell>
        </row>
        <row r="659">
          <cell r="R659">
            <v>12123</v>
          </cell>
          <cell r="S659" t="str">
            <v>F.AMM.TEC.ORD.APP.MACCHINARI CREAZ</v>
          </cell>
        </row>
        <row r="660">
          <cell r="R660">
            <v>12124</v>
          </cell>
          <cell r="S660" t="str">
            <v>F.AMM.TEC.ORD.APP.MACCHINARI CALDO</v>
          </cell>
        </row>
        <row r="661">
          <cell r="R661">
            <v>12125</v>
          </cell>
          <cell r="S661" t="str">
            <v>F.AMM.TEC.ORD.APP.MACCHINARI ISOLA</v>
          </cell>
        </row>
        <row r="662">
          <cell r="R662">
            <v>12126</v>
          </cell>
          <cell r="S662" t="str">
            <v>F.AMM.TEC.ORD.APP.MACCHINARI SOVIZ</v>
          </cell>
        </row>
        <row r="663">
          <cell r="R663">
            <v>12127</v>
          </cell>
          <cell r="S663" t="str">
            <v>F.AMM.TEC.ORD.APP.MACCHINARI SAN V</v>
          </cell>
        </row>
        <row r="664">
          <cell r="R664">
            <v>12128</v>
          </cell>
          <cell r="S664" t="str">
            <v>F.AMM.TEC.ORD.APP.MACCHINARI VILLA</v>
          </cell>
        </row>
        <row r="665">
          <cell r="R665">
            <v>12129</v>
          </cell>
          <cell r="S665" t="str">
            <v>F.AMM.TEC.ORD.APP.MACCHINARI ZANE'</v>
          </cell>
        </row>
        <row r="666">
          <cell r="R666">
            <v>12131</v>
          </cell>
          <cell r="S666" t="str">
            <v xml:space="preserve">F.AMM.TEC.ORD.CONTATORI MALO      </v>
          </cell>
        </row>
        <row r="667">
          <cell r="R667">
            <v>12132</v>
          </cell>
          <cell r="S667" t="str">
            <v>F.AMM.TEC.ORD.CONTATORI MARANO VIC</v>
          </cell>
        </row>
        <row r="668">
          <cell r="R668">
            <v>12133</v>
          </cell>
          <cell r="S668" t="str">
            <v xml:space="preserve">F.AMM.TEC.ORD.CONTATORI CREAZZO   </v>
          </cell>
        </row>
        <row r="669">
          <cell r="R669">
            <v>12134</v>
          </cell>
          <cell r="S669" t="str">
            <v xml:space="preserve">F.AMM.TEC.ORD.CONTATORI CALDOGNO  </v>
          </cell>
        </row>
        <row r="670">
          <cell r="R670">
            <v>12135</v>
          </cell>
          <cell r="S670" t="str">
            <v>F.AMM.TEC.ORD.CONTATORI ISOLA VICE</v>
          </cell>
        </row>
        <row r="671">
          <cell r="R671">
            <v>12136</v>
          </cell>
          <cell r="S671" t="str">
            <v xml:space="preserve">F.AMM.TEC.ORD.CONTATORI SOVIZZO   </v>
          </cell>
        </row>
        <row r="672">
          <cell r="R672">
            <v>12137</v>
          </cell>
          <cell r="S672" t="str">
            <v>F.AMM.TEC.ORD.CONTATORI SAN VITO L</v>
          </cell>
        </row>
        <row r="673">
          <cell r="R673">
            <v>12138</v>
          </cell>
          <cell r="S673" t="str">
            <v>F.AMM.TEC.ORD.CONTATORI VILLAVERLA</v>
          </cell>
        </row>
        <row r="674">
          <cell r="R674">
            <v>12139</v>
          </cell>
          <cell r="S674" t="str">
            <v xml:space="preserve">F.AMM.TEC.ORD.CONTATORI ZANE'     </v>
          </cell>
        </row>
        <row r="675">
          <cell r="R675">
            <v>12141</v>
          </cell>
          <cell r="S675" t="str">
            <v xml:space="preserve">F.AMM.TEC.ORD.ARREDAMENTI         </v>
          </cell>
        </row>
        <row r="676">
          <cell r="R676">
            <v>12142</v>
          </cell>
          <cell r="S676" t="str">
            <v xml:space="preserve">F.AMM.TEC.ORD.MACCHINE D'UFFICIO  </v>
          </cell>
        </row>
        <row r="677">
          <cell r="R677">
            <v>12143</v>
          </cell>
          <cell r="S677" t="str">
            <v xml:space="preserve">* F.AMM.TEC.ORD.ATTREZZI          </v>
          </cell>
        </row>
        <row r="678">
          <cell r="R678">
            <v>12144</v>
          </cell>
          <cell r="S678" t="str">
            <v xml:space="preserve">F.AMM.TEC.ORD.AUTOMEZZI           </v>
          </cell>
        </row>
        <row r="679">
          <cell r="R679">
            <v>12145</v>
          </cell>
          <cell r="S679" t="str">
            <v>* F.AMM.TEC.ORD.MACCHINE OPERATRIC</v>
          </cell>
        </row>
        <row r="680">
          <cell r="R680">
            <v>12146</v>
          </cell>
          <cell r="S680" t="str">
            <v>F.AMM.TEC.ORD.MACCHINE ELETTRONICH</v>
          </cell>
        </row>
        <row r="681">
          <cell r="R681">
            <v>12151</v>
          </cell>
          <cell r="S681" t="str">
            <v xml:space="preserve">F.AMM.TEC.ORD.ATTREZZI            </v>
          </cell>
        </row>
        <row r="682">
          <cell r="R682">
            <v>12152</v>
          </cell>
          <cell r="S682" t="str">
            <v xml:space="preserve">F.AMM.TEC.ORD.MACCHINE OPERATRICI </v>
          </cell>
        </row>
        <row r="683">
          <cell r="R683">
            <v>12162</v>
          </cell>
          <cell r="S683" t="str">
            <v xml:space="preserve">F.AMM.TEC.ORD.ALLACCI MARANO VIC. </v>
          </cell>
        </row>
        <row r="684">
          <cell r="R684">
            <v>12163</v>
          </cell>
          <cell r="S684" t="str">
            <v xml:space="preserve">F.AMM.TEC.ORD.ALLACCI CREAZZO     </v>
          </cell>
        </row>
        <row r="685">
          <cell r="R685">
            <v>12165</v>
          </cell>
          <cell r="S685" t="str">
            <v xml:space="preserve">F.AMM.TEC.ORD.ALLACCI ISOLA VIC.  </v>
          </cell>
        </row>
        <row r="686">
          <cell r="R686">
            <v>12166</v>
          </cell>
          <cell r="S686" t="str">
            <v xml:space="preserve">F.AMM.TEC.ORD.ALLACCI SOVIZZO     </v>
          </cell>
        </row>
        <row r="687">
          <cell r="R687">
            <v>12167</v>
          </cell>
          <cell r="S687" t="str">
            <v xml:space="preserve">F.AMM.TEC.ORD.ALLACCI SAN VITO L. </v>
          </cell>
        </row>
        <row r="688">
          <cell r="R688">
            <v>12168</v>
          </cell>
          <cell r="S688" t="str">
            <v xml:space="preserve">F.AMM.TEC.ORD.ALLACCI VILLAVERLA  </v>
          </cell>
        </row>
        <row r="689">
          <cell r="R689">
            <v>12169</v>
          </cell>
          <cell r="S689" t="str">
            <v xml:space="preserve">F.AMM.TEC.ORD.ALLACCI ZANE        </v>
          </cell>
        </row>
        <row r="690">
          <cell r="R690">
            <v>12201</v>
          </cell>
          <cell r="S690" t="str">
            <v xml:space="preserve">F. AMM.TEC.ACC.FABBRICATI MALO    </v>
          </cell>
        </row>
        <row r="691">
          <cell r="R691">
            <v>12210</v>
          </cell>
          <cell r="S691" t="str">
            <v xml:space="preserve">F.DO IMPOSTE SU PLUSVALENZE DIFF. </v>
          </cell>
        </row>
        <row r="692">
          <cell r="R692">
            <v>12211</v>
          </cell>
          <cell r="S692" t="str">
            <v xml:space="preserve">F.DO IMPOSTE RIVALUTAZIONE 413/91 </v>
          </cell>
        </row>
        <row r="693">
          <cell r="R693">
            <v>12211</v>
          </cell>
          <cell r="S693" t="str">
            <v xml:space="preserve">F.AMM.TEC.ACC.RETE MALO           </v>
          </cell>
        </row>
        <row r="694">
          <cell r="R694">
            <v>12212</v>
          </cell>
          <cell r="S694" t="str">
            <v xml:space="preserve">FONDO IMPOSTE DIFFERITE           </v>
          </cell>
        </row>
        <row r="695">
          <cell r="R695">
            <v>12212</v>
          </cell>
          <cell r="S695" t="str">
            <v>F.AMM.TEC.ACC.RETE MARANO VICENTIN</v>
          </cell>
        </row>
        <row r="696">
          <cell r="R696">
            <v>12213</v>
          </cell>
          <cell r="S696" t="str">
            <v xml:space="preserve">F.AMM.TEC.ACC.RETE CREAZZO        </v>
          </cell>
        </row>
        <row r="697">
          <cell r="R697">
            <v>12214</v>
          </cell>
          <cell r="S697" t="str">
            <v xml:space="preserve">F.AMM.TEC.ACC.RETE CALDOGNO       </v>
          </cell>
        </row>
        <row r="698">
          <cell r="R698">
            <v>12215</v>
          </cell>
          <cell r="S698" t="str">
            <v>F.AMM.TEC.ACC.RETE ISOLA VICENTINA</v>
          </cell>
        </row>
        <row r="699">
          <cell r="R699">
            <v>12216</v>
          </cell>
          <cell r="S699" t="str">
            <v xml:space="preserve">F.AMM.TEC.ACC.RETE SOVIZZO        </v>
          </cell>
        </row>
        <row r="700">
          <cell r="R700">
            <v>12217</v>
          </cell>
          <cell r="S700" t="str">
            <v>F.AMM.TEC.ACC.RETE SAN VITO LEGUZZ</v>
          </cell>
        </row>
        <row r="701">
          <cell r="R701">
            <v>12218</v>
          </cell>
          <cell r="S701" t="str">
            <v xml:space="preserve">F.AMM.TEC.ACC.RETE VILLAVERLA     </v>
          </cell>
        </row>
        <row r="702">
          <cell r="R702">
            <v>12219</v>
          </cell>
          <cell r="S702" t="str">
            <v xml:space="preserve">F.AMM.TEC.ACC.RETE ZANE'          </v>
          </cell>
        </row>
        <row r="703">
          <cell r="R703">
            <v>12221</v>
          </cell>
          <cell r="S703" t="str">
            <v xml:space="preserve">F.AMM.TEC.ACC.APP.MACCHINARI MALO </v>
          </cell>
        </row>
        <row r="704">
          <cell r="R704">
            <v>12222</v>
          </cell>
          <cell r="S704" t="str">
            <v>F.AMM.TEC.ACC.APP.MACCHINARI MARAN</v>
          </cell>
        </row>
        <row r="705">
          <cell r="R705">
            <v>12223</v>
          </cell>
          <cell r="S705" t="str">
            <v>F.AMM.TEC.ACC.APP.MACCHINARI CREAZ</v>
          </cell>
        </row>
        <row r="706">
          <cell r="R706">
            <v>12224</v>
          </cell>
          <cell r="S706" t="str">
            <v>F.AMM.TEC.ACC.APP.MACCHINARI CALDO</v>
          </cell>
        </row>
        <row r="707">
          <cell r="R707">
            <v>12225</v>
          </cell>
          <cell r="S707" t="str">
            <v>F.AMM.TEC.ACC.APP.MACCHINARI ISOLA</v>
          </cell>
        </row>
        <row r="708">
          <cell r="R708">
            <v>12226</v>
          </cell>
          <cell r="S708" t="str">
            <v>F.AMM.TEC.ACC.APP.MACCHINARI SOVIZ</v>
          </cell>
        </row>
        <row r="709">
          <cell r="R709">
            <v>12227</v>
          </cell>
          <cell r="S709" t="str">
            <v>F.AMM.TEC.ACC.APP.MACCHINARI SAN V</v>
          </cell>
        </row>
        <row r="710">
          <cell r="R710">
            <v>12228</v>
          </cell>
          <cell r="S710" t="str">
            <v>F.AMM.TEC.ACC.APP.MACCHINARI VILLA</v>
          </cell>
        </row>
        <row r="711">
          <cell r="R711">
            <v>12229</v>
          </cell>
          <cell r="S711" t="str">
            <v>F.AMM.TEC.ACC.APP.MACCHINARI ZANE'</v>
          </cell>
        </row>
        <row r="712">
          <cell r="R712">
            <v>12231</v>
          </cell>
          <cell r="S712" t="str">
            <v xml:space="preserve">F.AMM.TEC.ACC.CONTATORI MALO      </v>
          </cell>
        </row>
        <row r="713">
          <cell r="R713">
            <v>12232</v>
          </cell>
          <cell r="S713" t="str">
            <v>F.AMM.TEC.ACC.CONTATORI MARANO VIC</v>
          </cell>
        </row>
        <row r="714">
          <cell r="R714">
            <v>12233</v>
          </cell>
          <cell r="S714" t="str">
            <v xml:space="preserve">F.AMM.TEC.ACC.CONTATORI CREAZZO   </v>
          </cell>
        </row>
        <row r="715">
          <cell r="R715">
            <v>12234</v>
          </cell>
          <cell r="S715" t="str">
            <v xml:space="preserve">F.AMM.TEC.ACC.CONTATORI CALDOGNO  </v>
          </cell>
        </row>
        <row r="716">
          <cell r="R716">
            <v>12235</v>
          </cell>
          <cell r="S716" t="str">
            <v>F.AMM.TEC.ACC.CONTATORI ISOLA VICE</v>
          </cell>
        </row>
        <row r="717">
          <cell r="R717">
            <v>12236</v>
          </cell>
          <cell r="S717" t="str">
            <v xml:space="preserve">F.AMM.TEC.ACC.CONTATORI SOVIZZO   </v>
          </cell>
        </row>
        <row r="718">
          <cell r="R718">
            <v>12237</v>
          </cell>
          <cell r="S718" t="str">
            <v>F.AMM.TEC.ACC.CONTATORI SAN VITO L</v>
          </cell>
        </row>
        <row r="719">
          <cell r="R719">
            <v>12238</v>
          </cell>
          <cell r="S719" t="str">
            <v>F.AMM.TEC.ACC.CONTATORI VILLAVERLA</v>
          </cell>
        </row>
        <row r="720">
          <cell r="R720">
            <v>12239</v>
          </cell>
          <cell r="S720" t="str">
            <v xml:space="preserve">F.AMM.TEC.ACC.CONTATORI ZANE'     </v>
          </cell>
        </row>
        <row r="721">
          <cell r="R721">
            <v>12241</v>
          </cell>
          <cell r="S721" t="str">
            <v xml:space="preserve">F.AMM.TEC.ACC.ARREDAMENTI         </v>
          </cell>
        </row>
        <row r="722">
          <cell r="R722">
            <v>12242</v>
          </cell>
          <cell r="S722" t="str">
            <v xml:space="preserve">F.AMM.TEC.ACC.MACCHINE D'UFFICIO  </v>
          </cell>
        </row>
        <row r="723">
          <cell r="R723">
            <v>12243</v>
          </cell>
          <cell r="S723" t="str">
            <v xml:space="preserve">* F.AMM.TEC.ACC.ATTREZZI          </v>
          </cell>
        </row>
        <row r="724">
          <cell r="R724">
            <v>12244</v>
          </cell>
          <cell r="S724" t="str">
            <v xml:space="preserve">F.AMM.TEC.ACC.AUTOMEZZI           </v>
          </cell>
        </row>
        <row r="725">
          <cell r="R725">
            <v>12245</v>
          </cell>
          <cell r="S725" t="str">
            <v>* F.AMM.TEC.ACC.MACCHINE OPERATRIC</v>
          </cell>
        </row>
        <row r="726">
          <cell r="R726">
            <v>12246</v>
          </cell>
          <cell r="S726" t="str">
            <v>F.AMM.TEC.ACC.MACCHINE ELETTRONICH</v>
          </cell>
        </row>
        <row r="727">
          <cell r="R727">
            <v>12251</v>
          </cell>
          <cell r="S727" t="str">
            <v xml:space="preserve">F.AMM.TEC.ACC.ATTREZZI            </v>
          </cell>
        </row>
        <row r="728">
          <cell r="R728">
            <v>12252</v>
          </cell>
          <cell r="S728" t="str">
            <v xml:space="preserve">F.AMM.TEC.ACC.MACCHINE OPERATRICI </v>
          </cell>
        </row>
        <row r="729">
          <cell r="R729">
            <v>12262</v>
          </cell>
          <cell r="S729" t="str">
            <v xml:space="preserve">F.AMM.TEC.ACC.ALLACCI MARANO V.   </v>
          </cell>
        </row>
        <row r="730">
          <cell r="R730">
            <v>12263</v>
          </cell>
          <cell r="S730" t="str">
            <v xml:space="preserve">F.AMM.TEC.ACC.ALLACCI CREAZZO     </v>
          </cell>
        </row>
        <row r="731">
          <cell r="R731">
            <v>12265</v>
          </cell>
          <cell r="S731" t="str">
            <v xml:space="preserve">F.AMM.TEC.ACC.ALLACCI ISOLA VIC.  </v>
          </cell>
        </row>
        <row r="732">
          <cell r="R732">
            <v>12266</v>
          </cell>
          <cell r="S732" t="str">
            <v xml:space="preserve">F.AMM.TEC.ACC.ALLACCI SOVIZZO     </v>
          </cell>
        </row>
        <row r="733">
          <cell r="R733">
            <v>12267</v>
          </cell>
          <cell r="S733" t="str">
            <v xml:space="preserve">F.AMM.TEC.ACC.ALLACCI SAN VITO L. </v>
          </cell>
        </row>
        <row r="734">
          <cell r="R734">
            <v>12268</v>
          </cell>
          <cell r="S734" t="str">
            <v xml:space="preserve">F.AMM.TEC.ACC.ALLACCI VILLAVERLA  </v>
          </cell>
        </row>
        <row r="735">
          <cell r="R735">
            <v>12269</v>
          </cell>
          <cell r="S735" t="str">
            <v xml:space="preserve">F.AMM.TEC.ACC.ALLACCI ZANE        </v>
          </cell>
        </row>
        <row r="736">
          <cell r="R736">
            <v>12301</v>
          </cell>
          <cell r="S736" t="str">
            <v xml:space="preserve">FONDO AMMORT.TO FINANZIARIO MALO  </v>
          </cell>
        </row>
        <row r="737">
          <cell r="R737">
            <v>12302</v>
          </cell>
          <cell r="S737" t="str">
            <v>FONDO AMMORT.TO FINANZIARIO MARANO</v>
          </cell>
        </row>
        <row r="738">
          <cell r="R738">
            <v>12303</v>
          </cell>
          <cell r="S738" t="str">
            <v>FONDO AMMORT.TO FINANZIARIO CREAZZ</v>
          </cell>
        </row>
        <row r="739">
          <cell r="R739">
            <v>12304</v>
          </cell>
          <cell r="S739" t="str">
            <v>FONDO AMMORT.TO FINANZIARIO CALDOG</v>
          </cell>
        </row>
        <row r="740">
          <cell r="R740">
            <v>12305</v>
          </cell>
          <cell r="S740" t="str">
            <v xml:space="preserve">FONDO AMMORT.TO FINANZIARIO ISOLA </v>
          </cell>
        </row>
        <row r="741">
          <cell r="R741">
            <v>12306</v>
          </cell>
          <cell r="S741" t="str">
            <v>FONDO AMMORT.TO FINANZIARIO SOVIZZ</v>
          </cell>
        </row>
        <row r="742">
          <cell r="R742">
            <v>12307</v>
          </cell>
          <cell r="S742" t="str">
            <v>FONDO AMMORT.TO FINANZIARIO SAN VI</v>
          </cell>
        </row>
        <row r="743">
          <cell r="R743">
            <v>12308</v>
          </cell>
          <cell r="S743" t="str">
            <v>FONDO AMMORT.TO FINANZIARIO VILLAV</v>
          </cell>
        </row>
        <row r="744">
          <cell r="R744">
            <v>14127</v>
          </cell>
          <cell r="S744" t="str">
            <v xml:space="preserve">F. ACQUEDOTTO COMUNALE CSG        </v>
          </cell>
        </row>
        <row r="745">
          <cell r="R745">
            <v>14180</v>
          </cell>
          <cell r="S745" t="str">
            <v>F. ALBA INDUSTRIA GRAFICA DI PATTI</v>
          </cell>
        </row>
        <row r="746">
          <cell r="R746">
            <v>16110</v>
          </cell>
          <cell r="S746" t="str">
            <v xml:space="preserve">DEBITO VERSO AUTHORITY PER QFNC   </v>
          </cell>
        </row>
        <row r="747">
          <cell r="R747">
            <v>16111</v>
          </cell>
          <cell r="S747" t="str">
            <v xml:space="preserve">AZIONISTI CONTO DIVIDENDI         </v>
          </cell>
        </row>
        <row r="748">
          <cell r="R748">
            <v>16112</v>
          </cell>
          <cell r="S748" t="str">
            <v xml:space="preserve">OBBLIGAZIONISTI CONTO INTERESSI   </v>
          </cell>
        </row>
        <row r="749">
          <cell r="R749">
            <v>16113</v>
          </cell>
          <cell r="S749" t="str">
            <v>* OBBLIGAZIONISTI CTO SOTTOSCRIZIO</v>
          </cell>
        </row>
        <row r="750">
          <cell r="R750">
            <v>16114</v>
          </cell>
          <cell r="S750" t="str">
            <v>* ERARIO X RITENUTE PRESTITO OBBLI</v>
          </cell>
        </row>
        <row r="751">
          <cell r="R751">
            <v>16115</v>
          </cell>
          <cell r="S751" t="str">
            <v>* ERARIO PER RITENUTE SU DIVIDENDI</v>
          </cell>
        </row>
        <row r="752">
          <cell r="R752">
            <v>16116</v>
          </cell>
          <cell r="S752" t="str">
            <v xml:space="preserve">* ERARIO PER ILOR                 </v>
          </cell>
        </row>
        <row r="753">
          <cell r="R753">
            <v>16121</v>
          </cell>
          <cell r="S753" t="str">
            <v>* MONTEVIALE CONTO SOSPESO CONTRIB</v>
          </cell>
        </row>
        <row r="754">
          <cell r="R754">
            <v>16122</v>
          </cell>
          <cell r="S754" t="str">
            <v>* ERARIO CONTO TRATTENUTE MILANESI</v>
          </cell>
        </row>
        <row r="755">
          <cell r="R755">
            <v>16124</v>
          </cell>
          <cell r="S755" t="str">
            <v xml:space="preserve">* MASSANZAGO CONTO SOSPESO        </v>
          </cell>
        </row>
        <row r="756">
          <cell r="R756">
            <v>16130</v>
          </cell>
          <cell r="S756" t="str">
            <v xml:space="preserve">DEPOSITO UTENTE VENCO SRL         </v>
          </cell>
        </row>
        <row r="757">
          <cell r="R757">
            <v>16131</v>
          </cell>
          <cell r="S757" t="str">
            <v xml:space="preserve">DEPOSITI UTENTI AROSIO            </v>
          </cell>
        </row>
        <row r="758">
          <cell r="R758">
            <v>16132</v>
          </cell>
          <cell r="S758" t="str">
            <v xml:space="preserve">DEPOSITI UTENTI CARUGO            </v>
          </cell>
        </row>
        <row r="759">
          <cell r="R759">
            <v>16133</v>
          </cell>
          <cell r="S759" t="str">
            <v xml:space="preserve">DEPOSITI UTENTI CARMIGNANO        </v>
          </cell>
        </row>
        <row r="760">
          <cell r="R760">
            <v>16134</v>
          </cell>
          <cell r="S760" t="str">
            <v xml:space="preserve">DEPOSITI UTENTI CAMPOSAMPIERO     </v>
          </cell>
        </row>
        <row r="761">
          <cell r="R761">
            <v>16136</v>
          </cell>
          <cell r="S761" t="str">
            <v xml:space="preserve">DEPOSITI UTENTI VEDELAGO          </v>
          </cell>
        </row>
        <row r="762">
          <cell r="R762">
            <v>16137</v>
          </cell>
          <cell r="S762" t="str">
            <v>DEPOSITI UTENTI LENTATE SUL SEVESO</v>
          </cell>
        </row>
        <row r="763">
          <cell r="R763">
            <v>16138</v>
          </cell>
          <cell r="S763" t="str">
            <v xml:space="preserve">DEPOSITI UTENTI C.M. VALGANNA V.  </v>
          </cell>
        </row>
        <row r="764">
          <cell r="R764">
            <v>16139</v>
          </cell>
          <cell r="S764" t="str">
            <v xml:space="preserve">SCANDROGLIO CONTO DEPOSITI        </v>
          </cell>
        </row>
        <row r="765">
          <cell r="R765">
            <v>16140</v>
          </cell>
          <cell r="S765" t="str">
            <v xml:space="preserve">CENTRO ISLAMICO CONTO DEPOSITO    </v>
          </cell>
        </row>
        <row r="766">
          <cell r="R766">
            <v>16141</v>
          </cell>
          <cell r="S766" t="str">
            <v>* AUTOSTRADA C/ANTICIPI X ESPROPRI</v>
          </cell>
        </row>
        <row r="767">
          <cell r="R767">
            <v>16142</v>
          </cell>
          <cell r="S767" t="str">
            <v xml:space="preserve">ELLI CARLO CONTO RIMBORSI         </v>
          </cell>
        </row>
        <row r="768">
          <cell r="R768">
            <v>16143</v>
          </cell>
          <cell r="S768" t="str">
            <v xml:space="preserve">ISIS CONTO DEPOSITI               </v>
          </cell>
        </row>
        <row r="769">
          <cell r="R769">
            <v>16144</v>
          </cell>
          <cell r="S769" t="str">
            <v xml:space="preserve">LEVATI CONTO DEPOSITI             </v>
          </cell>
        </row>
        <row r="770">
          <cell r="R770">
            <v>16145</v>
          </cell>
          <cell r="S770" t="str">
            <v>STUDIO ARCHITETTO MAGNI CONTO DEP.</v>
          </cell>
        </row>
        <row r="771">
          <cell r="R771">
            <v>16146</v>
          </cell>
          <cell r="S771" t="str">
            <v xml:space="preserve">VOLPATO CONTO DEPOSITO            </v>
          </cell>
        </row>
        <row r="772">
          <cell r="R772">
            <v>16147</v>
          </cell>
          <cell r="S772" t="str">
            <v>DEBITO VERSO ARCH. MAGNI X INTERES</v>
          </cell>
        </row>
        <row r="773">
          <cell r="R773">
            <v>16148</v>
          </cell>
          <cell r="S773" t="str">
            <v>DEBITO VERSO COMUNE MARCHIROLO PER</v>
          </cell>
        </row>
        <row r="774">
          <cell r="R774">
            <v>16149</v>
          </cell>
          <cell r="S774" t="str">
            <v xml:space="preserve">DEBITO CONTENZ.SNAM-AUTORITHY     </v>
          </cell>
        </row>
        <row r="775">
          <cell r="R775">
            <v>16150</v>
          </cell>
          <cell r="S775" t="str">
            <v xml:space="preserve">ANTICIPI DA CLIENTI               </v>
          </cell>
        </row>
        <row r="776">
          <cell r="R776">
            <v>16180</v>
          </cell>
          <cell r="S776" t="str">
            <v>DIPEN.TI MALO F.DO ATTIV.CULTURALI</v>
          </cell>
        </row>
        <row r="777">
          <cell r="R777">
            <v>16181</v>
          </cell>
          <cell r="S777" t="str">
            <v>DIPEN.TI CARMIGNANO F.DO ATT.CULTU</v>
          </cell>
        </row>
        <row r="778">
          <cell r="R778">
            <v>16182</v>
          </cell>
          <cell r="S778" t="str">
            <v>DIPEN.TI CAMPOSAMP.F.DO ATT.CULTUR</v>
          </cell>
        </row>
        <row r="779">
          <cell r="R779">
            <v>16183</v>
          </cell>
          <cell r="S779" t="str">
            <v>DIPEN.TI VEDELAGO F.DO ATTIV.CULT.</v>
          </cell>
        </row>
        <row r="780">
          <cell r="R780">
            <v>16184</v>
          </cell>
          <cell r="S780" t="str">
            <v xml:space="preserve">DIPENDENTI FONDO ATTIV. CULTURALI </v>
          </cell>
        </row>
        <row r="781">
          <cell r="R781">
            <v>16185</v>
          </cell>
          <cell r="S781" t="str">
            <v>DIPEN.TI LENTATE F.DO ATTIV.CULTUR</v>
          </cell>
        </row>
        <row r="782">
          <cell r="R782">
            <v>16186</v>
          </cell>
          <cell r="S782" t="str">
            <v>DIPEN.TI CASTEGGIO F.DO ATTIV.CULT</v>
          </cell>
        </row>
        <row r="783">
          <cell r="R783">
            <v>16187</v>
          </cell>
          <cell r="S783" t="str">
            <v>DIPEN.TI MARCHIROLO F.DO ATT.CULT.</v>
          </cell>
        </row>
        <row r="784">
          <cell r="R784">
            <v>16410</v>
          </cell>
          <cell r="S784" t="str">
            <v xml:space="preserve">ESATTORIE X TASSE DA PAGARE       </v>
          </cell>
        </row>
        <row r="785">
          <cell r="R785">
            <v>16411</v>
          </cell>
          <cell r="S785" t="str">
            <v xml:space="preserve">U.T.F. X IMPOSTA CONSUMO          </v>
          </cell>
        </row>
        <row r="786">
          <cell r="R786">
            <v>16412</v>
          </cell>
          <cell r="S786" t="str">
            <v xml:space="preserve">REGIONE X ADDIZIONALE I.C.        </v>
          </cell>
        </row>
        <row r="787">
          <cell r="R787">
            <v>16413</v>
          </cell>
          <cell r="S787" t="str">
            <v xml:space="preserve">DEBITI VS. UFFICIO DEL REGISTRO   </v>
          </cell>
        </row>
        <row r="788">
          <cell r="R788">
            <v>16414</v>
          </cell>
          <cell r="S788" t="str">
            <v>ERARIO X RITENUTE SU ADD.REGIONALE</v>
          </cell>
        </row>
        <row r="789">
          <cell r="R789">
            <v>16415</v>
          </cell>
          <cell r="S789" t="str">
            <v>ERARIO X IMPOSTA SOSTITUTIVA RISER</v>
          </cell>
        </row>
        <row r="790">
          <cell r="R790">
            <v>16416</v>
          </cell>
          <cell r="S790" t="str">
            <v xml:space="preserve">ERARIO X ADDIZ.LE COMUNALE IRPEF  </v>
          </cell>
        </row>
        <row r="791">
          <cell r="R791">
            <v>16417</v>
          </cell>
          <cell r="S791" t="str">
            <v>ERARIO PER IMPOSTE SU RIVALUTAZION</v>
          </cell>
        </row>
        <row r="792">
          <cell r="R792">
            <v>16418</v>
          </cell>
          <cell r="S792" t="str">
            <v xml:space="preserve">ERARIO PER IMPOSTE DIFFERITE      </v>
          </cell>
        </row>
        <row r="793">
          <cell r="R793">
            <v>16419</v>
          </cell>
          <cell r="S793" t="str">
            <v xml:space="preserve">ERARIO X VERS.SU RIVALUT. T.F.R.  </v>
          </cell>
        </row>
        <row r="794">
          <cell r="R794">
            <v>16420</v>
          </cell>
          <cell r="S794" t="str">
            <v xml:space="preserve">ERARIO X IMPOSTA S. 11% RIV.TFR   </v>
          </cell>
        </row>
        <row r="795">
          <cell r="R795">
            <v>16710</v>
          </cell>
          <cell r="S795" t="str">
            <v>DEB.VS.FORNITORI X FT. DA RICEVERE</v>
          </cell>
        </row>
        <row r="796">
          <cell r="R796">
            <v>16711</v>
          </cell>
          <cell r="S796" t="str">
            <v xml:space="preserve">DEB. VERS.TELECOM ITALIA SPA      </v>
          </cell>
        </row>
        <row r="797">
          <cell r="R797">
            <v>16712</v>
          </cell>
          <cell r="S797" t="str">
            <v xml:space="preserve">AUTHORITY CONTO CONTRIBUTI        </v>
          </cell>
        </row>
        <row r="798">
          <cell r="R798">
            <v>20110</v>
          </cell>
          <cell r="S798" t="str">
            <v xml:space="preserve">METANO C/VENDITE SANTORSO         </v>
          </cell>
        </row>
        <row r="799">
          <cell r="R799">
            <v>20111</v>
          </cell>
          <cell r="S799" t="str">
            <v xml:space="preserve">METANO C/VENDITE COSTABISSARA     </v>
          </cell>
        </row>
        <row r="800">
          <cell r="R800">
            <v>20112</v>
          </cell>
          <cell r="S800" t="str">
            <v>METANO C/VENDITE CASTELSANGIOVANNI</v>
          </cell>
        </row>
        <row r="801">
          <cell r="R801">
            <v>20113</v>
          </cell>
          <cell r="S801" t="str">
            <v xml:space="preserve">METANO C/VENDITE SARMATO          </v>
          </cell>
        </row>
        <row r="802">
          <cell r="R802">
            <v>20114</v>
          </cell>
          <cell r="S802" t="str">
            <v xml:space="preserve">METANO C/VENDITE CASTEGGIO        </v>
          </cell>
        </row>
        <row r="803">
          <cell r="R803">
            <v>20115</v>
          </cell>
          <cell r="S803" t="str">
            <v>METANO C/VENDITE LENTATE SUL SEVES</v>
          </cell>
        </row>
        <row r="804">
          <cell r="R804">
            <v>20116</v>
          </cell>
          <cell r="S804" t="str">
            <v xml:space="preserve">METANO C/VENDITE MONTEVIALE       </v>
          </cell>
        </row>
        <row r="805">
          <cell r="R805">
            <v>20117</v>
          </cell>
          <cell r="S805" t="str">
            <v xml:space="preserve">METANO C/VENDITE VEDELAGO         </v>
          </cell>
        </row>
        <row r="806">
          <cell r="R806">
            <v>20118</v>
          </cell>
          <cell r="S806" t="str">
            <v xml:space="preserve">METANO C/VENDITE MONTE DI MALO    </v>
          </cell>
        </row>
        <row r="807">
          <cell r="R807">
            <v>20119</v>
          </cell>
          <cell r="S807" t="str">
            <v xml:space="preserve">METANO C/VENDITE CARMIGNANO       </v>
          </cell>
        </row>
        <row r="808">
          <cell r="R808">
            <v>20120</v>
          </cell>
          <cell r="S808" t="str">
            <v xml:space="preserve">METANO C/VENDITE CAMPOSAMPIERO    </v>
          </cell>
        </row>
        <row r="809">
          <cell r="R809">
            <v>20121</v>
          </cell>
          <cell r="S809" t="str">
            <v xml:space="preserve">METANO C/VENDITE AROSIO           </v>
          </cell>
        </row>
        <row r="810">
          <cell r="R810">
            <v>20122</v>
          </cell>
          <cell r="S810" t="str">
            <v xml:space="preserve">METANO C/VENDITE CARUGO           </v>
          </cell>
        </row>
        <row r="811">
          <cell r="R811">
            <v>20123</v>
          </cell>
          <cell r="S811" t="str">
            <v xml:space="preserve">METANO C/VENDITE MASSANZAGO       </v>
          </cell>
        </row>
        <row r="812">
          <cell r="R812">
            <v>20130</v>
          </cell>
          <cell r="S812" t="str">
            <v xml:space="preserve">* RICAVI PER VETTORIAMENTO        </v>
          </cell>
        </row>
        <row r="813">
          <cell r="R813">
            <v>20141</v>
          </cell>
          <cell r="S813" t="str">
            <v xml:space="preserve">METANO C.VENDITE C.M.VALGANNA V.  </v>
          </cell>
        </row>
        <row r="814">
          <cell r="R814">
            <v>20197</v>
          </cell>
          <cell r="S814" t="str">
            <v xml:space="preserve">METANO CONTO VENDITE              </v>
          </cell>
        </row>
        <row r="815">
          <cell r="R815">
            <v>20198</v>
          </cell>
          <cell r="S815" t="str">
            <v xml:space="preserve">UTILIZZO FONDO RICAVI GAS         </v>
          </cell>
        </row>
        <row r="816">
          <cell r="R816">
            <v>20199</v>
          </cell>
          <cell r="S816" t="str">
            <v>METANO C/VENDITE CONTENZ.SNAM-AUTH</v>
          </cell>
        </row>
        <row r="817">
          <cell r="R817">
            <v>20212</v>
          </cell>
          <cell r="S817" t="str">
            <v xml:space="preserve">VETTORIAMENTO CASTELSANGIOVANNI   </v>
          </cell>
        </row>
        <row r="818">
          <cell r="R818">
            <v>20213</v>
          </cell>
          <cell r="S818" t="str">
            <v xml:space="preserve">VETTORIAMENTO SARMATO             </v>
          </cell>
        </row>
        <row r="819">
          <cell r="R819">
            <v>20215</v>
          </cell>
          <cell r="S819" t="str">
            <v xml:space="preserve">VETTORIAMENTO LENTATE SUL SEVESO  </v>
          </cell>
        </row>
        <row r="820">
          <cell r="R820">
            <v>20298</v>
          </cell>
          <cell r="S820" t="str">
            <v xml:space="preserve">UTILIZZO FONDO RICAVI GAS         </v>
          </cell>
        </row>
        <row r="821">
          <cell r="R821">
            <v>20299</v>
          </cell>
          <cell r="S821" t="str">
            <v xml:space="preserve">RICAVI PER VETTORIAMENTO GAS      </v>
          </cell>
        </row>
        <row r="822">
          <cell r="R822">
            <v>21110</v>
          </cell>
          <cell r="S822" t="str">
            <v xml:space="preserve">QUOTE FISSE SANTORSO              </v>
          </cell>
        </row>
        <row r="823">
          <cell r="R823">
            <v>21111</v>
          </cell>
          <cell r="S823" t="str">
            <v xml:space="preserve">QUOTE FISSE COSTABISSARA          </v>
          </cell>
        </row>
        <row r="824">
          <cell r="R824">
            <v>21112</v>
          </cell>
          <cell r="S824" t="str">
            <v xml:space="preserve">QUOTE FISSE CASTELSANGIOVANNI     </v>
          </cell>
        </row>
        <row r="825">
          <cell r="R825">
            <v>21113</v>
          </cell>
          <cell r="S825" t="str">
            <v xml:space="preserve">QUOTE FISSE SARMATO               </v>
          </cell>
        </row>
        <row r="826">
          <cell r="R826">
            <v>21114</v>
          </cell>
          <cell r="S826" t="str">
            <v xml:space="preserve">QUOTE FISSE CASTEGGIO             </v>
          </cell>
        </row>
        <row r="827">
          <cell r="R827">
            <v>21115</v>
          </cell>
          <cell r="S827" t="str">
            <v xml:space="preserve">QUOTE FISSE LENTATE SUL SEVESO    </v>
          </cell>
        </row>
        <row r="828">
          <cell r="R828">
            <v>21116</v>
          </cell>
          <cell r="S828" t="str">
            <v xml:space="preserve">QUOTE FISSE MONTEVIALE            </v>
          </cell>
        </row>
        <row r="829">
          <cell r="R829">
            <v>21117</v>
          </cell>
          <cell r="S829" t="str">
            <v xml:space="preserve">QUOTE FISSE VEDELAGO              </v>
          </cell>
        </row>
        <row r="830">
          <cell r="R830">
            <v>21118</v>
          </cell>
          <cell r="S830" t="str">
            <v xml:space="preserve">QUOTE FISSE MONTE DI MALO         </v>
          </cell>
        </row>
        <row r="831">
          <cell r="R831">
            <v>21119</v>
          </cell>
          <cell r="S831" t="str">
            <v xml:space="preserve">QUOTE FISSE CARMIGNANO            </v>
          </cell>
        </row>
        <row r="832">
          <cell r="R832">
            <v>21120</v>
          </cell>
          <cell r="S832" t="str">
            <v xml:space="preserve">QUOTE FISSE CAMPOSAMPIERO         </v>
          </cell>
        </row>
        <row r="833">
          <cell r="R833">
            <v>21121</v>
          </cell>
          <cell r="S833" t="str">
            <v xml:space="preserve">QUOTE FISSE AROSIO                </v>
          </cell>
        </row>
        <row r="834">
          <cell r="R834">
            <v>21122</v>
          </cell>
          <cell r="S834" t="str">
            <v xml:space="preserve">QUOTE FISSE CARUGO                </v>
          </cell>
        </row>
        <row r="835">
          <cell r="R835">
            <v>21123</v>
          </cell>
          <cell r="S835" t="str">
            <v xml:space="preserve">QUOTE FISSE MASSANZAGO            </v>
          </cell>
        </row>
        <row r="836">
          <cell r="R836">
            <v>21141</v>
          </cell>
          <cell r="S836" t="str">
            <v>QUOTE FISSE C.M. VALGANNA VALMARCH</v>
          </cell>
        </row>
        <row r="837">
          <cell r="R837">
            <v>25110</v>
          </cell>
          <cell r="S837" t="str">
            <v>RIVALSA SPESE POSTALI E AMMINISTR.</v>
          </cell>
        </row>
        <row r="838">
          <cell r="R838">
            <v>25111</v>
          </cell>
          <cell r="S838" t="str">
            <v>UTILE ALIENAZIONE TITOLI E PARTEC.</v>
          </cell>
        </row>
        <row r="839">
          <cell r="R839">
            <v>25112</v>
          </cell>
          <cell r="S839" t="str">
            <v>UTILIZZO FDO IMPOSTE PLUSVALENZE D</v>
          </cell>
        </row>
        <row r="840">
          <cell r="R840">
            <v>25113</v>
          </cell>
          <cell r="S840" t="str">
            <v xml:space="preserve">UTILIZZO FONDO RISCHI SU CREDITI  </v>
          </cell>
        </row>
        <row r="841">
          <cell r="R841">
            <v>25114</v>
          </cell>
          <cell r="S841" t="str">
            <v xml:space="preserve">AFFITTO RAMO AZIENDA              </v>
          </cell>
        </row>
        <row r="842">
          <cell r="R842">
            <v>25115</v>
          </cell>
          <cell r="S842" t="str">
            <v xml:space="preserve">UTILIZZO FONDO RICAVI GAS         </v>
          </cell>
        </row>
        <row r="843">
          <cell r="R843">
            <v>25116</v>
          </cell>
          <cell r="S843" t="str">
            <v xml:space="preserve">RIVALSA CONTRIBUTO 10%            </v>
          </cell>
        </row>
        <row r="844">
          <cell r="R844">
            <v>35110</v>
          </cell>
          <cell r="S844" t="str">
            <v xml:space="preserve">METANO C/ACQUISTI SANTORSO        </v>
          </cell>
        </row>
        <row r="845">
          <cell r="R845">
            <v>35111</v>
          </cell>
          <cell r="S845" t="str">
            <v xml:space="preserve">METANO C/ACQUISTI COSTABISSARA    </v>
          </cell>
        </row>
        <row r="846">
          <cell r="R846">
            <v>35112</v>
          </cell>
          <cell r="S846" t="str">
            <v>METANO C/ACQUISTI CASTELSANGIOVANN</v>
          </cell>
        </row>
        <row r="847">
          <cell r="R847">
            <v>35113</v>
          </cell>
          <cell r="S847" t="str">
            <v xml:space="preserve">METANO C/ACQUISTI SARMATO         </v>
          </cell>
        </row>
        <row r="848">
          <cell r="R848">
            <v>35114</v>
          </cell>
          <cell r="S848" t="str">
            <v xml:space="preserve">METANO C/ACQUISTI CASTEGGIO       </v>
          </cell>
        </row>
        <row r="849">
          <cell r="R849">
            <v>35115</v>
          </cell>
          <cell r="S849" t="str">
            <v xml:space="preserve">METANO C/ACQUISTI LENTATE S/S     </v>
          </cell>
        </row>
        <row r="850">
          <cell r="R850">
            <v>35116</v>
          </cell>
          <cell r="S850" t="str">
            <v xml:space="preserve">METANO C/ACQUISTI MONTEVIALE      </v>
          </cell>
        </row>
        <row r="851">
          <cell r="R851">
            <v>35117</v>
          </cell>
          <cell r="S851" t="str">
            <v xml:space="preserve">METANO C/ACQUISTI VEDELAGO        </v>
          </cell>
        </row>
        <row r="852">
          <cell r="R852">
            <v>35118</v>
          </cell>
          <cell r="S852" t="str">
            <v xml:space="preserve">METANO C/ACQUISTI MONTE DI MALO   </v>
          </cell>
        </row>
        <row r="853">
          <cell r="R853">
            <v>35119</v>
          </cell>
          <cell r="S853" t="str">
            <v xml:space="preserve">METANO C/ACQUISTI CARMIGNANO      </v>
          </cell>
        </row>
        <row r="854">
          <cell r="R854">
            <v>35120</v>
          </cell>
          <cell r="S854" t="str">
            <v xml:space="preserve">METANO C/ACQUISTI CAMPOSAMPIERO   </v>
          </cell>
        </row>
        <row r="855">
          <cell r="R855">
            <v>35121</v>
          </cell>
          <cell r="S855" t="str">
            <v xml:space="preserve">METANO C/ACQUISTI AROSIO          </v>
          </cell>
        </row>
        <row r="856">
          <cell r="R856">
            <v>35122</v>
          </cell>
          <cell r="S856" t="str">
            <v xml:space="preserve">METANO C/ACQUISTI CARUGO          </v>
          </cell>
        </row>
        <row r="857">
          <cell r="R857">
            <v>35141</v>
          </cell>
          <cell r="S857" t="str">
            <v xml:space="preserve">METANO C.ACQUISTI C.M. VALGANNA V </v>
          </cell>
        </row>
        <row r="858">
          <cell r="R858">
            <v>35198</v>
          </cell>
          <cell r="S858" t="str">
            <v xml:space="preserve">SCONTI PER REGOLARITA' A DEROGHE  </v>
          </cell>
        </row>
        <row r="859">
          <cell r="R859">
            <v>35199</v>
          </cell>
          <cell r="S859" t="str">
            <v xml:space="preserve">STORNO DA SNAM CONTENZ.AUTHORITY  </v>
          </cell>
        </row>
        <row r="860">
          <cell r="R860">
            <v>40310</v>
          </cell>
          <cell r="S860" t="str">
            <v xml:space="preserve">RIMBORSI CHILOMETRICI             </v>
          </cell>
        </row>
        <row r="861">
          <cell r="R861">
            <v>45189</v>
          </cell>
          <cell r="S861" t="str">
            <v xml:space="preserve">MANUT.RIP.AUTOM.DEDUCIBILI 50%    </v>
          </cell>
        </row>
        <row r="862">
          <cell r="R862">
            <v>45190</v>
          </cell>
          <cell r="S862" t="str">
            <v xml:space="preserve">CONTROLLO E RICERCA FUGHE GAS     </v>
          </cell>
        </row>
        <row r="863">
          <cell r="R863">
            <v>45191</v>
          </cell>
          <cell r="S863" t="str">
            <v xml:space="preserve">COSTI PER CONTROLLO ODORIZZANTE   </v>
          </cell>
        </row>
        <row r="864">
          <cell r="R864">
            <v>45192</v>
          </cell>
          <cell r="S864" t="str">
            <v xml:space="preserve">COSTI PER PROTEZIONE CATODICA     </v>
          </cell>
        </row>
        <row r="865">
          <cell r="R865">
            <v>45199</v>
          </cell>
          <cell r="S865" t="str">
            <v xml:space="preserve">CONTO TRANSITORIO PREST. DI TERZI </v>
          </cell>
        </row>
        <row r="866">
          <cell r="R866">
            <v>50110</v>
          </cell>
          <cell r="S866" t="str">
            <v xml:space="preserve">VIGILANZA                         </v>
          </cell>
        </row>
        <row r="867">
          <cell r="R867">
            <v>50111</v>
          </cell>
          <cell r="S867" t="str">
            <v xml:space="preserve">COSTI PER LETTURA CONTATORI       </v>
          </cell>
        </row>
        <row r="868">
          <cell r="R868">
            <v>50112</v>
          </cell>
          <cell r="S868" t="str">
            <v xml:space="preserve">SPESE ESAZIONE GAS                </v>
          </cell>
        </row>
        <row r="869">
          <cell r="R869">
            <v>50113</v>
          </cell>
          <cell r="S869" t="str">
            <v xml:space="preserve">SPESE FATTURAZIONI GAS            </v>
          </cell>
        </row>
        <row r="870">
          <cell r="R870">
            <v>50114</v>
          </cell>
          <cell r="S870" t="str">
            <v>RIMBORSI SPESE AMMINISTR.E SINDACI</v>
          </cell>
        </row>
        <row r="871">
          <cell r="R871">
            <v>50115</v>
          </cell>
          <cell r="S871" t="str">
            <v xml:space="preserve">* ABBONAMENTI E PUBBLICAZIONI     </v>
          </cell>
        </row>
        <row r="872">
          <cell r="R872">
            <v>50116</v>
          </cell>
          <cell r="S872" t="str">
            <v xml:space="preserve">* SPESE DIVERSE                   </v>
          </cell>
        </row>
        <row r="873">
          <cell r="R873">
            <v>50117</v>
          </cell>
          <cell r="S873" t="str">
            <v xml:space="preserve">* SPESE CONDOMINIALI              </v>
          </cell>
        </row>
        <row r="874">
          <cell r="R874">
            <v>50118</v>
          </cell>
          <cell r="S874" t="str">
            <v xml:space="preserve">* IVA INDETRAIBILE                </v>
          </cell>
        </row>
        <row r="875">
          <cell r="R875">
            <v>50119</v>
          </cell>
          <cell r="S875" t="str">
            <v xml:space="preserve">PROVVIGIONI DIVERSE               </v>
          </cell>
        </row>
        <row r="876">
          <cell r="R876">
            <v>50120</v>
          </cell>
          <cell r="S876" t="str">
            <v xml:space="preserve">* SPESE X OMAGGI                  </v>
          </cell>
        </row>
        <row r="877">
          <cell r="R877">
            <v>50121</v>
          </cell>
          <cell r="S877" t="str">
            <v xml:space="preserve">* COSTI INDEDUCIBILI              </v>
          </cell>
        </row>
        <row r="878">
          <cell r="R878">
            <v>50122</v>
          </cell>
          <cell r="S878" t="str">
            <v xml:space="preserve">CONTRIBUTO INPS 10%               </v>
          </cell>
        </row>
        <row r="879">
          <cell r="R879">
            <v>50123</v>
          </cell>
          <cell r="S879" t="str">
            <v xml:space="preserve">CONTRIBUTO AUTHORITY              </v>
          </cell>
        </row>
        <row r="880">
          <cell r="R880">
            <v>50125</v>
          </cell>
          <cell r="S880" t="str">
            <v xml:space="preserve">COSTO REVISIONE BILANCIO          </v>
          </cell>
        </row>
        <row r="881">
          <cell r="R881">
            <v>50126</v>
          </cell>
          <cell r="S881" t="str">
            <v xml:space="preserve">COSTO PER CUSTOMER SATISFACTION   </v>
          </cell>
        </row>
        <row r="882">
          <cell r="R882">
            <v>50210</v>
          </cell>
          <cell r="S882" t="str">
            <v xml:space="preserve">TASSA PROPR.AUTOMEZZI INDUSTRIALI </v>
          </cell>
        </row>
        <row r="883">
          <cell r="R883">
            <v>50211</v>
          </cell>
          <cell r="S883" t="str">
            <v xml:space="preserve">SCONTI E ABBUONI PASSIVI          </v>
          </cell>
        </row>
        <row r="884">
          <cell r="R884">
            <v>50212</v>
          </cell>
          <cell r="S884" t="str">
            <v xml:space="preserve">PERDITE SU CREDITI                </v>
          </cell>
        </row>
        <row r="885">
          <cell r="R885">
            <v>50213</v>
          </cell>
          <cell r="S885" t="str">
            <v xml:space="preserve">QUOTA FONDO NAZIONALE COMP.T.G.   </v>
          </cell>
        </row>
        <row r="886">
          <cell r="R886">
            <v>50214</v>
          </cell>
          <cell r="S886" t="str">
            <v xml:space="preserve">TASSA PROPR.AUTOM.CIVILI          </v>
          </cell>
        </row>
        <row r="887">
          <cell r="R887">
            <v>55110</v>
          </cell>
          <cell r="S887" t="str">
            <v xml:space="preserve">PERDITE SU TITOLI                 </v>
          </cell>
        </row>
        <row r="888">
          <cell r="R888">
            <v>60110</v>
          </cell>
          <cell r="S888" t="str">
            <v xml:space="preserve">IMPOSTA STRAORDINARIA IMMOBILI    </v>
          </cell>
        </row>
        <row r="889">
          <cell r="R889">
            <v>60111</v>
          </cell>
          <cell r="S889" t="str">
            <v xml:space="preserve">IMPOSTA COMUNALE SUGLI IMMOBILI   </v>
          </cell>
        </row>
        <row r="890">
          <cell r="R890">
            <v>60112</v>
          </cell>
          <cell r="S890" t="str">
            <v xml:space="preserve">IMPOSTA PATRIMONIALE              </v>
          </cell>
        </row>
        <row r="891">
          <cell r="R891">
            <v>60113</v>
          </cell>
          <cell r="S891" t="str">
            <v xml:space="preserve">* T.O.S.A.P.                      </v>
          </cell>
        </row>
        <row r="892">
          <cell r="R892">
            <v>60114</v>
          </cell>
          <cell r="S892" t="str">
            <v xml:space="preserve">+ C.O.S.A.P.                      </v>
          </cell>
        </row>
        <row r="893">
          <cell r="R893">
            <v>60115</v>
          </cell>
          <cell r="S893" t="str">
            <v xml:space="preserve">IMPOSTA REGISTRO PER CONTRATTI    </v>
          </cell>
        </row>
        <row r="894">
          <cell r="R894">
            <v>60116</v>
          </cell>
          <cell r="S894" t="str">
            <v xml:space="preserve">SANZIONE PECUNIARIA IVA           </v>
          </cell>
        </row>
        <row r="895">
          <cell r="R895">
            <v>60117</v>
          </cell>
          <cell r="S895" t="str">
            <v xml:space="preserve">DICHIARAZIONE INTEGRATIVA CONDONO </v>
          </cell>
        </row>
        <row r="896">
          <cell r="R896">
            <v>71540</v>
          </cell>
          <cell r="S896" t="str">
            <v xml:space="preserve">C. AMPS ENERGIE SRL               </v>
          </cell>
        </row>
        <row r="897">
          <cell r="R897">
            <v>71560</v>
          </cell>
          <cell r="S897" t="str">
            <v xml:space="preserve">C. ASCOTRADE SPA                  </v>
          </cell>
        </row>
        <row r="898">
          <cell r="R898">
            <v>121012</v>
          </cell>
          <cell r="S898" t="str">
            <v>F.AMM.TEC.ORD.FABBRICATO CASTELSAN</v>
          </cell>
        </row>
        <row r="899">
          <cell r="R899">
            <v>121014</v>
          </cell>
          <cell r="S899" t="str">
            <v>F. AMM.TEC.ORD.FABBRICATO CASTEGGI</v>
          </cell>
        </row>
        <row r="900">
          <cell r="R900">
            <v>121015</v>
          </cell>
          <cell r="S900" t="str">
            <v>F.AMM.TEC.ORD.FABBRICATO LENTATE S</v>
          </cell>
        </row>
        <row r="901">
          <cell r="R901">
            <v>121016</v>
          </cell>
          <cell r="S901" t="str">
            <v xml:space="preserve">F.AMM.TEC.ORD.FABBRICATO VEDELAGO </v>
          </cell>
        </row>
        <row r="902">
          <cell r="R902">
            <v>121017</v>
          </cell>
          <cell r="S902" t="str">
            <v>F.AMM.TEC.ORD.FABBRICATO MARCHIROL</v>
          </cell>
        </row>
        <row r="903">
          <cell r="R903">
            <v>121020</v>
          </cell>
          <cell r="S903" t="str">
            <v xml:space="preserve">F.AMM.TEC.ORD.FABBRICATO MONZA    </v>
          </cell>
        </row>
        <row r="904">
          <cell r="R904">
            <v>121021</v>
          </cell>
          <cell r="S904" t="str">
            <v>F.AMM.TEC.ORD.FABBRICATO "RIVIERA"</v>
          </cell>
        </row>
        <row r="905">
          <cell r="R905">
            <v>121022</v>
          </cell>
          <cell r="S905" t="str">
            <v xml:space="preserve">F.AMM.TEC.ORD.FABBRICATO "FERDEN" </v>
          </cell>
        </row>
        <row r="906">
          <cell r="R906">
            <v>121030</v>
          </cell>
          <cell r="S906" t="str">
            <v>F.AMM.TEC.ORD.FABBRICATO "CAVALLOT</v>
          </cell>
        </row>
        <row r="907">
          <cell r="R907">
            <v>121032</v>
          </cell>
          <cell r="S907" t="str">
            <v>F.AMM.TEC.ORD.FABBRICATO "CARDUCCI</v>
          </cell>
        </row>
        <row r="908">
          <cell r="R908">
            <v>121033</v>
          </cell>
          <cell r="S908" t="str">
            <v>F.AMM.TEC.ORD.FABBRICATO CAMPOSAMP</v>
          </cell>
        </row>
        <row r="909">
          <cell r="R909">
            <v>121034</v>
          </cell>
          <cell r="S909" t="str">
            <v>F.AMM.TEC.ORD.FABBRICATO CARMIGNAN</v>
          </cell>
        </row>
        <row r="910">
          <cell r="R910">
            <v>121110</v>
          </cell>
          <cell r="S910" t="str">
            <v xml:space="preserve">F.AMM.TEC.ORD.RETE SANTORSO       </v>
          </cell>
        </row>
        <row r="911">
          <cell r="R911">
            <v>121111</v>
          </cell>
          <cell r="S911" t="str">
            <v xml:space="preserve">F.AMM.TEC.ORD.RETE COSTABISSARA   </v>
          </cell>
        </row>
        <row r="912">
          <cell r="R912">
            <v>121112</v>
          </cell>
          <cell r="S912" t="str">
            <v>F.AMM.TEC.ORD.RETE CASTELSANGIOVAN</v>
          </cell>
        </row>
        <row r="913">
          <cell r="R913">
            <v>121113</v>
          </cell>
          <cell r="S913" t="str">
            <v xml:space="preserve">F.AMM.TEC.ORD.RETE SARMATO        </v>
          </cell>
        </row>
        <row r="914">
          <cell r="R914">
            <v>121114</v>
          </cell>
          <cell r="S914" t="str">
            <v xml:space="preserve">F.AMM.TEC.ORD.RETE CASTEGGIO      </v>
          </cell>
        </row>
        <row r="915">
          <cell r="R915">
            <v>121115</v>
          </cell>
          <cell r="S915" t="str">
            <v>* F.AMM.TEC.ORD.RETE LENTATE SUL S</v>
          </cell>
        </row>
        <row r="916">
          <cell r="R916">
            <v>121116</v>
          </cell>
          <cell r="S916" t="str">
            <v xml:space="preserve">F.AMM.TEC.ORD.RETE MONTEVIALE     </v>
          </cell>
        </row>
        <row r="917">
          <cell r="R917">
            <v>121117</v>
          </cell>
          <cell r="S917" t="str">
            <v xml:space="preserve">F.AMM.TEC.ORD.RETE VEDELAGO       </v>
          </cell>
        </row>
        <row r="918">
          <cell r="R918">
            <v>121118</v>
          </cell>
          <cell r="S918" t="str">
            <v xml:space="preserve">F.AMM.TEC.ORD.RETE MONTE DI MALO  </v>
          </cell>
        </row>
        <row r="919">
          <cell r="R919">
            <v>121119</v>
          </cell>
          <cell r="S919" t="str">
            <v xml:space="preserve">F.AMM.TEC.ORD.RETE CARMIGNANO     </v>
          </cell>
        </row>
        <row r="920">
          <cell r="R920">
            <v>121120</v>
          </cell>
          <cell r="S920" t="str">
            <v xml:space="preserve">F.AMM.TEC.ORD.RETE CAMPOSAMPIERO  </v>
          </cell>
        </row>
        <row r="921">
          <cell r="R921">
            <v>121121</v>
          </cell>
          <cell r="S921" t="str">
            <v xml:space="preserve">F.AMM.TEC.ORD.RETE AROSIO         </v>
          </cell>
        </row>
        <row r="922">
          <cell r="R922">
            <v>121122</v>
          </cell>
          <cell r="S922" t="str">
            <v xml:space="preserve">F.AMM.TEC.ORD.RETE CARUGO         </v>
          </cell>
        </row>
        <row r="923">
          <cell r="R923">
            <v>121123</v>
          </cell>
          <cell r="S923" t="str">
            <v xml:space="preserve">F.AMM.TEC.ORD.RETE MASSANZAGO     </v>
          </cell>
        </row>
        <row r="924">
          <cell r="R924">
            <v>121130</v>
          </cell>
          <cell r="S924" t="str">
            <v xml:space="preserve">F.AMM.TEC.ORD.RETE LENT.P.1.8.89  </v>
          </cell>
        </row>
        <row r="925">
          <cell r="R925">
            <v>121141</v>
          </cell>
          <cell r="S925" t="str">
            <v xml:space="preserve">F.AMM.TEC.ORD.RETE LAVENA P.T.    </v>
          </cell>
        </row>
        <row r="926">
          <cell r="R926">
            <v>121142</v>
          </cell>
          <cell r="S926" t="str">
            <v xml:space="preserve">F.AMM.TEC.ORD.RETE MARCHIROLO     </v>
          </cell>
        </row>
        <row r="927">
          <cell r="R927">
            <v>121143</v>
          </cell>
          <cell r="S927" t="str">
            <v xml:space="preserve">F.AMM.TEC.ORD.RETE CUNARDO        </v>
          </cell>
        </row>
        <row r="928">
          <cell r="R928">
            <v>121144</v>
          </cell>
          <cell r="S928" t="str">
            <v xml:space="preserve">F.AMM.TEC.ORD.RETE CUGLIATE F.    </v>
          </cell>
        </row>
        <row r="929">
          <cell r="R929">
            <v>121145</v>
          </cell>
          <cell r="S929" t="str">
            <v xml:space="preserve">F.AMM.TEC.ORD.RETE CADEGLIANO V.  </v>
          </cell>
        </row>
        <row r="930">
          <cell r="R930">
            <v>121146</v>
          </cell>
          <cell r="S930" t="str">
            <v xml:space="preserve">F.AMM.TEC.ORD.RETE FERRERA DI V.  </v>
          </cell>
        </row>
        <row r="931">
          <cell r="R931">
            <v>121147</v>
          </cell>
          <cell r="S931" t="str">
            <v xml:space="preserve">F.AMM.TEC.ORD.RETE MASCIAGO P.    </v>
          </cell>
        </row>
        <row r="932">
          <cell r="R932">
            <v>121148</v>
          </cell>
          <cell r="S932" t="str">
            <v xml:space="preserve">F.AMM.TEC.ORD.RETE BRUSIMPIANO    </v>
          </cell>
        </row>
        <row r="933">
          <cell r="R933">
            <v>121149</v>
          </cell>
          <cell r="S933" t="str">
            <v xml:space="preserve">F.AMM.TEC.ORD.RETE CREMENAGA      </v>
          </cell>
        </row>
        <row r="934">
          <cell r="R934">
            <v>121150</v>
          </cell>
          <cell r="S934" t="str">
            <v xml:space="preserve">F.AMM.TEC.ORD.RETE VALGANNA       </v>
          </cell>
        </row>
        <row r="935">
          <cell r="R935">
            <v>121151</v>
          </cell>
          <cell r="S935" t="str">
            <v xml:space="preserve">F.AMM.TEC.ORD.RETE BEDERO V.      </v>
          </cell>
        </row>
        <row r="936">
          <cell r="R936">
            <v>121152</v>
          </cell>
          <cell r="S936" t="str">
            <v xml:space="preserve">F.AMM.TEC.ORD.RETE MARZIO         </v>
          </cell>
        </row>
        <row r="937">
          <cell r="R937">
            <v>121210</v>
          </cell>
          <cell r="S937" t="str">
            <v>F.AMM.TEC.ORD.APP.MACCHINARI SANTO</v>
          </cell>
        </row>
        <row r="938">
          <cell r="R938">
            <v>121211</v>
          </cell>
          <cell r="S938" t="str">
            <v>F.AMM.TEC.ORD.APP.MACCHINARI COSTA</v>
          </cell>
        </row>
        <row r="939">
          <cell r="R939">
            <v>121212</v>
          </cell>
          <cell r="S939" t="str">
            <v xml:space="preserve">F.AMM.TEC.ORD.APP.MACCHINARI CSG  </v>
          </cell>
        </row>
        <row r="940">
          <cell r="R940">
            <v>121213</v>
          </cell>
          <cell r="S940" t="str">
            <v>F.AMM.TEC.ORD.APP.MACCHINARI SARMA</v>
          </cell>
        </row>
        <row r="941">
          <cell r="R941">
            <v>121214</v>
          </cell>
          <cell r="S941" t="str">
            <v>F.AMM.TEC.ORD.APP.MACCHINARI CASTE</v>
          </cell>
        </row>
        <row r="942">
          <cell r="R942">
            <v>121215</v>
          </cell>
          <cell r="S942" t="str">
            <v>* F.AMM.TEC.ORD.APP.MACCHINARI LEN</v>
          </cell>
        </row>
        <row r="943">
          <cell r="R943">
            <v>121216</v>
          </cell>
          <cell r="S943" t="str">
            <v>F.AMM.TEC.ORD.APP.MACCHINARI MONTE</v>
          </cell>
        </row>
        <row r="944">
          <cell r="R944">
            <v>121217</v>
          </cell>
          <cell r="S944" t="str">
            <v>F.AMM.TEC.ORD.APP.MACCHINARI VEDEL</v>
          </cell>
        </row>
        <row r="945">
          <cell r="R945">
            <v>121218</v>
          </cell>
          <cell r="S945" t="str">
            <v>F.AMM.TEC.ORD.APP.MACCHINARI MONTE</v>
          </cell>
        </row>
        <row r="946">
          <cell r="R946">
            <v>121219</v>
          </cell>
          <cell r="S946" t="str">
            <v>F.AMM.TEC.ORD.APP.MACCHINARI CARMI</v>
          </cell>
        </row>
        <row r="947">
          <cell r="R947">
            <v>121220</v>
          </cell>
          <cell r="S947" t="str">
            <v>F.AMM.TEC.ORD.APP.MACCHINARI CAMPO</v>
          </cell>
        </row>
        <row r="948">
          <cell r="R948">
            <v>121221</v>
          </cell>
          <cell r="S948" t="str">
            <v>F.AMM.TEC.ORD.APP.MACCHINARI AROSI</v>
          </cell>
        </row>
        <row r="949">
          <cell r="R949">
            <v>121222</v>
          </cell>
          <cell r="S949" t="str">
            <v>F.AMM.TEC.ORD.APP.MACCHINARI CARUG</v>
          </cell>
        </row>
        <row r="950">
          <cell r="R950">
            <v>121223</v>
          </cell>
          <cell r="S950" t="str">
            <v>F.AMM.TEC.ORD.APP.MACCHINARI MASSA</v>
          </cell>
        </row>
        <row r="951">
          <cell r="R951">
            <v>121230</v>
          </cell>
          <cell r="S951" t="str">
            <v>F.AMM.TEC.ORD.APP.MACCH.LENTATE P.</v>
          </cell>
        </row>
        <row r="952">
          <cell r="R952">
            <v>121246</v>
          </cell>
          <cell r="S952" t="str">
            <v xml:space="preserve">F.AMM.TEC.ORD.APP.MACCH. FERRERA  </v>
          </cell>
        </row>
        <row r="953">
          <cell r="R953">
            <v>121249</v>
          </cell>
          <cell r="S953" t="str">
            <v>F.AMM.TEC.ORD.APP.MACCHINARI CREME</v>
          </cell>
        </row>
        <row r="954">
          <cell r="R954">
            <v>121250</v>
          </cell>
          <cell r="S954" t="str">
            <v>F.AMM.TEC.ORD.APP.MACCHINARI VALGA</v>
          </cell>
        </row>
        <row r="955">
          <cell r="R955">
            <v>121252</v>
          </cell>
          <cell r="S955" t="str">
            <v>F.AMM.TEC.ORD.APP.MACCHINARI CAST.</v>
          </cell>
        </row>
        <row r="956">
          <cell r="R956">
            <v>121310</v>
          </cell>
          <cell r="S956" t="str">
            <v xml:space="preserve">F.AMM.TEC.ORD.CONTATORI SANTORSO  </v>
          </cell>
        </row>
        <row r="957">
          <cell r="R957">
            <v>121311</v>
          </cell>
          <cell r="S957" t="str">
            <v>F.AMM.TEC.ORD.CONTATORI COSTABISSA</v>
          </cell>
        </row>
        <row r="958">
          <cell r="R958">
            <v>121312</v>
          </cell>
          <cell r="S958" t="str">
            <v>F.AMM.TEC.ORD.CONTATORI CASTELSANG</v>
          </cell>
        </row>
        <row r="959">
          <cell r="R959">
            <v>121313</v>
          </cell>
          <cell r="S959" t="str">
            <v xml:space="preserve">F.AMM.TEC.ORD.CONTATORI SARMATO   </v>
          </cell>
        </row>
        <row r="960">
          <cell r="R960">
            <v>121314</v>
          </cell>
          <cell r="S960" t="str">
            <v xml:space="preserve">F.AMM.TEC.ORD.CONTATORI CASTEGGIO </v>
          </cell>
        </row>
        <row r="961">
          <cell r="R961">
            <v>121315</v>
          </cell>
          <cell r="S961" t="str">
            <v xml:space="preserve">F.AMM.TEC.ORD.CONTATORI LENTATE   </v>
          </cell>
        </row>
        <row r="962">
          <cell r="R962">
            <v>121316</v>
          </cell>
          <cell r="S962" t="str">
            <v>F.AMM.TEC.ORD.CONTATORI MONTEVIALE</v>
          </cell>
        </row>
        <row r="963">
          <cell r="R963">
            <v>121317</v>
          </cell>
          <cell r="S963" t="str">
            <v xml:space="preserve">F.AMM.TEC.ORD.CONTATORI VEDELAGO  </v>
          </cell>
        </row>
        <row r="964">
          <cell r="R964">
            <v>121318</v>
          </cell>
          <cell r="S964" t="str">
            <v>F.AMM.TEC.ORD.CONTATORI MONTE DI M</v>
          </cell>
        </row>
        <row r="965">
          <cell r="R965">
            <v>121319</v>
          </cell>
          <cell r="S965" t="str">
            <v>F.AMM.TEC.ORD.CONTATORI CARMIGNANO</v>
          </cell>
        </row>
        <row r="966">
          <cell r="R966">
            <v>121320</v>
          </cell>
          <cell r="S966" t="str">
            <v>F.AMM.TEC.ORD.CONTATORI CAMPOSAMPI</v>
          </cell>
        </row>
        <row r="967">
          <cell r="R967">
            <v>121321</v>
          </cell>
          <cell r="S967" t="str">
            <v xml:space="preserve">F.AMM.TEC.ORD.CONTATORI AROSIO    </v>
          </cell>
        </row>
        <row r="968">
          <cell r="R968">
            <v>121322</v>
          </cell>
          <cell r="S968" t="str">
            <v xml:space="preserve">F.AMM.TEC.ORD.CONTATORI CARUGO    </v>
          </cell>
        </row>
        <row r="969">
          <cell r="R969">
            <v>121323</v>
          </cell>
          <cell r="S969" t="str">
            <v>F.AMM.TEC.ORD.CONTATORI MASSANZAGO</v>
          </cell>
        </row>
        <row r="970">
          <cell r="R970">
            <v>121341</v>
          </cell>
          <cell r="S970" t="str">
            <v xml:space="preserve">F.AMM.TEC.ORD.CONTATORI LAVENA PT </v>
          </cell>
        </row>
        <row r="971">
          <cell r="R971">
            <v>121342</v>
          </cell>
          <cell r="S971" t="str">
            <v>F.AMM.TEC.ORD.CONTATORI MARCHIROLO</v>
          </cell>
        </row>
        <row r="972">
          <cell r="R972">
            <v>121343</v>
          </cell>
          <cell r="S972" t="str">
            <v xml:space="preserve">F.AMM.TEC.ORD.CONTATORI CUNARDO   </v>
          </cell>
        </row>
        <row r="973">
          <cell r="R973">
            <v>121344</v>
          </cell>
          <cell r="S973" t="str">
            <v>F.AMM.TEC.ORD.CONTATORI CUGLIATE F</v>
          </cell>
        </row>
        <row r="974">
          <cell r="R974">
            <v>121345</v>
          </cell>
          <cell r="S974" t="str">
            <v>F.AMM.TEC.ORD.CONTATORI CADEGLIANO</v>
          </cell>
        </row>
        <row r="975">
          <cell r="R975">
            <v>121346</v>
          </cell>
          <cell r="S975" t="str">
            <v xml:space="preserve">F.AMM.TEC.ORD.CONTATORI FERRERA   </v>
          </cell>
        </row>
        <row r="976">
          <cell r="R976">
            <v>121347</v>
          </cell>
          <cell r="S976" t="str">
            <v xml:space="preserve">F.AMM.TEC.ORD.CONTATORI MASCIAGO  </v>
          </cell>
        </row>
        <row r="977">
          <cell r="R977">
            <v>121348</v>
          </cell>
          <cell r="S977" t="str">
            <v>F.AMM.TEC.ORD.CONTATORI BRUSIMPIAN</v>
          </cell>
        </row>
        <row r="978">
          <cell r="R978">
            <v>121349</v>
          </cell>
          <cell r="S978" t="str">
            <v xml:space="preserve">F.AMM.TEC.ORD.CONTATORI CREMENAGA </v>
          </cell>
        </row>
        <row r="979">
          <cell r="R979">
            <v>121350</v>
          </cell>
          <cell r="S979" t="str">
            <v xml:space="preserve">F.AMM.TEC.ORD.CONTATORI VALGANNA  </v>
          </cell>
        </row>
        <row r="980">
          <cell r="R980">
            <v>121351</v>
          </cell>
          <cell r="S980" t="str">
            <v xml:space="preserve">F.AMM.TEC.ORD.CONTATORI BEDERO V. </v>
          </cell>
        </row>
        <row r="981">
          <cell r="R981">
            <v>121352</v>
          </cell>
          <cell r="S981" t="str">
            <v xml:space="preserve">F.AMM.TEC.ORD.CONTATORI MARZIO    </v>
          </cell>
        </row>
        <row r="982">
          <cell r="R982">
            <v>121610</v>
          </cell>
          <cell r="S982" t="str">
            <v xml:space="preserve">F.AMM.TEC.ORD.ALLACCI SANTORSO    </v>
          </cell>
        </row>
        <row r="983">
          <cell r="R983">
            <v>121611</v>
          </cell>
          <cell r="S983" t="str">
            <v>F.AMM.TEC.ORD.ALLACCI COSTABISSARA</v>
          </cell>
        </row>
        <row r="984">
          <cell r="R984">
            <v>121612</v>
          </cell>
          <cell r="S984" t="str">
            <v xml:space="preserve">F.AMM.TEC.ORD.ALLACCI CASTELSANG. </v>
          </cell>
        </row>
        <row r="985">
          <cell r="R985">
            <v>121613</v>
          </cell>
          <cell r="S985" t="str">
            <v xml:space="preserve">F.AMM.TEC.ORD.ALLACCI SARMATO     </v>
          </cell>
        </row>
        <row r="986">
          <cell r="R986">
            <v>121614</v>
          </cell>
          <cell r="S986" t="str">
            <v xml:space="preserve">F.AMM.TEC.ORD.ALLACCI CASTEGGIO   </v>
          </cell>
        </row>
        <row r="987">
          <cell r="R987">
            <v>121615</v>
          </cell>
          <cell r="S987" t="str">
            <v xml:space="preserve">F.AMM.TEC.ORD.ALLACCI LENTATE     </v>
          </cell>
        </row>
        <row r="988">
          <cell r="R988">
            <v>121616</v>
          </cell>
          <cell r="S988" t="str">
            <v xml:space="preserve">F.AMM.TEC.ORD.ALLACCI MONTEVIALE  </v>
          </cell>
        </row>
        <row r="989">
          <cell r="R989">
            <v>121617</v>
          </cell>
          <cell r="S989" t="str">
            <v xml:space="preserve">F. AMM.TEC.ORD.ALLACCI VEDELAGO   </v>
          </cell>
        </row>
        <row r="990">
          <cell r="R990">
            <v>121618</v>
          </cell>
          <cell r="S990" t="str">
            <v xml:space="preserve">F.AMM.TEC.ORD.ALLACCI MONTE DI M. </v>
          </cell>
        </row>
        <row r="991">
          <cell r="R991">
            <v>121619</v>
          </cell>
          <cell r="S991" t="str">
            <v xml:space="preserve">F.AMM.TEC.ORD.ALLACCI CARMIGNANO  </v>
          </cell>
        </row>
        <row r="992">
          <cell r="R992">
            <v>121620</v>
          </cell>
          <cell r="S992" t="str">
            <v>F.AMM.TEC.ORD.ALLACCI CAMPOSAMPIER</v>
          </cell>
        </row>
        <row r="993">
          <cell r="R993">
            <v>121621</v>
          </cell>
          <cell r="S993" t="str">
            <v xml:space="preserve">F.AMM.TEC.ORD.ALLACCI AROSIO      </v>
          </cell>
        </row>
        <row r="994">
          <cell r="R994">
            <v>121622</v>
          </cell>
          <cell r="S994" t="str">
            <v xml:space="preserve">F.AMM.TEC.ORD.ALLACCI CARUGO      </v>
          </cell>
        </row>
        <row r="995">
          <cell r="R995">
            <v>121623</v>
          </cell>
          <cell r="S995" t="str">
            <v xml:space="preserve">F.AMM.TEC.ORD.ALLACCI MASSANZAGO  </v>
          </cell>
        </row>
        <row r="996">
          <cell r="R996">
            <v>121641</v>
          </cell>
          <cell r="S996" t="str">
            <v xml:space="preserve">F.AMM.TEC.ORD.ALLACCI LAVENA P.T. </v>
          </cell>
        </row>
        <row r="997">
          <cell r="R997">
            <v>121642</v>
          </cell>
          <cell r="S997" t="str">
            <v xml:space="preserve">F.AMM.TEC.ORD.ALLACCI MARCHIROLO  </v>
          </cell>
        </row>
        <row r="998">
          <cell r="R998">
            <v>121643</v>
          </cell>
          <cell r="S998" t="str">
            <v xml:space="preserve">F.AMM.TEC.ORD.ALLACCI CUNARDO     </v>
          </cell>
        </row>
        <row r="999">
          <cell r="R999">
            <v>121644</v>
          </cell>
          <cell r="S999" t="str">
            <v xml:space="preserve">F.AMM.TEC.ORD.ALLACCI CUGLIATE F. </v>
          </cell>
        </row>
        <row r="1000">
          <cell r="R1000">
            <v>121645</v>
          </cell>
          <cell r="S1000" t="str">
            <v>F.AMM.TEC.ORD.ALLACCI CADEGLIANO V</v>
          </cell>
        </row>
        <row r="1001">
          <cell r="R1001">
            <v>121646</v>
          </cell>
          <cell r="S1001" t="str">
            <v xml:space="preserve">F.AMM.TEC.ORD.ALLACCI FERRERA V.  </v>
          </cell>
        </row>
        <row r="1002">
          <cell r="R1002">
            <v>121647</v>
          </cell>
          <cell r="S1002" t="str">
            <v xml:space="preserve">F.AMM.TEC.ORD.ALLACCI MASCIAGO P. </v>
          </cell>
        </row>
        <row r="1003">
          <cell r="R1003">
            <v>121648</v>
          </cell>
          <cell r="S1003" t="str">
            <v xml:space="preserve">F.AMM.TEC.ORD.ALLACCI BRUSIMPIANO </v>
          </cell>
        </row>
        <row r="1004">
          <cell r="R1004">
            <v>121649</v>
          </cell>
          <cell r="S1004" t="str">
            <v xml:space="preserve">F.AMM.TEC.ORD.ALLACCI CREMENAGA   </v>
          </cell>
        </row>
        <row r="1005">
          <cell r="R1005">
            <v>121650</v>
          </cell>
          <cell r="S1005" t="str">
            <v xml:space="preserve">F.AMM.TEC.ORD.ALLACCI VALGANNA    </v>
          </cell>
        </row>
        <row r="1006">
          <cell r="R1006">
            <v>121651</v>
          </cell>
          <cell r="S1006" t="str">
            <v xml:space="preserve">F.AMM.TEC.ORD.ALLACCI BEDERO V.   </v>
          </cell>
        </row>
        <row r="1007">
          <cell r="R1007">
            <v>121652</v>
          </cell>
          <cell r="S1007" t="str">
            <v xml:space="preserve">F.AMM.TEC.ORD.ALLACCI MARZIO      </v>
          </cell>
        </row>
        <row r="1008">
          <cell r="R1008">
            <v>122012</v>
          </cell>
          <cell r="S1008" t="str">
            <v>F.AMM.TEC.ACC.FABBR.CASTELSANGIOV.</v>
          </cell>
        </row>
        <row r="1009">
          <cell r="R1009">
            <v>122015</v>
          </cell>
          <cell r="S1009" t="str">
            <v xml:space="preserve">F.AMM.TEC.ACC.FABBR.LENTATE S/S   </v>
          </cell>
        </row>
        <row r="1010">
          <cell r="R1010">
            <v>122110</v>
          </cell>
          <cell r="S1010" t="str">
            <v xml:space="preserve">F.AMM.TEC.ACC.RETE SANTORSO       </v>
          </cell>
        </row>
        <row r="1011">
          <cell r="R1011">
            <v>122111</v>
          </cell>
          <cell r="S1011" t="str">
            <v xml:space="preserve">F.AMM.TEC.ACC.RETE COSTABISSARA   </v>
          </cell>
        </row>
        <row r="1012">
          <cell r="R1012">
            <v>122112</v>
          </cell>
          <cell r="S1012" t="str">
            <v>F.AMM.TEC.ACC.RETE CASTELSANGIOVAN</v>
          </cell>
        </row>
        <row r="1013">
          <cell r="R1013">
            <v>122113</v>
          </cell>
          <cell r="S1013" t="str">
            <v xml:space="preserve">F.AMM.TEC.ACC.RETE SARMATO        </v>
          </cell>
        </row>
        <row r="1014">
          <cell r="R1014">
            <v>122114</v>
          </cell>
          <cell r="S1014" t="str">
            <v xml:space="preserve">F.AMM.TEC.ACC.RETE CASTEGGIO      </v>
          </cell>
        </row>
        <row r="1015">
          <cell r="R1015">
            <v>122115</v>
          </cell>
          <cell r="S1015" t="str">
            <v>* F.AMM.TEC.ACC.RETE LENTATE SUL S</v>
          </cell>
        </row>
        <row r="1016">
          <cell r="R1016">
            <v>122116</v>
          </cell>
          <cell r="S1016" t="str">
            <v xml:space="preserve">F.AMM.TEC.ACC.RETE MONTEVIALE     </v>
          </cell>
        </row>
        <row r="1017">
          <cell r="R1017">
            <v>122117</v>
          </cell>
          <cell r="S1017" t="str">
            <v xml:space="preserve">F.AMM.TEC.ACC.RETE VEDELAGO       </v>
          </cell>
        </row>
        <row r="1018">
          <cell r="R1018">
            <v>122118</v>
          </cell>
          <cell r="S1018" t="str">
            <v xml:space="preserve">F.AMM.TEC.ACC.RETE MONTE DI MALO  </v>
          </cell>
        </row>
        <row r="1019">
          <cell r="R1019">
            <v>122119</v>
          </cell>
          <cell r="S1019" t="str">
            <v xml:space="preserve">F.AMM.TEC.ACC.RETE CARMIGNANO     </v>
          </cell>
        </row>
        <row r="1020">
          <cell r="R1020">
            <v>122120</v>
          </cell>
          <cell r="S1020" t="str">
            <v xml:space="preserve">F.AMM.TEC.ACC.RETE CAMPOSAMPIERO  </v>
          </cell>
        </row>
        <row r="1021">
          <cell r="R1021">
            <v>122121</v>
          </cell>
          <cell r="S1021" t="str">
            <v xml:space="preserve">F.AMM.TEC.ACC.RETE AROSIO         </v>
          </cell>
        </row>
        <row r="1022">
          <cell r="R1022">
            <v>122122</v>
          </cell>
          <cell r="S1022" t="str">
            <v xml:space="preserve">F.AMM.TEC.ACC.RETE CARUGO         </v>
          </cell>
        </row>
        <row r="1023">
          <cell r="R1023">
            <v>122123</v>
          </cell>
          <cell r="S1023" t="str">
            <v xml:space="preserve">F.AMM.TEC.ACC.RETE MASSANZAGO     </v>
          </cell>
        </row>
        <row r="1024">
          <cell r="R1024">
            <v>122130</v>
          </cell>
          <cell r="S1024" t="str">
            <v>F. AMM.TEC.ACC.RETE LENTATE P.1.8.</v>
          </cell>
        </row>
        <row r="1025">
          <cell r="R1025">
            <v>122141</v>
          </cell>
          <cell r="S1025" t="str">
            <v xml:space="preserve">F.AMM.TEC.ACC.RETE LAVENA P.T.    </v>
          </cell>
        </row>
        <row r="1026">
          <cell r="R1026">
            <v>122142</v>
          </cell>
          <cell r="S1026" t="str">
            <v xml:space="preserve">F.AMM.TEC.ACC.RETE MARCHIROLO     </v>
          </cell>
        </row>
        <row r="1027">
          <cell r="R1027">
            <v>122143</v>
          </cell>
          <cell r="S1027" t="str">
            <v xml:space="preserve">F.AMM.TEC.ACC.RETE CUNARDO        </v>
          </cell>
        </row>
        <row r="1028">
          <cell r="R1028">
            <v>122144</v>
          </cell>
          <cell r="S1028" t="str">
            <v xml:space="preserve">F.AMM.TEC.ACC.RETE CUGLIATE F.    </v>
          </cell>
        </row>
        <row r="1029">
          <cell r="R1029">
            <v>122145</v>
          </cell>
          <cell r="S1029" t="str">
            <v xml:space="preserve">F.AMM.TEC.ACC.RETE CADEGLIANO V.  </v>
          </cell>
        </row>
        <row r="1030">
          <cell r="R1030">
            <v>122146</v>
          </cell>
          <cell r="S1030" t="str">
            <v xml:space="preserve">F.AMM.TEC.ACC.RETE FERRERA DI V.  </v>
          </cell>
        </row>
        <row r="1031">
          <cell r="R1031">
            <v>122147</v>
          </cell>
          <cell r="S1031" t="str">
            <v xml:space="preserve">F.AMM.TEC.ACC.RETE MASCIAGO PRIMO </v>
          </cell>
        </row>
        <row r="1032">
          <cell r="R1032">
            <v>122148</v>
          </cell>
          <cell r="S1032" t="str">
            <v xml:space="preserve">F.AMM.TEC.ACC.RETE BRUSIMPIANO    </v>
          </cell>
        </row>
        <row r="1033">
          <cell r="R1033">
            <v>122149</v>
          </cell>
          <cell r="S1033" t="str">
            <v xml:space="preserve">F.AMM.TEC.ACC.RETE CREMENAGA      </v>
          </cell>
        </row>
        <row r="1034">
          <cell r="R1034">
            <v>122150</v>
          </cell>
          <cell r="S1034" t="str">
            <v xml:space="preserve">F.AMM.TEC.ACC.RETE VALGANNA       </v>
          </cell>
        </row>
        <row r="1035">
          <cell r="R1035">
            <v>122151</v>
          </cell>
          <cell r="S1035" t="str">
            <v xml:space="preserve">F.AMM.TEC.ACC.RETE BEDERO V.      </v>
          </cell>
        </row>
        <row r="1036">
          <cell r="R1036">
            <v>122152</v>
          </cell>
          <cell r="S1036" t="str">
            <v xml:space="preserve">F.AMM.TEC.ACC.RETE MARZIO         </v>
          </cell>
        </row>
        <row r="1037">
          <cell r="R1037">
            <v>122210</v>
          </cell>
          <cell r="S1037" t="str">
            <v>F.AMM.TEC.ACC.APP.MACCHINARI SANTO</v>
          </cell>
        </row>
        <row r="1038">
          <cell r="R1038">
            <v>122211</v>
          </cell>
          <cell r="S1038" t="str">
            <v>F.AMM.TEC.ACC.APP.MACCHINARI COSTA</v>
          </cell>
        </row>
        <row r="1039">
          <cell r="R1039">
            <v>122212</v>
          </cell>
          <cell r="S1039" t="str">
            <v xml:space="preserve">F.AMM.TEC.ACC.APP.MACCHINARI CSG  </v>
          </cell>
        </row>
        <row r="1040">
          <cell r="R1040">
            <v>122213</v>
          </cell>
          <cell r="S1040" t="str">
            <v>F.AMM.TEC.ACC.APP.MACCHINARI SARMA</v>
          </cell>
        </row>
        <row r="1041">
          <cell r="R1041">
            <v>122214</v>
          </cell>
          <cell r="S1041" t="str">
            <v>F.AMM.TEC.ACC.APP.MACCHINARI CASTE</v>
          </cell>
        </row>
        <row r="1042">
          <cell r="R1042">
            <v>122215</v>
          </cell>
          <cell r="S1042" t="str">
            <v>* F.AMM.TEC.ACC.APP.MACCHINARI LEN</v>
          </cell>
        </row>
        <row r="1043">
          <cell r="R1043">
            <v>122216</v>
          </cell>
          <cell r="S1043" t="str">
            <v>F.AMM.TEC.ACC.APP.MACCHINARI MONTE</v>
          </cell>
        </row>
        <row r="1044">
          <cell r="R1044">
            <v>122217</v>
          </cell>
          <cell r="S1044" t="str">
            <v>F.AMM.TEC.ACC.APP.MACCHINARI VEDEL</v>
          </cell>
        </row>
        <row r="1045">
          <cell r="R1045">
            <v>122218</v>
          </cell>
          <cell r="S1045" t="str">
            <v>F.AMM.TEC.ACC.APP.MACCHINARI MONTE</v>
          </cell>
        </row>
        <row r="1046">
          <cell r="R1046">
            <v>122219</v>
          </cell>
          <cell r="S1046" t="str">
            <v>F.AMM.TEC.ACC.APP.MACCHINARI CARMI</v>
          </cell>
        </row>
        <row r="1047">
          <cell r="R1047">
            <v>122220</v>
          </cell>
          <cell r="S1047" t="str">
            <v>F.AMM.TEC.ACC.APP.MACCHINARI CAMPO</v>
          </cell>
        </row>
        <row r="1048">
          <cell r="R1048">
            <v>122221</v>
          </cell>
          <cell r="S1048" t="str">
            <v>F.AMM.TEC.ACC.APP.MACCHINARI AROSI</v>
          </cell>
        </row>
        <row r="1049">
          <cell r="R1049">
            <v>122222</v>
          </cell>
          <cell r="S1049" t="str">
            <v>F.AMM.TEC.ACC.APP.MACCHINARI CARUG</v>
          </cell>
        </row>
        <row r="1050">
          <cell r="R1050">
            <v>122223</v>
          </cell>
          <cell r="S1050" t="str">
            <v>F.AMM.TEC.ACC.APP.MACCHINARI MASSA</v>
          </cell>
        </row>
        <row r="1051">
          <cell r="R1051">
            <v>122230</v>
          </cell>
          <cell r="S1051" t="str">
            <v>F.AMM.TEC.ACC.APP.MACCH.LENTATE P.</v>
          </cell>
        </row>
        <row r="1052">
          <cell r="R1052">
            <v>122246</v>
          </cell>
          <cell r="S1052" t="str">
            <v>F.AMM.TEC.ACC.APP.E MACCH. FERRERA</v>
          </cell>
        </row>
        <row r="1053">
          <cell r="R1053">
            <v>122249</v>
          </cell>
          <cell r="S1053" t="str">
            <v>F.AMM.TEC.ACC.APP.MACCHINARI CREME</v>
          </cell>
        </row>
        <row r="1054">
          <cell r="R1054">
            <v>122250</v>
          </cell>
          <cell r="S1054" t="str">
            <v>F.AMM.TEC.ACC.APP.MACCHINARI VALGA</v>
          </cell>
        </row>
        <row r="1055">
          <cell r="R1055">
            <v>122252</v>
          </cell>
          <cell r="S1055" t="str">
            <v>F.AMM.TEC.ACC.APP.MACCHINARI CASTE</v>
          </cell>
        </row>
        <row r="1056">
          <cell r="R1056">
            <v>122310</v>
          </cell>
          <cell r="S1056" t="str">
            <v xml:space="preserve">F.AMM.TEC.ACC.CONTATORI SANTORSO  </v>
          </cell>
        </row>
        <row r="1057">
          <cell r="R1057">
            <v>122311</v>
          </cell>
          <cell r="S1057" t="str">
            <v>F.AMM.TEC.ACC.CONTATORI COSTABISSA</v>
          </cell>
        </row>
        <row r="1058">
          <cell r="R1058">
            <v>122312</v>
          </cell>
          <cell r="S1058" t="str">
            <v>F.AMM.TEC.ACC.CONTATORI CASTELSANG</v>
          </cell>
        </row>
        <row r="1059">
          <cell r="R1059">
            <v>122313</v>
          </cell>
          <cell r="S1059" t="str">
            <v xml:space="preserve">F.AMM.TEC.ACC.CONTATORI SARMATO   </v>
          </cell>
        </row>
        <row r="1060">
          <cell r="R1060">
            <v>122314</v>
          </cell>
          <cell r="S1060" t="str">
            <v xml:space="preserve">F.AMM.TEC.ACC.CONTATORI CASTEGGIO </v>
          </cell>
        </row>
        <row r="1061">
          <cell r="R1061">
            <v>122315</v>
          </cell>
          <cell r="S1061" t="str">
            <v xml:space="preserve">F.AMM.TEC.ACC.CONTATORI LENTATE   </v>
          </cell>
        </row>
        <row r="1062">
          <cell r="R1062">
            <v>122316</v>
          </cell>
          <cell r="S1062" t="str">
            <v>F.AMM.TEC.ACC.CONTATORI MONTEVIALE</v>
          </cell>
        </row>
        <row r="1063">
          <cell r="R1063">
            <v>122317</v>
          </cell>
          <cell r="S1063" t="str">
            <v xml:space="preserve">F.AMM.TEC.ACC.CONTATORI VEDELAGO  </v>
          </cell>
        </row>
        <row r="1064">
          <cell r="R1064">
            <v>122318</v>
          </cell>
          <cell r="S1064" t="str">
            <v>F.AMM.TEC.ACC.CONTATORI MONTE DI M</v>
          </cell>
        </row>
        <row r="1065">
          <cell r="R1065">
            <v>122319</v>
          </cell>
          <cell r="S1065" t="str">
            <v>F.AMM.TEC.ACC.CONTATORI CARMIGNANO</v>
          </cell>
        </row>
        <row r="1066">
          <cell r="R1066">
            <v>122320</v>
          </cell>
          <cell r="S1066" t="str">
            <v>F.AMM.TEC.ACC.CONTATORI CAMPOSAMPI</v>
          </cell>
        </row>
        <row r="1067">
          <cell r="R1067">
            <v>122321</v>
          </cell>
          <cell r="S1067" t="str">
            <v xml:space="preserve">F.AMM.TEC.ACC.CONTATORI AROSIO    </v>
          </cell>
        </row>
        <row r="1068">
          <cell r="R1068">
            <v>122322</v>
          </cell>
          <cell r="S1068" t="str">
            <v xml:space="preserve">F.AMM.TEC.ACC.CONTATORI CARUGO    </v>
          </cell>
        </row>
        <row r="1069">
          <cell r="R1069">
            <v>122323</v>
          </cell>
          <cell r="S1069" t="str">
            <v>F.AMM.TEC.ACC.CONTATORI MASSANZAGO</v>
          </cell>
        </row>
        <row r="1070">
          <cell r="R1070">
            <v>122341</v>
          </cell>
          <cell r="S1070" t="str">
            <v xml:space="preserve">F.AMM.TEC.ACC.CONTATORI LAVENA PT </v>
          </cell>
        </row>
        <row r="1071">
          <cell r="R1071">
            <v>122342</v>
          </cell>
          <cell r="S1071" t="str">
            <v>F.AMM.TEC.ACC.CONTATORI MARCHIROLO</v>
          </cell>
        </row>
        <row r="1072">
          <cell r="R1072">
            <v>122343</v>
          </cell>
          <cell r="S1072" t="str">
            <v xml:space="preserve">F.AMM.TEC.ACC.CONTATORI CUNARDO   </v>
          </cell>
        </row>
        <row r="1073">
          <cell r="R1073">
            <v>122344</v>
          </cell>
          <cell r="S1073" t="str">
            <v>F.AMM.TEC.ACC.CONTATORI CUGLIATE F</v>
          </cell>
        </row>
        <row r="1074">
          <cell r="R1074">
            <v>122345</v>
          </cell>
          <cell r="S1074" t="str">
            <v>F.AMM.TEC.ACC.CONTATORI CADEGLIANO</v>
          </cell>
        </row>
        <row r="1075">
          <cell r="R1075">
            <v>122346</v>
          </cell>
          <cell r="S1075" t="str">
            <v xml:space="preserve">F.AMM.TEC.ACC.CONTATORI FERRERA   </v>
          </cell>
        </row>
        <row r="1076">
          <cell r="R1076">
            <v>122347</v>
          </cell>
          <cell r="S1076" t="str">
            <v>F.AMM.TEC.ACC.CONTATORI MASCIAGO P</v>
          </cell>
        </row>
        <row r="1077">
          <cell r="R1077">
            <v>122348</v>
          </cell>
          <cell r="S1077" t="str">
            <v>F.AMM.TEC.ACC.CONTATORI BRUSIMPIAN</v>
          </cell>
        </row>
        <row r="1078">
          <cell r="R1078">
            <v>122349</v>
          </cell>
          <cell r="S1078" t="str">
            <v xml:space="preserve">F.AMM.TEC.ACC.CONTATORI CREMENAGA </v>
          </cell>
        </row>
        <row r="1079">
          <cell r="R1079">
            <v>122350</v>
          </cell>
          <cell r="S1079" t="str">
            <v xml:space="preserve">F.AMM.TEC.ACC.CONTATORI VALGANNA  </v>
          </cell>
        </row>
        <row r="1080">
          <cell r="R1080">
            <v>122351</v>
          </cell>
          <cell r="S1080" t="str">
            <v xml:space="preserve">F.AMM.TEC.ACC.CONTATORI BEDERO V. </v>
          </cell>
        </row>
        <row r="1081">
          <cell r="R1081">
            <v>122352</v>
          </cell>
          <cell r="S1081" t="str">
            <v xml:space="preserve">F.AMM.TEC.ACC.CONTATORI MARZIO    </v>
          </cell>
        </row>
        <row r="1082">
          <cell r="R1082">
            <v>122610</v>
          </cell>
          <cell r="S1082" t="str">
            <v xml:space="preserve">F.AMM.TEC.ACC.ALLACCI SANTORSO    </v>
          </cell>
        </row>
        <row r="1083">
          <cell r="R1083">
            <v>122611</v>
          </cell>
          <cell r="S1083" t="str">
            <v>F.AMM.TEC.ACC.ALLACCI COSTABISSARA</v>
          </cell>
        </row>
        <row r="1084">
          <cell r="R1084">
            <v>122612</v>
          </cell>
          <cell r="S1084" t="str">
            <v xml:space="preserve">F.AMM.TEC.ACC.ALLACCI CASTELSANG. </v>
          </cell>
        </row>
        <row r="1085">
          <cell r="R1085">
            <v>122613</v>
          </cell>
          <cell r="S1085" t="str">
            <v xml:space="preserve">F.AMM.TEC.ACC.ALLACCI SARMATO     </v>
          </cell>
        </row>
        <row r="1086">
          <cell r="R1086">
            <v>122614</v>
          </cell>
          <cell r="S1086" t="str">
            <v xml:space="preserve">F.AMM.TEC.ACC.ALLACCI CASTEGGIO   </v>
          </cell>
        </row>
        <row r="1087">
          <cell r="R1087">
            <v>122615</v>
          </cell>
          <cell r="S1087" t="str">
            <v xml:space="preserve">F.AMM.TEC.ACC.ALLACCI LENTATE     </v>
          </cell>
        </row>
        <row r="1088">
          <cell r="R1088">
            <v>122616</v>
          </cell>
          <cell r="S1088" t="str">
            <v xml:space="preserve">F.AMM.TEC.ACC.ALLACCI MONTEVIALE  </v>
          </cell>
        </row>
        <row r="1089">
          <cell r="R1089">
            <v>122617</v>
          </cell>
          <cell r="S1089" t="str">
            <v xml:space="preserve">F.AMM.TEC.ACC.ALLACCI VEDELAGO    </v>
          </cell>
        </row>
        <row r="1090">
          <cell r="R1090">
            <v>122618</v>
          </cell>
          <cell r="S1090" t="str">
            <v>F.AMM.TEC.ACC.ALLACCI MONTE DI MAL</v>
          </cell>
        </row>
        <row r="1091">
          <cell r="R1091">
            <v>122619</v>
          </cell>
          <cell r="S1091" t="str">
            <v xml:space="preserve">F.AMM.TEC.ACC.ALLACCI CARMIGNANO  </v>
          </cell>
        </row>
        <row r="1092">
          <cell r="R1092">
            <v>122620</v>
          </cell>
          <cell r="S1092" t="str">
            <v>F.AMM.TEC.ACC.ALLACCI CAMPOSAMPIER</v>
          </cell>
        </row>
        <row r="1093">
          <cell r="R1093">
            <v>122621</v>
          </cell>
          <cell r="S1093" t="str">
            <v xml:space="preserve">F.AMM.TEC.ACC.ALLACCI AROSIO      </v>
          </cell>
        </row>
        <row r="1094">
          <cell r="R1094">
            <v>122622</v>
          </cell>
          <cell r="S1094" t="str">
            <v xml:space="preserve">F.AMM.TEC.ACC.ALLACCI CARUGO      </v>
          </cell>
        </row>
        <row r="1095">
          <cell r="R1095">
            <v>122623</v>
          </cell>
          <cell r="S1095" t="str">
            <v xml:space="preserve">F.AMM.TEC.ACC.ALLACCI MASSANZAGO  </v>
          </cell>
        </row>
        <row r="1096">
          <cell r="R1096">
            <v>122641</v>
          </cell>
          <cell r="S1096" t="str">
            <v xml:space="preserve">F.AMM.TEC.ACC.ALLACCI LAVENA P.T. </v>
          </cell>
        </row>
        <row r="1097">
          <cell r="R1097">
            <v>122642</v>
          </cell>
          <cell r="S1097" t="str">
            <v xml:space="preserve">F.AMM.TEC.ACC.ALLACCI MARCHIROLO  </v>
          </cell>
        </row>
        <row r="1098">
          <cell r="R1098">
            <v>122643</v>
          </cell>
          <cell r="S1098" t="str">
            <v xml:space="preserve">F.AMM.TEC.ACC.ALLACCI CUNARDO     </v>
          </cell>
        </row>
        <row r="1099">
          <cell r="R1099">
            <v>122644</v>
          </cell>
          <cell r="S1099" t="str">
            <v xml:space="preserve">F.AMM.TEC.ACC.ALLACCI CUGLIATE F. </v>
          </cell>
        </row>
        <row r="1100">
          <cell r="R1100">
            <v>122645</v>
          </cell>
          <cell r="S1100" t="str">
            <v>F.AMM.TEC.ACC.ALLACCI CADEGLIANO V</v>
          </cell>
        </row>
        <row r="1101">
          <cell r="R1101">
            <v>122646</v>
          </cell>
          <cell r="S1101" t="str">
            <v xml:space="preserve">F.AMM.TEC.ACC.ALLACCI FERRERA V.  </v>
          </cell>
        </row>
        <row r="1102">
          <cell r="R1102">
            <v>122647</v>
          </cell>
          <cell r="S1102" t="str">
            <v xml:space="preserve">F.AMM.TEC.ACC.ALLACCI MASCIAGO P. </v>
          </cell>
        </row>
        <row r="1103">
          <cell r="R1103">
            <v>122648</v>
          </cell>
          <cell r="S1103" t="str">
            <v xml:space="preserve">F.AMM.TEC.ACC.ALLACCI BRUSIMPIANO </v>
          </cell>
        </row>
        <row r="1104">
          <cell r="R1104">
            <v>122649</v>
          </cell>
          <cell r="S1104" t="str">
            <v xml:space="preserve">F.AMM.TEC.ACC.ALLACCI CREMENAGA   </v>
          </cell>
        </row>
        <row r="1105">
          <cell r="R1105">
            <v>122650</v>
          </cell>
          <cell r="S1105" t="str">
            <v xml:space="preserve">F.AMM.TEC.ACC.ALLACCI VALGANNA    </v>
          </cell>
        </row>
        <row r="1106">
          <cell r="R1106">
            <v>122651</v>
          </cell>
          <cell r="S1106" t="str">
            <v xml:space="preserve">F.AMM.TEC.ACC.ALLACCI BEDERO V.   </v>
          </cell>
        </row>
        <row r="1107">
          <cell r="R1107">
            <v>122652</v>
          </cell>
          <cell r="S1107" t="str">
            <v xml:space="preserve">F.AMM.TEC.ACC.ALLACCI MARZIO      </v>
          </cell>
        </row>
        <row r="1108">
          <cell r="R1108">
            <v>123013</v>
          </cell>
          <cell r="S1108" t="str">
            <v>FONDO AMMORT.TO FINANZIARIO SARMAT</v>
          </cell>
        </row>
        <row r="1109">
          <cell r="R1109">
            <v>123014</v>
          </cell>
          <cell r="S1109" t="str">
            <v>FONDO AMMORT.TO FINANZIARIO CASTEG</v>
          </cell>
        </row>
        <row r="1110">
          <cell r="R1110">
            <v>123015</v>
          </cell>
          <cell r="S1110" t="str">
            <v>FONDO AMMORT.TO FINANZIARIO LENTAT</v>
          </cell>
        </row>
        <row r="1111">
          <cell r="R1111">
            <v>123017</v>
          </cell>
          <cell r="S1111" t="str">
            <v>FONDO AMMORT.TO FINANZIARIO VEDELA</v>
          </cell>
        </row>
        <row r="1112">
          <cell r="R1112">
            <v>123019</v>
          </cell>
          <cell r="S1112" t="str">
            <v>FONDO AMMORT.TO FINANZIARIO CARMIG</v>
          </cell>
        </row>
        <row r="1113">
          <cell r="R1113">
            <v>123021</v>
          </cell>
          <cell r="S1113" t="str">
            <v>FONDO AMMORT.TO FINANZIARIO AROSIO</v>
          </cell>
        </row>
        <row r="1114">
          <cell r="R1114">
            <v>123022</v>
          </cell>
          <cell r="S1114" t="str">
            <v>FONDO AMMORT.TO FINANZIARIO CARUGO</v>
          </cell>
        </row>
        <row r="1115">
          <cell r="R1115">
            <v>123025</v>
          </cell>
          <cell r="S1115" t="str">
            <v>F.DO MANUTENZIONE E RIPRIST.B.G.D.</v>
          </cell>
        </row>
        <row r="1116">
          <cell r="R1116">
            <v>141102</v>
          </cell>
          <cell r="S1116" t="str">
            <v xml:space="preserve">F. ASCOTRADE SPA                  </v>
          </cell>
        </row>
        <row r="1117">
          <cell r="R1117">
            <v>141150</v>
          </cell>
          <cell r="S1117" t="str">
            <v xml:space="preserve">F. AUTOCASTELLO S.R.L.            </v>
          </cell>
        </row>
        <row r="1118">
          <cell r="R1118">
            <v>141315</v>
          </cell>
          <cell r="S1118" t="str">
            <v xml:space="preserve">F. BELLINZONI ARMANDO             </v>
          </cell>
        </row>
        <row r="1119">
          <cell r="R1119">
            <v>141380</v>
          </cell>
          <cell r="S1119" t="str">
            <v xml:space="preserve">F. BOZZOLA SPA                    </v>
          </cell>
        </row>
        <row r="1120">
          <cell r="R1120">
            <v>141523</v>
          </cell>
          <cell r="S1120" t="str">
            <v xml:space="preserve">F. CARROZZERIA PAITONI &amp; MAZZONI  </v>
          </cell>
        </row>
        <row r="1121">
          <cell r="R1121">
            <v>141561</v>
          </cell>
          <cell r="S1121" t="str">
            <v xml:space="preserve">F. CATTANEO MAURILIO              </v>
          </cell>
        </row>
        <row r="1122">
          <cell r="R1122">
            <v>141647</v>
          </cell>
          <cell r="S1122" t="str">
            <v xml:space="preserve">F. COMUNE CASTEGGIO               </v>
          </cell>
        </row>
        <row r="1123">
          <cell r="R1123">
            <v>141651</v>
          </cell>
          <cell r="S1123" t="str">
            <v xml:space="preserve">F. COMUNE LENTATE SUL SEVESO      </v>
          </cell>
        </row>
        <row r="1124">
          <cell r="R1124">
            <v>141661</v>
          </cell>
          <cell r="S1124" t="str">
            <v xml:space="preserve">F. COATEC SRL                     </v>
          </cell>
        </row>
        <row r="1125">
          <cell r="R1125">
            <v>141707</v>
          </cell>
          <cell r="S1125" t="str">
            <v xml:space="preserve">F. CONSULENZA METANO SRL          </v>
          </cell>
        </row>
        <row r="1126">
          <cell r="R1126">
            <v>141775</v>
          </cell>
          <cell r="S1126" t="str">
            <v xml:space="preserve">F. CPL CONCORDIA SOC.COOP. A.R.L. </v>
          </cell>
        </row>
        <row r="1127">
          <cell r="R1127">
            <v>141879</v>
          </cell>
          <cell r="S1127" t="str">
            <v xml:space="preserve">F. F.LLI DELLEA SRL               </v>
          </cell>
        </row>
        <row r="1128">
          <cell r="R1128">
            <v>141880</v>
          </cell>
          <cell r="S1128" t="str">
            <v xml:space="preserve">F. UTENSILERIA DODI S.N.C.        </v>
          </cell>
        </row>
        <row r="1129">
          <cell r="R1129">
            <v>141992</v>
          </cell>
          <cell r="S1129" t="str">
            <v xml:space="preserve">F. ELIODUE SRL                    </v>
          </cell>
        </row>
        <row r="1130">
          <cell r="R1130">
            <v>412385</v>
          </cell>
          <cell r="S1130" t="str">
            <v xml:space="preserve">TERMOIDRAULICA TONTA S.R.L.       </v>
          </cell>
        </row>
        <row r="1131">
          <cell r="R1131">
            <v>712350</v>
          </cell>
          <cell r="S1131" t="str">
            <v xml:space="preserve">C. ENERGIA SPA                    </v>
          </cell>
        </row>
        <row r="1132">
          <cell r="R1132">
            <v>1411042</v>
          </cell>
          <cell r="S1132" t="str">
            <v xml:space="preserve">F. EUROCLEAN SERVICE S.R.L.       </v>
          </cell>
        </row>
        <row r="1133">
          <cell r="R1133">
            <v>1411050</v>
          </cell>
          <cell r="S1133" t="str">
            <v xml:space="preserve">F. ENEL DISTRIBUZIONE SPA         </v>
          </cell>
        </row>
        <row r="1134">
          <cell r="R1134">
            <v>1411082</v>
          </cell>
          <cell r="S1134" t="str">
            <v xml:space="preserve">F. ENI S.P.A. DIV.GAS &amp; POWER     </v>
          </cell>
        </row>
        <row r="1135">
          <cell r="R1135">
            <v>1411083</v>
          </cell>
          <cell r="S1135" t="str">
            <v xml:space="preserve">F. FINARDI &amp; PANIZZARI SNC        </v>
          </cell>
        </row>
        <row r="1136">
          <cell r="R1136">
            <v>1411134</v>
          </cell>
          <cell r="S1136" t="str">
            <v xml:space="preserve">F. FIAT SAVA SPA                  </v>
          </cell>
        </row>
        <row r="1137">
          <cell r="R1137">
            <v>1411155</v>
          </cell>
          <cell r="S1137" t="str">
            <v xml:space="preserve">F. FLOWER GLOVES SRL              </v>
          </cell>
        </row>
        <row r="1138">
          <cell r="R1138">
            <v>1411160</v>
          </cell>
          <cell r="S1138" t="str">
            <v xml:space="preserve">F. PIETRO FIORENTINI SPA          </v>
          </cell>
        </row>
        <row r="1139">
          <cell r="R1139">
            <v>1411175</v>
          </cell>
          <cell r="S1139" t="str">
            <v xml:space="preserve">F. FONTANA ASFALTI SRL            </v>
          </cell>
        </row>
        <row r="1140">
          <cell r="R1140">
            <v>1411187</v>
          </cell>
          <cell r="S1140" t="str">
            <v>F. F.LLI GALLI SRL MATERIALI EDILI</v>
          </cell>
        </row>
        <row r="1141">
          <cell r="R1141">
            <v>1411242</v>
          </cell>
          <cell r="S1141" t="str">
            <v xml:space="preserve">F. GARAGE MONICO  SNC             </v>
          </cell>
        </row>
        <row r="1142">
          <cell r="R1142">
            <v>1411279</v>
          </cell>
          <cell r="S1142" t="str">
            <v xml:space="preserve">F. GASTECH INSTRUMENTS SRL        </v>
          </cell>
        </row>
        <row r="1143">
          <cell r="R1143">
            <v>1411308</v>
          </cell>
          <cell r="S1143" t="str">
            <v xml:space="preserve">F. GI.BI.VI. SRL                  </v>
          </cell>
        </row>
        <row r="1144">
          <cell r="R1144">
            <v>1411401</v>
          </cell>
          <cell r="S1144" t="str">
            <v xml:space="preserve">F. IDROSANITARIA SPA              </v>
          </cell>
        </row>
        <row r="1145">
          <cell r="R1145">
            <v>1411420</v>
          </cell>
          <cell r="S1145" t="str">
            <v xml:space="preserve">F. IDROMARKET LAVENO SAS          </v>
          </cell>
        </row>
        <row r="1146">
          <cell r="R1146">
            <v>1411502</v>
          </cell>
          <cell r="S1146" t="str">
            <v xml:space="preserve">F. LA TERMICA DI URBAN V.&amp; M SNC  </v>
          </cell>
        </row>
        <row r="1147">
          <cell r="R1147">
            <v>1411522</v>
          </cell>
          <cell r="S1147" t="str">
            <v xml:space="preserve">F. LA T.I.S. SERVICE SRL          </v>
          </cell>
        </row>
        <row r="1148">
          <cell r="R1148">
            <v>1411599</v>
          </cell>
          <cell r="S1148" t="str">
            <v xml:space="preserve">F. MANDELLI GIACOMO &amp; C SNC       </v>
          </cell>
        </row>
        <row r="1149">
          <cell r="R1149">
            <v>1411632</v>
          </cell>
          <cell r="S1149" t="str">
            <v xml:space="preserve">F. MARGOTTA LORENZO               </v>
          </cell>
        </row>
        <row r="1150">
          <cell r="R1150">
            <v>1411647</v>
          </cell>
          <cell r="S1150" t="str">
            <v xml:space="preserve">F. MARIOTTI PIETRO                </v>
          </cell>
        </row>
        <row r="1151">
          <cell r="R1151">
            <v>1411713</v>
          </cell>
          <cell r="S1151" t="str">
            <v xml:space="preserve">F. MIGLIACCIO TRIESTE             </v>
          </cell>
        </row>
        <row r="1152">
          <cell r="R1152">
            <v>1411716</v>
          </cell>
          <cell r="S1152" t="str">
            <v xml:space="preserve">F. NAPOLITANO IMMACOLATA          </v>
          </cell>
        </row>
        <row r="1153">
          <cell r="R1153">
            <v>1411775</v>
          </cell>
          <cell r="S1153" t="str">
            <v xml:space="preserve">F. NOVAUTO SRL                    </v>
          </cell>
        </row>
        <row r="1154">
          <cell r="R1154">
            <v>1411810</v>
          </cell>
          <cell r="S1154" t="str">
            <v xml:space="preserve">F. OFFICE AUTOMATION 2000 SRL     </v>
          </cell>
        </row>
        <row r="1155">
          <cell r="R1155">
            <v>1411830</v>
          </cell>
          <cell r="S1155" t="str">
            <v xml:space="preserve">F. OLIVIERI FERRAMENTA SPA        </v>
          </cell>
        </row>
        <row r="1156">
          <cell r="R1156">
            <v>1411840</v>
          </cell>
          <cell r="S1156" t="str">
            <v xml:space="preserve">F. OLIVIERI FERRO S.P.A.          </v>
          </cell>
        </row>
        <row r="1157">
          <cell r="R1157">
            <v>1411850</v>
          </cell>
          <cell r="S1157" t="str">
            <v xml:space="preserve">F. OLIVIERI FRATELLI SNC          </v>
          </cell>
        </row>
        <row r="1158">
          <cell r="R1158">
            <v>1411891</v>
          </cell>
          <cell r="S1158" t="str">
            <v xml:space="preserve">F. PARENTI GIANCARLO              </v>
          </cell>
        </row>
        <row r="1159">
          <cell r="R1159">
            <v>1411945</v>
          </cell>
          <cell r="S1159" t="str">
            <v xml:space="preserve">F. PIPETECH S.R.L.                </v>
          </cell>
        </row>
        <row r="1160">
          <cell r="R1160">
            <v>1411951</v>
          </cell>
          <cell r="S1160" t="str">
            <v>F. PIERRE ANTINCENDIO DI BADINI G.</v>
          </cell>
        </row>
        <row r="1161">
          <cell r="R1161">
            <v>1412126</v>
          </cell>
          <cell r="S1161" t="str">
            <v xml:space="preserve">F. SAGINET SNC                    </v>
          </cell>
        </row>
        <row r="1162">
          <cell r="R1162">
            <v>1412143</v>
          </cell>
          <cell r="S1162" t="str">
            <v xml:space="preserve">F. SAMGAS SRL                     </v>
          </cell>
        </row>
        <row r="1163">
          <cell r="R1163">
            <v>1412198</v>
          </cell>
          <cell r="S1163" t="str">
            <v xml:space="preserve">F. SCAMOTER SPA                   </v>
          </cell>
        </row>
        <row r="1164">
          <cell r="R1164">
            <v>1412208</v>
          </cell>
          <cell r="S1164" t="str">
            <v xml:space="preserve">F. SDA EXPRESS COURIER SPA        </v>
          </cell>
        </row>
        <row r="1165">
          <cell r="R1165">
            <v>1412227</v>
          </cell>
          <cell r="S1165" t="str">
            <v xml:space="preserve">F. SEVEN CENTER SRL               </v>
          </cell>
        </row>
        <row r="1166">
          <cell r="R1166">
            <v>1412243</v>
          </cell>
          <cell r="S1166" t="str">
            <v xml:space="preserve">F. SHELL ITALIA SPA               </v>
          </cell>
        </row>
        <row r="1167">
          <cell r="R1167">
            <v>1412260</v>
          </cell>
          <cell r="S1167" t="str">
            <v xml:space="preserve">F. SIGGI CONFEZIONI SPA           </v>
          </cell>
        </row>
        <row r="1168">
          <cell r="R1168">
            <v>1412310</v>
          </cell>
          <cell r="S1168" t="str">
            <v xml:space="preserve">F. TELECOM ITALIA S.P.A.          </v>
          </cell>
        </row>
        <row r="1169">
          <cell r="R1169">
            <v>1412329</v>
          </cell>
          <cell r="S1169" t="str">
            <v xml:space="preserve">F. SISTI CESARINO SNC             </v>
          </cell>
        </row>
        <row r="1170">
          <cell r="R1170">
            <v>1412364</v>
          </cell>
          <cell r="S1170" t="str">
            <v>F. STEMAR SAS DI MIGLIETTA S. &amp; C.</v>
          </cell>
        </row>
        <row r="1171">
          <cell r="R1171">
            <v>1412430</v>
          </cell>
          <cell r="S1171" t="str">
            <v xml:space="preserve">F. TIPOGRAFIA CIERRE SNC          </v>
          </cell>
        </row>
        <row r="1172">
          <cell r="R1172">
            <v>1412448</v>
          </cell>
          <cell r="S1172" t="str">
            <v>F. T.D. WILLIAMSON ITALIANA S.R.L.</v>
          </cell>
        </row>
        <row r="1173">
          <cell r="R1173">
            <v>1412496</v>
          </cell>
          <cell r="S1173" t="str">
            <v xml:space="preserve">F. VAMAC SAS DI RE GIAMPIERO &amp; C. </v>
          </cell>
        </row>
        <row r="1174">
          <cell r="R1174">
            <v>1412499</v>
          </cell>
          <cell r="S1174" t="str">
            <v xml:space="preserve">F. VARESE COPY                    </v>
          </cell>
        </row>
        <row r="1175">
          <cell r="R1175">
            <v>1412502</v>
          </cell>
          <cell r="S1175" t="str">
            <v xml:space="preserve">F. SODEXHO PASS SRL               </v>
          </cell>
        </row>
        <row r="1176">
          <cell r="R1176">
            <v>1412635</v>
          </cell>
          <cell r="S1176" t="str">
            <v xml:space="preserve">F. ZI.CO SRL                      </v>
          </cell>
        </row>
        <row r="1177">
          <cell r="R1177">
            <v>1415910</v>
          </cell>
          <cell r="S1177" t="str">
            <v xml:space="preserve">F. TAMOIL PETROLI SPA             </v>
          </cell>
        </row>
        <row r="1178">
          <cell r="R1178">
            <v>7112400</v>
          </cell>
          <cell r="S1178" t="str">
            <v xml:space="preserve">C. DALMINE ENERGIE SPA            </v>
          </cell>
        </row>
        <row r="1179">
          <cell r="R1179">
            <v>7112750</v>
          </cell>
          <cell r="S1179" t="str">
            <v xml:space="preserve">C. CONSORZIO LIBERA ENERGIA       </v>
          </cell>
        </row>
        <row r="1180">
          <cell r="R1180">
            <v>14128000</v>
          </cell>
          <cell r="S1180" t="str">
            <v xml:space="preserve">F. STF KEMIM SRL                  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piatto 2005 "/>
      <sheetName val="asco 31 03 05"/>
      <sheetName val="dati_inserisci"/>
      <sheetName val="promemoria"/>
      <sheetName val="PIATTO"/>
      <sheetName val="rettifiche 2004"/>
      <sheetName val="Company"/>
    </sheetNames>
    <sheetDataSet>
      <sheetData sheetId="0" refreshError="1">
        <row r="6">
          <cell r="G6" t="str">
            <v>Conto</v>
          </cell>
          <cell r="H6" t="str">
            <v>Cod._x000D_Sole 2004</v>
          </cell>
          <cell r="I6" t="str">
            <v>Descrizione conto</v>
          </cell>
          <cell r="J6" t="str">
            <v>COD. SOLE 2005</v>
          </cell>
          <cell r="K6" t="str">
            <v>DESCRIZIONE 2005</v>
          </cell>
        </row>
        <row r="7">
          <cell r="G7">
            <v>101001</v>
          </cell>
          <cell r="H7">
            <v>40</v>
          </cell>
          <cell r="I7" t="str">
            <v>Crediti per capitale da versare</v>
          </cell>
          <cell r="J7">
            <v>40</v>
          </cell>
          <cell r="K7" t="str">
            <v xml:space="preserve">           I) Crediti verso soci per versamenti ancora dovuti</v>
          </cell>
        </row>
        <row r="8">
          <cell r="G8">
            <v>201001</v>
          </cell>
          <cell r="H8">
            <v>100</v>
          </cell>
          <cell r="I8" t="str">
            <v>Costi di impianto e di ampliamento</v>
          </cell>
          <cell r="J8">
            <v>100</v>
          </cell>
          <cell r="K8" t="str">
            <v xml:space="preserve">                 a) Spese di costituzione della società e di modifiche dello statuto sociale</v>
          </cell>
        </row>
        <row r="9">
          <cell r="G9">
            <v>202001</v>
          </cell>
          <cell r="H9">
            <v>130</v>
          </cell>
          <cell r="I9" t="str">
            <v>Costi di ricerca, di sviluppo e di pubblicità</v>
          </cell>
          <cell r="J9">
            <v>130</v>
          </cell>
          <cell r="K9" t="str">
            <v xml:space="preserve">                 a) Spese di ricerca e sviluppo</v>
          </cell>
        </row>
        <row r="10">
          <cell r="G10">
            <v>203001</v>
          </cell>
          <cell r="H10">
            <v>156</v>
          </cell>
          <cell r="I10" t="str">
            <v>Diritti di brevetto industriale e di utilizzazione di opere dell'ingegno</v>
          </cell>
          <cell r="J10">
            <v>156</v>
          </cell>
          <cell r="K10" t="str">
            <v xml:space="preserve">                 d) Software</v>
          </cell>
        </row>
        <row r="11">
          <cell r="G11">
            <v>204001</v>
          </cell>
          <cell r="H11">
            <v>184</v>
          </cell>
          <cell r="I11" t="str">
            <v>Concessioni, licenze, marchi e diritti simili</v>
          </cell>
          <cell r="J11">
            <v>184</v>
          </cell>
          <cell r="K11" t="str">
            <v xml:space="preserve">                 c) Diritti simili</v>
          </cell>
        </row>
        <row r="12">
          <cell r="G12">
            <v>205001</v>
          </cell>
          <cell r="H12">
            <v>212</v>
          </cell>
          <cell r="I12" t="str">
            <v>Avviamento</v>
          </cell>
          <cell r="J12">
            <v>212</v>
          </cell>
          <cell r="K12" t="str">
            <v xml:space="preserve">                 b) Conferimento</v>
          </cell>
        </row>
        <row r="13">
          <cell r="G13">
            <v>205002</v>
          </cell>
          <cell r="H13">
            <v>212</v>
          </cell>
          <cell r="I13" t="str">
            <v>Disavanzo di fusione</v>
          </cell>
          <cell r="J13">
            <v>212</v>
          </cell>
          <cell r="K13" t="str">
            <v xml:space="preserve">                 b) Conferimento</v>
          </cell>
        </row>
        <row r="14">
          <cell r="G14">
            <v>206001</v>
          </cell>
          <cell r="H14">
            <v>240</v>
          </cell>
          <cell r="I14" t="str">
            <v>Immobilizzazioni immateriali in corso</v>
          </cell>
          <cell r="J14">
            <v>240</v>
          </cell>
          <cell r="K14" t="str">
            <v xml:space="preserve">                 a) Immobilizzazioni in corso</v>
          </cell>
        </row>
        <row r="15">
          <cell r="G15">
            <v>206002</v>
          </cell>
          <cell r="H15">
            <v>242</v>
          </cell>
          <cell r="I15" t="str">
            <v>Acconti per immobilizzazioni immateriali</v>
          </cell>
          <cell r="J15">
            <v>242</v>
          </cell>
          <cell r="K15" t="str">
            <v xml:space="preserve">                 b) Acconti a fornitori</v>
          </cell>
        </row>
        <row r="16">
          <cell r="G16">
            <v>207001</v>
          </cell>
          <cell r="H16">
            <v>264</v>
          </cell>
          <cell r="I16" t="str">
            <v>Altre immobilizzazioni immateriali</v>
          </cell>
          <cell r="J16">
            <v>264</v>
          </cell>
          <cell r="K16" t="str">
            <v xml:space="preserve">                 d) Altri costi pluriennali</v>
          </cell>
        </row>
        <row r="17">
          <cell r="G17">
            <v>207002</v>
          </cell>
          <cell r="H17">
            <v>262</v>
          </cell>
          <cell r="I17" t="str">
            <v>Migliorie su beni di terzi in locazione</v>
          </cell>
          <cell r="J17">
            <v>262</v>
          </cell>
          <cell r="K17" t="str">
            <v xml:space="preserve">                 c) Spese incrementative su beni di terzi</v>
          </cell>
        </row>
        <row r="18">
          <cell r="G18">
            <v>301001</v>
          </cell>
          <cell r="H18">
            <v>310</v>
          </cell>
          <cell r="I18" t="str">
            <v>Terreni</v>
          </cell>
          <cell r="J18">
            <v>310</v>
          </cell>
          <cell r="K18" t="str">
            <v xml:space="preserve">                 a) Terreni</v>
          </cell>
        </row>
        <row r="19">
          <cell r="G19">
            <v>301002</v>
          </cell>
          <cell r="H19">
            <v>312</v>
          </cell>
          <cell r="I19" t="str">
            <v xml:space="preserve">Fabbricati </v>
          </cell>
          <cell r="J19">
            <v>312</v>
          </cell>
          <cell r="K19" t="str">
            <v xml:space="preserve">                 b) Fabbricati industriali</v>
          </cell>
        </row>
        <row r="20">
          <cell r="G20">
            <v>301003</v>
          </cell>
          <cell r="H20">
            <v>312</v>
          </cell>
          <cell r="I20" t="str">
            <v>Fabbricati di servizio a rete e impianti (reversibili)</v>
          </cell>
          <cell r="J20">
            <v>312</v>
          </cell>
          <cell r="K20" t="str">
            <v xml:space="preserve">                 b) Fabbricati industriali</v>
          </cell>
        </row>
        <row r="21">
          <cell r="G21">
            <v>302001</v>
          </cell>
          <cell r="H21">
            <v>340</v>
          </cell>
          <cell r="I21" t="str">
            <v>Impianti e macchinari</v>
          </cell>
          <cell r="J21">
            <v>340</v>
          </cell>
          <cell r="K21" t="str">
            <v xml:space="preserve">                 a) Impianto</v>
          </cell>
        </row>
        <row r="22">
          <cell r="G22">
            <v>302002</v>
          </cell>
          <cell r="H22">
            <v>340</v>
          </cell>
          <cell r="I22" t="str">
            <v>Impianti e macchinari devolvibili</v>
          </cell>
          <cell r="J22">
            <v>340</v>
          </cell>
          <cell r="K22" t="str">
            <v xml:space="preserve">                 a) Impianto</v>
          </cell>
        </row>
        <row r="23">
          <cell r="G23">
            <v>302003</v>
          </cell>
          <cell r="H23">
            <v>340</v>
          </cell>
          <cell r="I23" t="str">
            <v>Impianti Remi, impianti di compressione e gruppi di riduzione</v>
          </cell>
          <cell r="J23">
            <v>340</v>
          </cell>
          <cell r="K23" t="str">
            <v xml:space="preserve">                 a) Impianto</v>
          </cell>
        </row>
        <row r="24">
          <cell r="G24">
            <v>302004</v>
          </cell>
          <cell r="H24">
            <v>340</v>
          </cell>
          <cell r="I24" t="str">
            <v>Condotte della rete locale in alta pressione</v>
          </cell>
          <cell r="J24">
            <v>340</v>
          </cell>
          <cell r="K24" t="str">
            <v xml:space="preserve">                 a) Impianto</v>
          </cell>
        </row>
        <row r="25">
          <cell r="G25">
            <v>302005</v>
          </cell>
          <cell r="H25">
            <v>340</v>
          </cell>
          <cell r="I25" t="str">
            <v>Condotte della rete locale in media e bassa pressione</v>
          </cell>
          <cell r="J25">
            <v>340</v>
          </cell>
          <cell r="K25" t="str">
            <v xml:space="preserve">                 a) Impianto</v>
          </cell>
        </row>
        <row r="26">
          <cell r="G26">
            <v>302006</v>
          </cell>
          <cell r="H26">
            <v>340</v>
          </cell>
          <cell r="I26" t="str">
            <v>Impianti di derivazione di utenza o allacciamenti</v>
          </cell>
          <cell r="J26">
            <v>340</v>
          </cell>
          <cell r="K26" t="str">
            <v xml:space="preserve">                 a) Impianto</v>
          </cell>
        </row>
        <row r="27">
          <cell r="G27">
            <v>302007</v>
          </cell>
          <cell r="H27">
            <v>340</v>
          </cell>
          <cell r="I27" t="str">
            <v>Altri impianti reversibili</v>
          </cell>
          <cell r="J27">
            <v>340</v>
          </cell>
          <cell r="K27" t="str">
            <v xml:space="preserve">                 a) Impianto</v>
          </cell>
        </row>
        <row r="28">
          <cell r="G28">
            <v>302008</v>
          </cell>
          <cell r="H28">
            <v>340</v>
          </cell>
          <cell r="I28" t="str">
            <v>Altri impianti non reversibili</v>
          </cell>
          <cell r="J28">
            <v>340</v>
          </cell>
          <cell r="K28" t="str">
            <v xml:space="preserve">                 a) Impianto</v>
          </cell>
        </row>
        <row r="29">
          <cell r="G29">
            <v>303001</v>
          </cell>
          <cell r="H29">
            <v>380</v>
          </cell>
          <cell r="I29" t="str">
            <v>Attrezzature industriali e commerciali</v>
          </cell>
          <cell r="J29">
            <v>380</v>
          </cell>
          <cell r="K29" t="str">
            <v xml:space="preserve">                    1) Attrezzature di officina: stampi, modelli ...</v>
          </cell>
        </row>
        <row r="30">
          <cell r="G30">
            <v>303002</v>
          </cell>
          <cell r="H30">
            <v>380</v>
          </cell>
          <cell r="I30" t="str">
            <v>Misuratori gas</v>
          </cell>
          <cell r="J30">
            <v>380</v>
          </cell>
          <cell r="K30" t="str">
            <v xml:space="preserve">                    1) Attrezzature di officina: stampi, modelli ...</v>
          </cell>
        </row>
        <row r="31">
          <cell r="G31">
            <v>303003</v>
          </cell>
          <cell r="H31">
            <v>380</v>
          </cell>
          <cell r="I31" t="str">
            <v>Altre attrezzature reversibili</v>
          </cell>
          <cell r="J31">
            <v>380</v>
          </cell>
          <cell r="K31" t="str">
            <v xml:space="preserve">                    1) Attrezzature di officina: stampi, modelli ...</v>
          </cell>
        </row>
        <row r="32">
          <cell r="G32">
            <v>303004</v>
          </cell>
          <cell r="H32">
            <v>380</v>
          </cell>
          <cell r="I32" t="str">
            <v>Altre attrezzature non reversibili</v>
          </cell>
          <cell r="J32">
            <v>380</v>
          </cell>
          <cell r="K32" t="str">
            <v xml:space="preserve">                    1) Attrezzature di officina: stampi, modelli ...</v>
          </cell>
        </row>
        <row r="33">
          <cell r="G33">
            <v>304001</v>
          </cell>
          <cell r="H33">
            <v>504</v>
          </cell>
          <cell r="I33" t="str">
            <v>Altri beni</v>
          </cell>
          <cell r="J33">
            <v>504</v>
          </cell>
          <cell r="K33" t="str">
            <v xml:space="preserve">                 f) Altri ...</v>
          </cell>
        </row>
        <row r="34">
          <cell r="G34">
            <v>304002</v>
          </cell>
          <cell r="H34">
            <v>470</v>
          </cell>
          <cell r="I34" t="str">
            <v>Automezzi</v>
          </cell>
          <cell r="J34">
            <v>470</v>
          </cell>
          <cell r="K34" t="str">
            <v xml:space="preserve">                    1) Autovetture</v>
          </cell>
        </row>
        <row r="35">
          <cell r="G35">
            <v>304003</v>
          </cell>
          <cell r="H35">
            <v>506</v>
          </cell>
          <cell r="I35" t="str">
            <v>Beni di costo unitario &lt; 1.000.000</v>
          </cell>
          <cell r="J35">
            <v>506</v>
          </cell>
          <cell r="K35" t="str">
            <v xml:space="preserve">                 Conto personalizzabile</v>
          </cell>
        </row>
        <row r="36">
          <cell r="G36">
            <v>304004</v>
          </cell>
          <cell r="H36">
            <v>504</v>
          </cell>
          <cell r="I36" t="str">
            <v>Computer e hardware</v>
          </cell>
          <cell r="J36">
            <v>504</v>
          </cell>
          <cell r="K36" t="str">
            <v xml:space="preserve">                 f) Altri ...</v>
          </cell>
        </row>
        <row r="37">
          <cell r="G37">
            <v>304005</v>
          </cell>
          <cell r="H37">
            <v>504</v>
          </cell>
          <cell r="I37" t="str">
            <v>Arredi d'ufficio</v>
          </cell>
          <cell r="J37">
            <v>504</v>
          </cell>
          <cell r="K37" t="str">
            <v xml:space="preserve">                 f) Altri ...</v>
          </cell>
        </row>
        <row r="38">
          <cell r="G38">
            <v>304999</v>
          </cell>
          <cell r="H38">
            <v>504</v>
          </cell>
          <cell r="I38" t="str">
            <v>Transitorio giroconto cespiti</v>
          </cell>
          <cell r="J38">
            <v>504</v>
          </cell>
          <cell r="K38" t="str">
            <v xml:space="preserve">                 f) Altri ...</v>
          </cell>
        </row>
        <row r="39">
          <cell r="G39">
            <v>305001</v>
          </cell>
          <cell r="H39">
            <v>532</v>
          </cell>
          <cell r="I39" t="str">
            <v>Acconti per immobilizzazioni materiali</v>
          </cell>
          <cell r="J39">
            <v>532</v>
          </cell>
          <cell r="K39" t="str">
            <v xml:space="preserve">                 b) Acconti a fornitori</v>
          </cell>
        </row>
        <row r="40">
          <cell r="G40">
            <v>305002</v>
          </cell>
          <cell r="H40">
            <v>530</v>
          </cell>
          <cell r="I40" t="str">
            <v>Immobilizzazioni materiali in corso</v>
          </cell>
          <cell r="J40">
            <v>530</v>
          </cell>
          <cell r="K40" t="str">
            <v xml:space="preserve">                 a) Immobilizzazioni materiali in corso</v>
          </cell>
        </row>
        <row r="41">
          <cell r="G41">
            <v>305003</v>
          </cell>
          <cell r="H41">
            <v>530</v>
          </cell>
          <cell r="I41" t="str">
            <v>Stazioni di decompressione e compressione</v>
          </cell>
          <cell r="J41">
            <v>530</v>
          </cell>
          <cell r="K41" t="str">
            <v xml:space="preserve">                 a) Immobilizzazioni materiali in corso</v>
          </cell>
        </row>
        <row r="42">
          <cell r="G42">
            <v>305004</v>
          </cell>
          <cell r="H42">
            <v>530</v>
          </cell>
          <cell r="I42" t="str">
            <v>Condotte della rete locale in alta pressione</v>
          </cell>
          <cell r="J42">
            <v>530</v>
          </cell>
          <cell r="K42" t="str">
            <v xml:space="preserve">                 a) Immobilizzazioni materiali in corso</v>
          </cell>
        </row>
        <row r="43">
          <cell r="G43">
            <v>305005</v>
          </cell>
          <cell r="H43">
            <v>530</v>
          </cell>
          <cell r="I43" t="str">
            <v>Condotte della rete locale in media e bassa pressione</v>
          </cell>
          <cell r="J43">
            <v>530</v>
          </cell>
          <cell r="K43" t="str">
            <v xml:space="preserve">                 a) Immobilizzazioni materiali in corso</v>
          </cell>
        </row>
        <row r="44">
          <cell r="G44">
            <v>305006</v>
          </cell>
          <cell r="H44">
            <v>530</v>
          </cell>
          <cell r="I44" t="str">
            <v>Impianti di derivazione di utenza o allacciamenti</v>
          </cell>
          <cell r="J44">
            <v>530</v>
          </cell>
          <cell r="K44" t="str">
            <v xml:space="preserve">                 a) Immobilizzazioni materiali in corso</v>
          </cell>
        </row>
        <row r="45">
          <cell r="G45">
            <v>305007</v>
          </cell>
          <cell r="H45">
            <v>530</v>
          </cell>
          <cell r="I45" t="str">
            <v>Misuratori gas</v>
          </cell>
          <cell r="J45">
            <v>530</v>
          </cell>
          <cell r="K45" t="str">
            <v xml:space="preserve">                 a) Immobilizzazioni materiali in corso</v>
          </cell>
        </row>
        <row r="46">
          <cell r="G46">
            <v>305008</v>
          </cell>
          <cell r="H46">
            <v>530</v>
          </cell>
          <cell r="I46" t="str">
            <v>Altri impianti e attrezzature reversibili</v>
          </cell>
          <cell r="J46">
            <v>530</v>
          </cell>
          <cell r="K46" t="str">
            <v xml:space="preserve">                 a) Immobilizzazioni materiali in corso</v>
          </cell>
        </row>
        <row r="47">
          <cell r="G47">
            <v>401001</v>
          </cell>
          <cell r="H47">
            <v>590</v>
          </cell>
          <cell r="I47" t="str">
            <v>Partecipazione in S.G.S.C. Srl</v>
          </cell>
          <cell r="J47">
            <v>590</v>
          </cell>
          <cell r="K47" t="str">
            <v xml:space="preserve">                    1) Partecipazioni in imprese controllate</v>
          </cell>
        </row>
        <row r="48">
          <cell r="G48">
            <v>401002</v>
          </cell>
          <cell r="H48">
            <v>590</v>
          </cell>
          <cell r="I48" t="str">
            <v>Partecipazione in Asco TLC S.p.A.</v>
          </cell>
          <cell r="J48">
            <v>590</v>
          </cell>
          <cell r="K48" t="str">
            <v xml:space="preserve">                    1) Partecipazioni in imprese controllate</v>
          </cell>
        </row>
        <row r="49">
          <cell r="G49">
            <v>401003</v>
          </cell>
          <cell r="H49">
            <v>590</v>
          </cell>
          <cell r="I49" t="str">
            <v>Partecipazione in Ergas Srl</v>
          </cell>
          <cell r="J49">
            <v>590</v>
          </cell>
          <cell r="K49" t="str">
            <v xml:space="preserve">                    1) Partecipazioni in imprese controllate</v>
          </cell>
        </row>
        <row r="50">
          <cell r="G50">
            <v>401004</v>
          </cell>
          <cell r="H50">
            <v>590</v>
          </cell>
          <cell r="I50" t="str">
            <v>Partecipazione in Nord Italia Gas S.p.A.</v>
          </cell>
          <cell r="J50">
            <v>590</v>
          </cell>
          <cell r="K50" t="str">
            <v xml:space="preserve">                    1) Partecipazioni in imprese controllate</v>
          </cell>
        </row>
        <row r="51">
          <cell r="G51">
            <v>401005</v>
          </cell>
          <cell r="H51">
            <v>590</v>
          </cell>
          <cell r="I51" t="str">
            <v>Partecipazione in Tecnometan S.p.A.</v>
          </cell>
          <cell r="J51">
            <v>590</v>
          </cell>
          <cell r="K51" t="str">
            <v xml:space="preserve">                    1) Partecipazioni in imprese controllate</v>
          </cell>
        </row>
        <row r="52">
          <cell r="G52">
            <v>401006</v>
          </cell>
          <cell r="H52">
            <v>590</v>
          </cell>
          <cell r="I52" t="str">
            <v>Partecipazione in Val D'Astico Gas S.p.A.</v>
          </cell>
          <cell r="J52">
            <v>590</v>
          </cell>
          <cell r="K52" t="str">
            <v xml:space="preserve">                    1) Partecipazioni in imprese controllate</v>
          </cell>
        </row>
        <row r="53">
          <cell r="G53">
            <v>401007</v>
          </cell>
          <cell r="H53">
            <v>590</v>
          </cell>
          <cell r="I53" t="str">
            <v>Partecipazione in Glan Gaz Holding A.G.</v>
          </cell>
          <cell r="J53">
            <v>590</v>
          </cell>
          <cell r="K53" t="str">
            <v xml:space="preserve">                    1) Partecipazioni in imprese controllate</v>
          </cell>
        </row>
        <row r="54">
          <cell r="G54">
            <v>401008</v>
          </cell>
          <cell r="H54">
            <v>590</v>
          </cell>
          <cell r="I54" t="str">
            <v>Partecipazione in Norden Gaz Holding A.G.</v>
          </cell>
          <cell r="J54">
            <v>590</v>
          </cell>
          <cell r="K54" t="str">
            <v xml:space="preserve">                    1) Partecipazioni in imprese controllate</v>
          </cell>
        </row>
        <row r="55">
          <cell r="G55">
            <v>401009</v>
          </cell>
          <cell r="H55">
            <v>590</v>
          </cell>
          <cell r="I55" t="str">
            <v>Partecipazione in Villen Gaz Holding A.G.</v>
          </cell>
          <cell r="J55">
            <v>590</v>
          </cell>
          <cell r="K55" t="str">
            <v xml:space="preserve">                    1) Partecipazioni in imprese controllate</v>
          </cell>
        </row>
        <row r="56">
          <cell r="G56">
            <v>401010</v>
          </cell>
          <cell r="H56">
            <v>590</v>
          </cell>
          <cell r="I56" t="str">
            <v>Partecipazione in Wald Gaz Holding A.G.</v>
          </cell>
          <cell r="J56">
            <v>590</v>
          </cell>
          <cell r="K56" t="str">
            <v xml:space="preserve">                    1) Partecipazioni in imprese controllate</v>
          </cell>
        </row>
        <row r="57">
          <cell r="G57">
            <v>401011</v>
          </cell>
          <cell r="H57">
            <v>590</v>
          </cell>
          <cell r="I57" t="str">
            <v>Partecipazione in Veneta gestione servizi pubblici spa</v>
          </cell>
          <cell r="J57">
            <v>590</v>
          </cell>
          <cell r="K57" t="str">
            <v xml:space="preserve">                    1) Partecipazioni in imprese controllate</v>
          </cell>
        </row>
        <row r="58">
          <cell r="G58">
            <v>401012</v>
          </cell>
          <cell r="H58">
            <v>590</v>
          </cell>
          <cell r="I58" t="str">
            <v>Partecipazione in Gestione servizi pubblici spa</v>
          </cell>
          <cell r="J58">
            <v>590</v>
          </cell>
          <cell r="K58" t="str">
            <v xml:space="preserve">                    1) Partecipazioni in imprese controllate</v>
          </cell>
        </row>
        <row r="59">
          <cell r="G59">
            <v>401013</v>
          </cell>
          <cell r="H59">
            <v>590</v>
          </cell>
          <cell r="I59" t="str">
            <v>Partecipazione in GSP Holding S.p.A.</v>
          </cell>
          <cell r="J59">
            <v>590</v>
          </cell>
          <cell r="K59" t="str">
            <v xml:space="preserve">                    1) Partecipazioni in imprese controllate</v>
          </cell>
        </row>
        <row r="60">
          <cell r="G60">
            <v>401014</v>
          </cell>
          <cell r="H60">
            <v>590</v>
          </cell>
          <cell r="I60" t="str">
            <v>Partecipazione in Seven S.R.L.</v>
          </cell>
          <cell r="J60">
            <v>590</v>
          </cell>
          <cell r="K60" t="str">
            <v xml:space="preserve">                    1) Partecipazioni in imprese controllate</v>
          </cell>
        </row>
        <row r="61">
          <cell r="G61">
            <v>401021</v>
          </cell>
          <cell r="H61">
            <v>590</v>
          </cell>
          <cell r="I61" t="str">
            <v>Partecipazione in Metanotezze Srl</v>
          </cell>
          <cell r="J61">
            <v>590</v>
          </cell>
          <cell r="K61" t="str">
            <v xml:space="preserve">                    1) Partecipazioni in imprese controllate</v>
          </cell>
        </row>
        <row r="62">
          <cell r="G62">
            <v>401031</v>
          </cell>
          <cell r="H62">
            <v>590</v>
          </cell>
          <cell r="I62" t="str">
            <v>Partecipazione in Mirant Italia Srl</v>
          </cell>
          <cell r="J62">
            <v>590</v>
          </cell>
          <cell r="K62" t="str">
            <v xml:space="preserve">                    1) Partecipazioni in imprese controllate</v>
          </cell>
        </row>
        <row r="63">
          <cell r="G63">
            <v>401032</v>
          </cell>
          <cell r="H63">
            <v>590</v>
          </cell>
          <cell r="I63" t="str">
            <v>Partecipazione in Mirant Generation Portogruaro Srl</v>
          </cell>
          <cell r="J63">
            <v>590</v>
          </cell>
          <cell r="K63" t="str">
            <v xml:space="preserve">                    1) Partecipazioni in imprese controllate</v>
          </cell>
        </row>
        <row r="64">
          <cell r="G64">
            <v>401033</v>
          </cell>
          <cell r="H64">
            <v>590</v>
          </cell>
          <cell r="I64" t="str">
            <v>Partecipazione in Mirant Generation San Severo Srl</v>
          </cell>
          <cell r="J64">
            <v>590</v>
          </cell>
          <cell r="K64" t="str">
            <v xml:space="preserve">                    1) Partecipazioni in imprese controllate</v>
          </cell>
        </row>
        <row r="65">
          <cell r="G65">
            <v>401034</v>
          </cell>
          <cell r="H65">
            <v>590</v>
          </cell>
          <cell r="I65" t="str">
            <v>Partecipazione in Aelous energia Srl</v>
          </cell>
          <cell r="J65">
            <v>590</v>
          </cell>
          <cell r="K65" t="str">
            <v xml:space="preserve">                    1) Partecipazioni in imprese controllate</v>
          </cell>
        </row>
        <row r="66">
          <cell r="G66">
            <v>401105</v>
          </cell>
          <cell r="H66">
            <v>590</v>
          </cell>
          <cell r="I66" t="str">
            <v>Partecipazione in  Energy System S.r.l.</v>
          </cell>
          <cell r="J66">
            <v>590</v>
          </cell>
          <cell r="K66" t="str">
            <v xml:space="preserve">                    1) Partecipazioni in imprese controllate</v>
          </cell>
        </row>
        <row r="67">
          <cell r="G67">
            <v>402001</v>
          </cell>
          <cell r="H67">
            <v>610</v>
          </cell>
          <cell r="I67" t="str">
            <v>Partecipazione in Seven S.R.L.</v>
          </cell>
          <cell r="J67">
            <v>610</v>
          </cell>
          <cell r="K67" t="str">
            <v xml:space="preserve">                    1) Partecipazioni in imprese collegate</v>
          </cell>
        </row>
        <row r="68">
          <cell r="G68">
            <v>402002</v>
          </cell>
          <cell r="H68">
            <v>590</v>
          </cell>
          <cell r="I68" t="str">
            <v>Partecipazione in Energysistem S.R.L.</v>
          </cell>
          <cell r="J68">
            <v>590</v>
          </cell>
          <cell r="K68" t="str">
            <v xml:space="preserve">                    1) Partecipazioni in imprese controllate</v>
          </cell>
        </row>
        <row r="69">
          <cell r="G69">
            <v>402003</v>
          </cell>
          <cell r="H69">
            <v>590</v>
          </cell>
          <cell r="I69" t="str">
            <v>Partecipazione in Valdastico S.p.A.</v>
          </cell>
          <cell r="J69">
            <v>590</v>
          </cell>
          <cell r="K69" t="str">
            <v xml:space="preserve">                    1) Partecipazioni in imprese controllate</v>
          </cell>
        </row>
        <row r="70">
          <cell r="G70">
            <v>402004</v>
          </cell>
          <cell r="H70">
            <v>590</v>
          </cell>
          <cell r="I70" t="str">
            <v>Partecipazione in Nord Italia Gas S.p.A.</v>
          </cell>
          <cell r="J70">
            <v>590</v>
          </cell>
          <cell r="K70" t="str">
            <v xml:space="preserve">                    1) Partecipazioni in imprese controllate</v>
          </cell>
        </row>
        <row r="71">
          <cell r="G71">
            <v>403001</v>
          </cell>
          <cell r="H71">
            <v>590</v>
          </cell>
          <cell r="I71" t="str">
            <v>Partecipazione in Serena.com spa</v>
          </cell>
          <cell r="J71">
            <v>590</v>
          </cell>
          <cell r="K71" t="str">
            <v xml:space="preserve">                    1) Partecipazioni in imprese controllate</v>
          </cell>
        </row>
        <row r="72">
          <cell r="G72">
            <v>403002</v>
          </cell>
          <cell r="H72">
            <v>650</v>
          </cell>
          <cell r="I72" t="str">
            <v>Partecipazione in Veniceplaza Spa</v>
          </cell>
          <cell r="J72">
            <v>650</v>
          </cell>
          <cell r="K72" t="str">
            <v xml:space="preserve">                    1) Partecipazioni in altre imprese</v>
          </cell>
        </row>
        <row r="73">
          <cell r="G73">
            <v>403003</v>
          </cell>
          <cell r="H73">
            <v>610</v>
          </cell>
          <cell r="I73" t="str">
            <v>Partecipazione in Cityware Srl</v>
          </cell>
          <cell r="J73">
            <v>610</v>
          </cell>
          <cell r="K73" t="str">
            <v xml:space="preserve">                    1) Partecipazioni in imprese collegate</v>
          </cell>
        </row>
        <row r="74">
          <cell r="G74">
            <v>403004</v>
          </cell>
          <cell r="H74">
            <v>650</v>
          </cell>
          <cell r="I74" t="str">
            <v xml:space="preserve">Partecipazione in Kiwi.com </v>
          </cell>
          <cell r="J74">
            <v>650</v>
          </cell>
          <cell r="K74" t="str">
            <v xml:space="preserve">                    1) Partecipazioni in altre imprese</v>
          </cell>
        </row>
        <row r="75">
          <cell r="G75">
            <v>403005</v>
          </cell>
          <cell r="H75">
            <v>650</v>
          </cell>
          <cell r="I75" t="str">
            <v>Partecipazione in GE.O.MARC@ - Catasto e Servizi srl</v>
          </cell>
          <cell r="J75">
            <v>650</v>
          </cell>
          <cell r="K75" t="str">
            <v xml:space="preserve">                    1) Partecipazioni in altre imprese</v>
          </cell>
        </row>
        <row r="76">
          <cell r="G76">
            <v>405001</v>
          </cell>
          <cell r="H76">
            <v>710</v>
          </cell>
          <cell r="I76" t="str">
            <v>Crediti vs/ Holding</v>
          </cell>
          <cell r="J76">
            <v>710</v>
          </cell>
          <cell r="K76" t="str">
            <v xml:space="preserve">                       a) Crediti verso imprese controllate entro 12 mesi</v>
          </cell>
        </row>
        <row r="77">
          <cell r="G77">
            <v>405002</v>
          </cell>
          <cell r="H77">
            <v>710</v>
          </cell>
          <cell r="I77" t="str">
            <v>Crediti vs/ Ergas Srl</v>
          </cell>
          <cell r="J77">
            <v>710</v>
          </cell>
          <cell r="K77" t="str">
            <v xml:space="preserve">                       a) Crediti verso imprese controllate entro 12 mesi</v>
          </cell>
        </row>
        <row r="78">
          <cell r="G78">
            <v>405003</v>
          </cell>
          <cell r="H78">
            <v>710</v>
          </cell>
          <cell r="I78" t="str">
            <v>Crediti vs/ Nord Italia Gas spa</v>
          </cell>
          <cell r="J78">
            <v>710</v>
          </cell>
          <cell r="K78" t="str">
            <v xml:space="preserve">                       a) Crediti verso imprese controllate entro 12 mesi</v>
          </cell>
        </row>
        <row r="79">
          <cell r="G79">
            <v>405004</v>
          </cell>
          <cell r="H79">
            <v>710</v>
          </cell>
          <cell r="I79" t="str">
            <v>Crediti vs/ Tecnometan spa</v>
          </cell>
          <cell r="J79">
            <v>710</v>
          </cell>
          <cell r="K79" t="str">
            <v xml:space="preserve">                       a) Crediti verso imprese controllate entro 12 mesi</v>
          </cell>
        </row>
        <row r="80">
          <cell r="G80">
            <v>405005</v>
          </cell>
          <cell r="H80">
            <v>710</v>
          </cell>
          <cell r="I80" t="str">
            <v>Crediti vs/ Val D'Astico gas spa</v>
          </cell>
          <cell r="J80">
            <v>710</v>
          </cell>
          <cell r="K80" t="str">
            <v xml:space="preserve">                       a) Crediti verso imprese controllate entro 12 mesi</v>
          </cell>
        </row>
        <row r="81">
          <cell r="G81">
            <v>405006</v>
          </cell>
          <cell r="H81">
            <v>710</v>
          </cell>
          <cell r="I81" t="str">
            <v>Crediti vs/ Metanotezze</v>
          </cell>
          <cell r="J81">
            <v>710</v>
          </cell>
          <cell r="K81" t="str">
            <v xml:space="preserve">                       a) Crediti verso imprese controllate entro 12 mesi</v>
          </cell>
        </row>
        <row r="82">
          <cell r="G82">
            <v>405007</v>
          </cell>
          <cell r="H82">
            <v>710</v>
          </cell>
          <cell r="I82" t="str">
            <v>Crediti vs/Ascotrade</v>
          </cell>
          <cell r="J82">
            <v>710</v>
          </cell>
          <cell r="K82" t="str">
            <v xml:space="preserve">                       a) Crediti verso imprese controllate entro 12 mesi</v>
          </cell>
        </row>
        <row r="83">
          <cell r="G83">
            <v>405008</v>
          </cell>
          <cell r="H83">
            <v>710</v>
          </cell>
          <cell r="I83" t="str">
            <v>Crediti vs/Veneta Gestione Servizi Pubblici</v>
          </cell>
          <cell r="J83">
            <v>710</v>
          </cell>
          <cell r="K83" t="str">
            <v xml:space="preserve">                       a) Crediti verso imprese controllate entro 12 mesi</v>
          </cell>
        </row>
        <row r="84">
          <cell r="G84">
            <v>405009</v>
          </cell>
          <cell r="H84">
            <v>710</v>
          </cell>
          <cell r="I84" t="str">
            <v>Crediti vs/Gestione Servizi pubblici</v>
          </cell>
          <cell r="J84">
            <v>710</v>
          </cell>
          <cell r="K84" t="str">
            <v xml:space="preserve">                       a) Crediti verso imprese controllate entro 12 mesi</v>
          </cell>
        </row>
        <row r="85">
          <cell r="G85">
            <v>408001</v>
          </cell>
          <cell r="H85">
            <v>893</v>
          </cell>
          <cell r="I85" t="str">
            <v>Anticipazione IRPEF su TFR</v>
          </cell>
          <cell r="J85">
            <v>893</v>
          </cell>
          <cell r="K85" t="str">
            <v xml:space="preserve">                       c) Anticipo TFR</v>
          </cell>
        </row>
        <row r="86">
          <cell r="G86">
            <v>408002</v>
          </cell>
          <cell r="H86">
            <v>910</v>
          </cell>
          <cell r="I86" t="str">
            <v>Crediti vs. partecipate</v>
          </cell>
          <cell r="J86">
            <v>910</v>
          </cell>
          <cell r="K86" t="str">
            <v xml:space="preserve">                       a) Crediti verso altri oltre 12 mesi</v>
          </cell>
        </row>
        <row r="87">
          <cell r="G87">
            <v>409202</v>
          </cell>
          <cell r="H87">
            <v>934</v>
          </cell>
          <cell r="I87" t="str">
            <v>Usofrutto Miranti Italia srl</v>
          </cell>
          <cell r="J87">
            <v>934</v>
          </cell>
          <cell r="K87" t="str">
            <v xml:space="preserve">                 c) Altri ...</v>
          </cell>
        </row>
        <row r="88">
          <cell r="G88">
            <v>501001</v>
          </cell>
          <cell r="H88">
            <v>1014</v>
          </cell>
          <cell r="I88" t="str">
            <v>Gas metano in rete</v>
          </cell>
          <cell r="J88">
            <v>1014</v>
          </cell>
          <cell r="K88" t="str">
            <v xml:space="preserve">                 c) Materiali di consumo</v>
          </cell>
        </row>
        <row r="89">
          <cell r="G89">
            <v>501002</v>
          </cell>
          <cell r="H89">
            <v>1014</v>
          </cell>
          <cell r="I89" t="str">
            <v>Gasolio</v>
          </cell>
          <cell r="J89">
            <v>1014</v>
          </cell>
          <cell r="K89" t="str">
            <v xml:space="preserve">                 c) Materiali di consumo</v>
          </cell>
        </row>
        <row r="90">
          <cell r="G90">
            <v>501003</v>
          </cell>
          <cell r="H90">
            <v>1014</v>
          </cell>
          <cell r="I90" t="str">
            <v>Materiale a magazzino</v>
          </cell>
          <cell r="J90">
            <v>1014</v>
          </cell>
          <cell r="K90" t="str">
            <v xml:space="preserve">                 c) Materiali di consumo</v>
          </cell>
        </row>
        <row r="91">
          <cell r="G91">
            <v>501004</v>
          </cell>
          <cell r="H91">
            <v>1014</v>
          </cell>
          <cell r="I91" t="str">
            <v>GPL</v>
          </cell>
          <cell r="J91">
            <v>1014</v>
          </cell>
          <cell r="K91" t="str">
            <v xml:space="preserve">                 c) Materiali di consumo</v>
          </cell>
        </row>
        <row r="92">
          <cell r="G92">
            <v>501005</v>
          </cell>
          <cell r="H92">
            <v>1014</v>
          </cell>
          <cell r="I92" t="str">
            <v>Gas di bilanciamento</v>
          </cell>
          <cell r="J92">
            <v>1014</v>
          </cell>
          <cell r="K92" t="str">
            <v xml:space="preserve">                 c) Materiali di consumo</v>
          </cell>
        </row>
        <row r="93">
          <cell r="G93">
            <v>503001</v>
          </cell>
          <cell r="H93">
            <v>1060</v>
          </cell>
          <cell r="I93" t="str">
            <v>Lavori in corso su ordinazione</v>
          </cell>
          <cell r="J93">
            <v>1060</v>
          </cell>
          <cell r="K93" t="str">
            <v xml:space="preserve">                 a) Lavori in corso su ordinazione Italia</v>
          </cell>
        </row>
        <row r="94">
          <cell r="G94">
            <v>504001</v>
          </cell>
          <cell r="H94">
            <v>1082</v>
          </cell>
          <cell r="I94" t="str">
            <v>Materiale destinato alla vendita</v>
          </cell>
          <cell r="J94">
            <v>1082</v>
          </cell>
          <cell r="K94" t="str">
            <v xml:space="preserve">                 b) Merci destinate alla vendita</v>
          </cell>
        </row>
        <row r="95">
          <cell r="G95">
            <v>505001</v>
          </cell>
          <cell r="H95">
            <v>1100</v>
          </cell>
          <cell r="I95" t="str">
            <v>Acconti per materiali di magazzino</v>
          </cell>
          <cell r="J95">
            <v>1100</v>
          </cell>
          <cell r="K95" t="str">
            <v xml:space="preserve">                 a) Acconti a fornitori</v>
          </cell>
        </row>
        <row r="96">
          <cell r="G96">
            <v>601001</v>
          </cell>
          <cell r="H96">
            <v>1160</v>
          </cell>
          <cell r="I96" t="str">
            <v xml:space="preserve">Crediti vs/ Utenti </v>
          </cell>
          <cell r="J96">
            <v>1160</v>
          </cell>
          <cell r="K96" t="str">
            <v xml:space="preserve">                    a) Crediti documentati da fatture</v>
          </cell>
        </row>
        <row r="97">
          <cell r="G97">
            <v>601002</v>
          </cell>
          <cell r="H97">
            <v>1160</v>
          </cell>
          <cell r="I97" t="str">
            <v>Crediti vs/ Utenti/Clienti c/regolazione</v>
          </cell>
          <cell r="J97">
            <v>1160</v>
          </cell>
          <cell r="K97" t="str">
            <v xml:space="preserve">                    a) Crediti documentati da fatture</v>
          </cell>
        </row>
        <row r="98">
          <cell r="G98">
            <v>601003</v>
          </cell>
          <cell r="H98">
            <v>1175</v>
          </cell>
          <cell r="I98" t="str">
            <v>Crediti vs/ Utenti per fatture da emettere</v>
          </cell>
          <cell r="J98">
            <v>1175</v>
          </cell>
          <cell r="K98" t="str">
            <v xml:space="preserve">                    i) Fatture da emettere</v>
          </cell>
        </row>
        <row r="99">
          <cell r="G99">
            <v>601004</v>
          </cell>
          <cell r="H99">
            <v>1160</v>
          </cell>
          <cell r="I99" t="str">
            <v>Crediti vs/ Utenti per consumi non misurati</v>
          </cell>
          <cell r="J99">
            <v>1160</v>
          </cell>
          <cell r="K99" t="str">
            <v xml:space="preserve">                    a) Crediti documentati da fatture</v>
          </cell>
        </row>
        <row r="100">
          <cell r="G100">
            <v>601005</v>
          </cell>
          <cell r="H100">
            <v>1168</v>
          </cell>
          <cell r="I100" t="str">
            <v>Crediti vs/ Utenti in contenzioso</v>
          </cell>
          <cell r="J100">
            <v>1168</v>
          </cell>
          <cell r="K100" t="str">
            <v xml:space="preserve">                    e) Crediti dubbi e in contenzioso</v>
          </cell>
        </row>
        <row r="101">
          <cell r="G101">
            <v>601101</v>
          </cell>
          <cell r="H101">
            <v>1160</v>
          </cell>
          <cell r="I101" t="str">
            <v xml:space="preserve">Crediti vs/ Clienti </v>
          </cell>
          <cell r="J101">
            <v>1160</v>
          </cell>
          <cell r="K101" t="str">
            <v xml:space="preserve">                    a) Crediti documentati da fatture</v>
          </cell>
        </row>
        <row r="102">
          <cell r="G102">
            <v>601102</v>
          </cell>
          <cell r="H102">
            <v>1160</v>
          </cell>
          <cell r="I102" t="str">
            <v>Crediti vs/ Clienti Estero</v>
          </cell>
          <cell r="J102">
            <v>1160</v>
          </cell>
          <cell r="K102" t="str">
            <v xml:space="preserve">                    a) Crediti documentati da fatture</v>
          </cell>
        </row>
        <row r="103">
          <cell r="G103">
            <v>601103</v>
          </cell>
          <cell r="H103">
            <v>1175</v>
          </cell>
          <cell r="I103" t="str">
            <v xml:space="preserve">Crediti vs/ Clienti per fatture da emettere </v>
          </cell>
          <cell r="J103">
            <v>1175</v>
          </cell>
          <cell r="K103" t="str">
            <v xml:space="preserve">                    i) Fatture da emettere</v>
          </cell>
        </row>
        <row r="104">
          <cell r="G104">
            <v>601105</v>
          </cell>
          <cell r="H104">
            <v>1160</v>
          </cell>
          <cell r="I104" t="str">
            <v>Crediti vs/ Clienti in contenzioso</v>
          </cell>
          <cell r="J104">
            <v>1160</v>
          </cell>
          <cell r="K104" t="str">
            <v xml:space="preserve">                    a) Crediti documentati da fatture</v>
          </cell>
        </row>
        <row r="105">
          <cell r="G105">
            <v>601199</v>
          </cell>
          <cell r="H105">
            <v>1160</v>
          </cell>
          <cell r="I105" t="str">
            <v>Richiesta anticipo clienti</v>
          </cell>
          <cell r="J105">
            <v>1160</v>
          </cell>
          <cell r="K105" t="str">
            <v xml:space="preserve">                    a) Crediti documentati da fatture</v>
          </cell>
        </row>
        <row r="106">
          <cell r="G106">
            <v>601901</v>
          </cell>
          <cell r="H106">
            <v>1160</v>
          </cell>
          <cell r="I106" t="str">
            <v>Cr inc Cassamarca</v>
          </cell>
          <cell r="J106">
            <v>1160</v>
          </cell>
          <cell r="K106" t="str">
            <v xml:space="preserve">                    a) Crediti documentati da fatture</v>
          </cell>
        </row>
        <row r="107">
          <cell r="G107">
            <v>601902</v>
          </cell>
          <cell r="H107">
            <v>1160</v>
          </cell>
          <cell r="I107" t="str">
            <v>Crediti incassati su ccp 173310</v>
          </cell>
          <cell r="J107">
            <v>1160</v>
          </cell>
          <cell r="K107" t="str">
            <v xml:space="preserve">                    a) Crediti documentati da fatture</v>
          </cell>
        </row>
        <row r="108">
          <cell r="G108">
            <v>601903</v>
          </cell>
          <cell r="H108">
            <v>1160</v>
          </cell>
          <cell r="I108" t="str">
            <v>Crediti incassati su ccp 17992314</v>
          </cell>
          <cell r="J108">
            <v>1160</v>
          </cell>
          <cell r="K108" t="str">
            <v xml:space="preserve">                    a) Crediti documentati da fatture</v>
          </cell>
        </row>
        <row r="109">
          <cell r="G109">
            <v>601904</v>
          </cell>
          <cell r="H109">
            <v>1160</v>
          </cell>
          <cell r="I109" t="str">
            <v>Crediti incassati su ccp 189316</v>
          </cell>
          <cell r="J109">
            <v>1160</v>
          </cell>
          <cell r="K109" t="str">
            <v xml:space="preserve">                    a) Crediti documentati da fatture</v>
          </cell>
        </row>
        <row r="110">
          <cell r="G110">
            <v>601905</v>
          </cell>
          <cell r="H110">
            <v>1160</v>
          </cell>
          <cell r="I110" t="str">
            <v>Crediti incassati su c/c economale</v>
          </cell>
          <cell r="J110">
            <v>1160</v>
          </cell>
          <cell r="K110" t="str">
            <v xml:space="preserve">                    a) Crediti documentati da fatture</v>
          </cell>
        </row>
        <row r="111">
          <cell r="G111">
            <v>601906</v>
          </cell>
          <cell r="H111">
            <v>1160</v>
          </cell>
          <cell r="I111" t="str">
            <v>Crediti incassati da Veneto Banca</v>
          </cell>
          <cell r="J111">
            <v>1160</v>
          </cell>
          <cell r="K111" t="str">
            <v xml:space="preserve">                    a) Crediti documentati da fatture</v>
          </cell>
        </row>
        <row r="112">
          <cell r="G112">
            <v>601907</v>
          </cell>
          <cell r="H112">
            <v>1160</v>
          </cell>
          <cell r="I112" t="str">
            <v>Crediti incassati su ccp 993311</v>
          </cell>
          <cell r="J112">
            <v>1160</v>
          </cell>
          <cell r="K112" t="str">
            <v xml:space="preserve">                    a) Crediti documentati da fatture</v>
          </cell>
        </row>
        <row r="113">
          <cell r="G113">
            <v>601910</v>
          </cell>
          <cell r="H113">
            <v>1160</v>
          </cell>
          <cell r="I113" t="str">
            <v>Riscossioni c/regolazione</v>
          </cell>
          <cell r="J113">
            <v>1160</v>
          </cell>
          <cell r="K113" t="str">
            <v xml:space="preserve">                    a) Crediti documentati da fatture</v>
          </cell>
        </row>
        <row r="114">
          <cell r="G114">
            <v>601911</v>
          </cell>
          <cell r="H114">
            <v>1670</v>
          </cell>
          <cell r="I114" t="str">
            <v>Banca c/regolazione</v>
          </cell>
          <cell r="J114">
            <v>1670</v>
          </cell>
          <cell r="K114" t="str">
            <v xml:space="preserve">                 a) Banche c/c attivi</v>
          </cell>
        </row>
        <row r="115">
          <cell r="G115">
            <v>601912</v>
          </cell>
          <cell r="H115">
            <v>1160</v>
          </cell>
          <cell r="I115" t="str">
            <v>Transitori giri ccp 173310</v>
          </cell>
          <cell r="J115">
            <v>1160</v>
          </cell>
          <cell r="K115" t="str">
            <v xml:space="preserve">                    a) Crediti documentati da fatture</v>
          </cell>
        </row>
        <row r="116">
          <cell r="G116">
            <v>601913</v>
          </cell>
          <cell r="H116">
            <v>1160</v>
          </cell>
          <cell r="I116" t="str">
            <v>Transitori giri ccp 17992314</v>
          </cell>
          <cell r="J116">
            <v>1160</v>
          </cell>
          <cell r="K116" t="str">
            <v xml:space="preserve">                    a) Crediti documentati da fatture</v>
          </cell>
        </row>
        <row r="117">
          <cell r="G117">
            <v>601914</v>
          </cell>
          <cell r="H117">
            <v>1160</v>
          </cell>
          <cell r="I117" t="str">
            <v>Transitori giri ccp 189316</v>
          </cell>
          <cell r="J117">
            <v>1160</v>
          </cell>
          <cell r="K117" t="str">
            <v xml:space="preserve">                    a) Crediti documentati da fatture</v>
          </cell>
        </row>
        <row r="118">
          <cell r="G118">
            <v>601915</v>
          </cell>
          <cell r="H118">
            <v>1670</v>
          </cell>
          <cell r="I118" t="str">
            <v>C/C economale c/regolazione</v>
          </cell>
          <cell r="J118">
            <v>1670</v>
          </cell>
          <cell r="K118" t="str">
            <v xml:space="preserve">                 a) Banche c/c attivi</v>
          </cell>
        </row>
        <row r="119">
          <cell r="G119">
            <v>601916</v>
          </cell>
          <cell r="H119">
            <v>1160</v>
          </cell>
          <cell r="I119" t="str">
            <v>Transitori giri ccp 11503455</v>
          </cell>
          <cell r="J119">
            <v>1160</v>
          </cell>
          <cell r="K119" t="str">
            <v xml:space="preserve">                    a) Crediti documentati da fatture</v>
          </cell>
        </row>
        <row r="120">
          <cell r="G120">
            <v>601917</v>
          </cell>
          <cell r="H120">
            <v>1160</v>
          </cell>
          <cell r="I120" t="str">
            <v>Transitori giri ccp 993311</v>
          </cell>
          <cell r="J120">
            <v>1160</v>
          </cell>
          <cell r="K120" t="str">
            <v xml:space="preserve">                    a) Crediti documentati da fatture</v>
          </cell>
        </row>
        <row r="121">
          <cell r="G121">
            <v>601918</v>
          </cell>
          <cell r="H121">
            <v>1160</v>
          </cell>
          <cell r="I121" t="str">
            <v>Cr.inc. CARIPARO 07400319747P</v>
          </cell>
          <cell r="J121">
            <v>1160</v>
          </cell>
          <cell r="K121" t="str">
            <v xml:space="preserve">                    a) Crediti documentati da fatture</v>
          </cell>
        </row>
        <row r="122">
          <cell r="G122">
            <v>601919</v>
          </cell>
          <cell r="H122">
            <v>1160</v>
          </cell>
          <cell r="I122" t="str">
            <v>Cr.inc. B.ca  Pop. VI 272570341558</v>
          </cell>
          <cell r="J122">
            <v>1160</v>
          </cell>
          <cell r="K122" t="str">
            <v xml:space="preserve">                    a) Crediti documentati da fatture</v>
          </cell>
        </row>
        <row r="123">
          <cell r="G123">
            <v>601920</v>
          </cell>
          <cell r="H123">
            <v>1670</v>
          </cell>
          <cell r="I123" t="str">
            <v>Banca transitorio entrate</v>
          </cell>
          <cell r="J123">
            <v>1670</v>
          </cell>
          <cell r="K123" t="str">
            <v xml:space="preserve">                 a) Banche c/c attivi</v>
          </cell>
        </row>
        <row r="124">
          <cell r="G124">
            <v>601921</v>
          </cell>
          <cell r="H124">
            <v>1160</v>
          </cell>
          <cell r="I124" t="str">
            <v>Cr.inc. B.ca  Intesa 198515</v>
          </cell>
          <cell r="J124">
            <v>1160</v>
          </cell>
          <cell r="K124" t="str">
            <v xml:space="preserve">                    a) Crediti documentati da fatture</v>
          </cell>
        </row>
        <row r="125">
          <cell r="G125">
            <v>602001</v>
          </cell>
          <cell r="H125">
            <v>1160</v>
          </cell>
          <cell r="I125" t="str">
            <v>Cr inc B Ant Pop V.ta 4527S</v>
          </cell>
          <cell r="J125">
            <v>1160</v>
          </cell>
          <cell r="K125" t="str">
            <v xml:space="preserve">                    a) Crediti documentati da fatture</v>
          </cell>
        </row>
        <row r="126">
          <cell r="G126">
            <v>602002</v>
          </cell>
          <cell r="H126">
            <v>1160</v>
          </cell>
          <cell r="I126" t="str">
            <v>Cr inc CARIVE 11250T</v>
          </cell>
          <cell r="J126">
            <v>1160</v>
          </cell>
          <cell r="K126" t="str">
            <v xml:space="preserve">                    a) Crediti documentati da fatture</v>
          </cell>
        </row>
        <row r="127">
          <cell r="G127">
            <v>602003</v>
          </cell>
          <cell r="H127">
            <v>1160</v>
          </cell>
          <cell r="I127" t="str">
            <v>Cr inc B Cred Coop 83767</v>
          </cell>
          <cell r="J127">
            <v>1160</v>
          </cell>
          <cell r="K127" t="str">
            <v xml:space="preserve">                    a) Crediti documentati da fatture</v>
          </cell>
        </row>
        <row r="128">
          <cell r="G128">
            <v>602004</v>
          </cell>
          <cell r="H128">
            <v>1160</v>
          </cell>
          <cell r="I128" t="str">
            <v>Cr inc CARIVERONA 51910161561</v>
          </cell>
          <cell r="J128">
            <v>1160</v>
          </cell>
          <cell r="K128" t="str">
            <v xml:space="preserve">                    a) Crediti documentati da fatture</v>
          </cell>
        </row>
        <row r="129">
          <cell r="G129">
            <v>602005</v>
          </cell>
          <cell r="H129">
            <v>1160</v>
          </cell>
          <cell r="I129" t="str">
            <v>Cr inc CR PD-RO 98159</v>
          </cell>
          <cell r="J129">
            <v>1160</v>
          </cell>
          <cell r="K129" t="str">
            <v xml:space="preserve">                    a) Crediti documentati da fatture</v>
          </cell>
        </row>
        <row r="130">
          <cell r="G130">
            <v>602006</v>
          </cell>
          <cell r="H130">
            <v>1160</v>
          </cell>
          <cell r="I130" t="str">
            <v>Cr inc C Risp Ferrara 7319</v>
          </cell>
          <cell r="J130">
            <v>1160</v>
          </cell>
          <cell r="K130" t="str">
            <v xml:space="preserve">                    a) Crediti documentati da fatture</v>
          </cell>
        </row>
        <row r="131">
          <cell r="G131">
            <v>602007</v>
          </cell>
          <cell r="H131">
            <v>1160</v>
          </cell>
          <cell r="I131" t="str">
            <v>Cr inc Cred Coop Catt. 80050</v>
          </cell>
          <cell r="J131">
            <v>1160</v>
          </cell>
          <cell r="K131" t="str">
            <v xml:space="preserve">                    a) Crediti documentati da fatture</v>
          </cell>
        </row>
        <row r="132">
          <cell r="G132">
            <v>602008</v>
          </cell>
          <cell r="H132">
            <v>1160</v>
          </cell>
          <cell r="I132" t="str">
            <v>Cr. Inc su CCP 11503455</v>
          </cell>
          <cell r="J132">
            <v>1160</v>
          </cell>
          <cell r="K132" t="str">
            <v xml:space="preserve">                    a) Crediti documentati da fatture</v>
          </cell>
        </row>
        <row r="133">
          <cell r="G133">
            <v>602009</v>
          </cell>
          <cell r="H133">
            <v>1160</v>
          </cell>
          <cell r="I133" t="str">
            <v>Cr. Inc su Bca pop. VI 3856</v>
          </cell>
          <cell r="J133">
            <v>1160</v>
          </cell>
          <cell r="K133" t="str">
            <v xml:space="preserve">                    a) Crediti documentati da fatture</v>
          </cell>
        </row>
        <row r="134">
          <cell r="G134">
            <v>602010</v>
          </cell>
          <cell r="H134">
            <v>1160</v>
          </cell>
          <cell r="I134" t="str">
            <v>Cr. Inc BAV 855220</v>
          </cell>
          <cell r="J134">
            <v>1160</v>
          </cell>
          <cell r="K134" t="str">
            <v xml:space="preserve">                    a) Crediti documentati da fatture</v>
          </cell>
        </row>
        <row r="135">
          <cell r="G135">
            <v>602011</v>
          </cell>
          <cell r="H135">
            <v>1160</v>
          </cell>
          <cell r="I135" t="str">
            <v>Cr. Inc Bca S.Giorgio e Valle Agno 1011840</v>
          </cell>
          <cell r="J135">
            <v>1160</v>
          </cell>
          <cell r="K135" t="str">
            <v xml:space="preserve">                    a) Crediti documentati da fatture</v>
          </cell>
        </row>
        <row r="136">
          <cell r="G136">
            <v>602012</v>
          </cell>
          <cell r="H136">
            <v>1160</v>
          </cell>
          <cell r="I136" t="str">
            <v>Cr.Inc Bca Pop di Marostica 12178</v>
          </cell>
          <cell r="J136">
            <v>1160</v>
          </cell>
          <cell r="K136" t="str">
            <v xml:space="preserve">                    a) Crediti documentati da fatture</v>
          </cell>
        </row>
        <row r="137">
          <cell r="G137">
            <v>602013</v>
          </cell>
          <cell r="H137">
            <v>1160</v>
          </cell>
          <cell r="I137" t="str">
            <v>Cr inc CARIVERONA 297590</v>
          </cell>
          <cell r="J137">
            <v>1160</v>
          </cell>
          <cell r="K137" t="str">
            <v xml:space="preserve">                    a) Crediti documentati da fatture</v>
          </cell>
        </row>
        <row r="138">
          <cell r="G138">
            <v>602014</v>
          </cell>
          <cell r="H138">
            <v>1160</v>
          </cell>
          <cell r="I138" t="str">
            <v>Cr. Inc Bca di Romano e S. Caterina 1050465</v>
          </cell>
          <cell r="J138">
            <v>1160</v>
          </cell>
          <cell r="K138" t="str">
            <v xml:space="preserve">                    a) Crediti documentati da fatture</v>
          </cell>
        </row>
        <row r="139">
          <cell r="G139">
            <v>602015</v>
          </cell>
          <cell r="H139">
            <v>1160</v>
          </cell>
          <cell r="I139" t="str">
            <v>Cr. Inc Bca Ant. Pop V.ta 10077</v>
          </cell>
          <cell r="J139">
            <v>1160</v>
          </cell>
          <cell r="K139" t="str">
            <v xml:space="preserve">                    a) Crediti documentati da fatture</v>
          </cell>
        </row>
        <row r="140">
          <cell r="G140">
            <v>602016</v>
          </cell>
          <cell r="H140">
            <v>1160</v>
          </cell>
          <cell r="I140" t="str">
            <v>Cr. Inc BNL 150</v>
          </cell>
          <cell r="J140">
            <v>1160</v>
          </cell>
          <cell r="K140" t="str">
            <v xml:space="preserve">                    a) Crediti documentati da fatture</v>
          </cell>
        </row>
        <row r="141">
          <cell r="G141">
            <v>602017</v>
          </cell>
          <cell r="H141">
            <v>1160</v>
          </cell>
          <cell r="I141" t="str">
            <v>Cr. Inc CR PD-RO 618485S</v>
          </cell>
          <cell r="J141">
            <v>1160</v>
          </cell>
          <cell r="K141" t="str">
            <v xml:space="preserve">                    a) Crediti documentati da fatture</v>
          </cell>
        </row>
        <row r="142">
          <cell r="G142">
            <v>602018</v>
          </cell>
          <cell r="H142">
            <v>1160</v>
          </cell>
          <cell r="I142" t="str">
            <v>Cr. Inc Cred Coop Alta Pad. 63381</v>
          </cell>
          <cell r="J142">
            <v>1160</v>
          </cell>
          <cell r="K142" t="str">
            <v xml:space="preserve">                    a) Crediti documentati da fatture</v>
          </cell>
        </row>
        <row r="143">
          <cell r="G143">
            <v>602019</v>
          </cell>
          <cell r="H143">
            <v>1160</v>
          </cell>
          <cell r="I143" t="str">
            <v>Cr. Inc Bca Pop VI 112288</v>
          </cell>
          <cell r="J143">
            <v>1160</v>
          </cell>
          <cell r="K143" t="str">
            <v xml:space="preserve">                    a) Crediti documentati da fatture</v>
          </cell>
        </row>
        <row r="144">
          <cell r="G144">
            <v>602020</v>
          </cell>
          <cell r="H144">
            <v>1160</v>
          </cell>
          <cell r="I144" t="str">
            <v>Cr. Inc Bca Ant. Pop. V.ta 6562Q</v>
          </cell>
          <cell r="J144">
            <v>1160</v>
          </cell>
          <cell r="K144" t="str">
            <v xml:space="preserve">                    a) Crediti documentati da fatture</v>
          </cell>
        </row>
        <row r="145">
          <cell r="G145">
            <v>602021</v>
          </cell>
          <cell r="H145">
            <v>1160</v>
          </cell>
          <cell r="I145" t="str">
            <v>Cr. Inc Bca Intesa 821649</v>
          </cell>
          <cell r="J145">
            <v>1160</v>
          </cell>
          <cell r="K145" t="str">
            <v xml:space="preserve">                    a) Crediti documentati da fatture</v>
          </cell>
        </row>
        <row r="146">
          <cell r="G146">
            <v>602022</v>
          </cell>
          <cell r="H146">
            <v>1160</v>
          </cell>
          <cell r="I146" t="str">
            <v>Cr. Inc CARIVERONA 52966514</v>
          </cell>
          <cell r="J146">
            <v>1160</v>
          </cell>
          <cell r="K146" t="str">
            <v xml:space="preserve">                    a) Crediti documentati da fatture</v>
          </cell>
        </row>
        <row r="147">
          <cell r="G147">
            <v>602023</v>
          </cell>
          <cell r="H147">
            <v>1160</v>
          </cell>
          <cell r="I147" t="str">
            <v>Cr. Inc Bca Pop. Friuladria 4072200</v>
          </cell>
          <cell r="J147">
            <v>1160</v>
          </cell>
          <cell r="K147" t="str">
            <v xml:space="preserve">                    a) Crediti documentati da fatture</v>
          </cell>
        </row>
        <row r="148">
          <cell r="G148">
            <v>602024</v>
          </cell>
          <cell r="H148">
            <v>1160</v>
          </cell>
          <cell r="I148" t="str">
            <v>Cr. Inc B.ca Pop. NO 1942323</v>
          </cell>
          <cell r="J148">
            <v>1160</v>
          </cell>
          <cell r="K148" t="str">
            <v xml:space="preserve">                    a) Crediti documentati da fatture</v>
          </cell>
        </row>
        <row r="149">
          <cell r="G149">
            <v>602025</v>
          </cell>
          <cell r="H149">
            <v>1160</v>
          </cell>
          <cell r="I149" t="str">
            <v>Cr. Inc ROLO B.ca 8290</v>
          </cell>
          <cell r="J149">
            <v>1160</v>
          </cell>
          <cell r="K149" t="str">
            <v xml:space="preserve">                    a) Crediti documentati da fatture</v>
          </cell>
        </row>
        <row r="150">
          <cell r="G150">
            <v>602026</v>
          </cell>
          <cell r="H150">
            <v>1160</v>
          </cell>
          <cell r="I150" t="str">
            <v>Cr inc CARIVE 81640A</v>
          </cell>
          <cell r="J150">
            <v>1160</v>
          </cell>
          <cell r="K150" t="str">
            <v xml:space="preserve">                    a) Crediti documentati da fatture</v>
          </cell>
        </row>
        <row r="151">
          <cell r="G151">
            <v>602027</v>
          </cell>
          <cell r="H151">
            <v>1160</v>
          </cell>
          <cell r="I151" t="str">
            <v>Cr. Inc Bca Intesa 603015</v>
          </cell>
          <cell r="J151">
            <v>1160</v>
          </cell>
          <cell r="K151" t="str">
            <v xml:space="preserve">                    a) Crediti documentati da fatture</v>
          </cell>
        </row>
        <row r="152">
          <cell r="G152">
            <v>602028</v>
          </cell>
          <cell r="H152">
            <v>1160</v>
          </cell>
          <cell r="I152" t="str">
            <v>Cr. Inc Cred Coop S. Biagio 7622</v>
          </cell>
          <cell r="J152">
            <v>1160</v>
          </cell>
          <cell r="K152" t="str">
            <v xml:space="preserve">                    a) Crediti documentati da fatture</v>
          </cell>
        </row>
        <row r="153">
          <cell r="G153">
            <v>602029</v>
          </cell>
          <cell r="H153">
            <v>1160</v>
          </cell>
          <cell r="I153" t="str">
            <v>Cr. Inc CR di UD e PN 5987567</v>
          </cell>
          <cell r="J153">
            <v>1160</v>
          </cell>
          <cell r="K153" t="str">
            <v xml:space="preserve">                    a) Crediti documentati da fatture</v>
          </cell>
        </row>
        <row r="154">
          <cell r="G154">
            <v>602030</v>
          </cell>
          <cell r="H154">
            <v>1160</v>
          </cell>
          <cell r="I154" t="str">
            <v>Cr. Inc Bca Pop VI 8833</v>
          </cell>
          <cell r="J154">
            <v>1160</v>
          </cell>
          <cell r="K154" t="str">
            <v xml:space="preserve">                    a) Crediti documentati da fatture</v>
          </cell>
        </row>
        <row r="155">
          <cell r="G155">
            <v>602031</v>
          </cell>
          <cell r="H155">
            <v>1160</v>
          </cell>
          <cell r="I155" t="str">
            <v>Cr. Inc Bca Pop V.ta 280M</v>
          </cell>
          <cell r="J155">
            <v>1160</v>
          </cell>
          <cell r="K155" t="str">
            <v xml:space="preserve">                    a) Crediti documentati da fatture</v>
          </cell>
        </row>
        <row r="156">
          <cell r="G156">
            <v>602032</v>
          </cell>
          <cell r="H156">
            <v>1160</v>
          </cell>
          <cell r="I156" t="str">
            <v>Cr. Inc BNL 4000</v>
          </cell>
          <cell r="J156">
            <v>1160</v>
          </cell>
          <cell r="K156" t="str">
            <v xml:space="preserve">                    a) Crediti documentati da fatture</v>
          </cell>
        </row>
        <row r="157">
          <cell r="G157">
            <v>602033</v>
          </cell>
          <cell r="H157">
            <v>1160</v>
          </cell>
          <cell r="I157" t="str">
            <v>Cr. Inc Bca del Veneziano 55100</v>
          </cell>
          <cell r="J157">
            <v>1160</v>
          </cell>
          <cell r="K157" t="str">
            <v xml:space="preserve">                    a) Crediti documentati da fatture</v>
          </cell>
        </row>
        <row r="158">
          <cell r="G158">
            <v>602034</v>
          </cell>
          <cell r="H158">
            <v>1160</v>
          </cell>
          <cell r="I158" t="str">
            <v>Cr. Inc Cassamarca 28871563</v>
          </cell>
          <cell r="J158">
            <v>1160</v>
          </cell>
          <cell r="K158" t="str">
            <v xml:space="preserve">                    a) Crediti documentati da fatture</v>
          </cell>
        </row>
        <row r="159">
          <cell r="G159">
            <v>602035</v>
          </cell>
          <cell r="H159">
            <v>1160</v>
          </cell>
          <cell r="I159" t="str">
            <v>Cr. Inc Bca Intesa 86040/38</v>
          </cell>
          <cell r="J159">
            <v>1160</v>
          </cell>
          <cell r="K159" t="str">
            <v xml:space="preserve">                    a) Crediti documentati da fatture</v>
          </cell>
        </row>
        <row r="160">
          <cell r="G160">
            <v>602036</v>
          </cell>
          <cell r="H160">
            <v>1160</v>
          </cell>
          <cell r="I160" t="str">
            <v>Cr. Inc.Cariparo 319606P</v>
          </cell>
          <cell r="J160">
            <v>1160</v>
          </cell>
          <cell r="K160" t="str">
            <v xml:space="preserve">                    a) Crediti documentati da fatture</v>
          </cell>
        </row>
        <row r="161">
          <cell r="G161">
            <v>602037</v>
          </cell>
          <cell r="H161">
            <v>1160</v>
          </cell>
          <cell r="I161" t="str">
            <v>Cr. Inc. Bca Pop. VR 4172</v>
          </cell>
          <cell r="J161">
            <v>1160</v>
          </cell>
          <cell r="K161" t="str">
            <v xml:space="preserve">                    a) Crediti documentati da fatture</v>
          </cell>
        </row>
        <row r="162">
          <cell r="G162">
            <v>602038</v>
          </cell>
          <cell r="H162">
            <v>1160</v>
          </cell>
          <cell r="I162" t="str">
            <v>Cr. Inc. Antonveneto 10710X</v>
          </cell>
          <cell r="J162">
            <v>1160</v>
          </cell>
          <cell r="K162" t="str">
            <v xml:space="preserve">                    a) Crediti documentati da fatture</v>
          </cell>
        </row>
        <row r="163">
          <cell r="G163">
            <v>602039</v>
          </cell>
          <cell r="H163">
            <v>1160</v>
          </cell>
          <cell r="I163" t="str">
            <v>Cr. Inc. Pop. di VI 298054</v>
          </cell>
          <cell r="J163">
            <v>1160</v>
          </cell>
          <cell r="K163" t="str">
            <v xml:space="preserve">                    a) Crediti documentati da fatture</v>
          </cell>
        </row>
        <row r="164">
          <cell r="G164">
            <v>602040</v>
          </cell>
          <cell r="H164">
            <v>1160</v>
          </cell>
          <cell r="I164" t="str">
            <v>Cr. Inc. Banco di Brescia 32362</v>
          </cell>
          <cell r="J164">
            <v>1160</v>
          </cell>
          <cell r="K164" t="str">
            <v xml:space="preserve">                    a) Crediti documentati da fatture</v>
          </cell>
        </row>
        <row r="165">
          <cell r="G165">
            <v>602041</v>
          </cell>
          <cell r="H165">
            <v>1160</v>
          </cell>
          <cell r="I165" t="str">
            <v>Cr. Inc. Unicreditbanca Spa 6029889561</v>
          </cell>
          <cell r="J165">
            <v>1160</v>
          </cell>
          <cell r="K165" t="str">
            <v xml:space="preserve">                    a) Crediti documentati da fatture</v>
          </cell>
        </row>
        <row r="166">
          <cell r="G166">
            <v>602042</v>
          </cell>
          <cell r="H166">
            <v>1160</v>
          </cell>
          <cell r="I166" t="str">
            <v>Cr. Inc. Banco di Brescia Spa 32199</v>
          </cell>
          <cell r="J166">
            <v>1160</v>
          </cell>
          <cell r="K166" t="str">
            <v xml:space="preserve">                    a) Crediti documentati da fatture</v>
          </cell>
        </row>
        <row r="167">
          <cell r="G167">
            <v>602043</v>
          </cell>
          <cell r="H167">
            <v>1160</v>
          </cell>
          <cell r="I167" t="str">
            <v>Cr. Inc. Banca Intesa BCI Spa 41805/21</v>
          </cell>
          <cell r="J167">
            <v>1160</v>
          </cell>
          <cell r="K167" t="str">
            <v xml:space="preserve">                    a) Crediti documentati da fatture</v>
          </cell>
        </row>
        <row r="168">
          <cell r="G168">
            <v>602044</v>
          </cell>
          <cell r="H168">
            <v>1160</v>
          </cell>
          <cell r="I168" t="str">
            <v>Cr. Inc. Banca Intesa BCI Spa 3552/1</v>
          </cell>
          <cell r="J168">
            <v>1160</v>
          </cell>
          <cell r="K168" t="str">
            <v xml:space="preserve">                    a) Crediti documentati da fatture</v>
          </cell>
        </row>
        <row r="169">
          <cell r="G169">
            <v>602045</v>
          </cell>
          <cell r="H169">
            <v>1160</v>
          </cell>
          <cell r="I169" t="str">
            <v>Cr. Inc. Banca Popolare di Lodi 3159239</v>
          </cell>
          <cell r="J169">
            <v>1160</v>
          </cell>
          <cell r="K169" t="str">
            <v xml:space="preserve">                    a) Crediti documentati da fatture</v>
          </cell>
        </row>
        <row r="170">
          <cell r="G170">
            <v>602046</v>
          </cell>
          <cell r="H170">
            <v>1160</v>
          </cell>
          <cell r="I170" t="str">
            <v>Cr. Inc. Banca Popolare di Milano 2626</v>
          </cell>
          <cell r="J170">
            <v>1160</v>
          </cell>
          <cell r="K170" t="str">
            <v xml:space="preserve">                    a) Crediti documentati da fatture</v>
          </cell>
        </row>
        <row r="171">
          <cell r="G171">
            <v>602047</v>
          </cell>
          <cell r="H171">
            <v>1160</v>
          </cell>
          <cell r="I171" t="str">
            <v>Cr. Inc. Banca Popolare di Milano 2167</v>
          </cell>
          <cell r="J171">
            <v>1160</v>
          </cell>
          <cell r="K171" t="str">
            <v xml:space="preserve">                    a) Crediti documentati da fatture</v>
          </cell>
        </row>
        <row r="172">
          <cell r="G172">
            <v>602048</v>
          </cell>
          <cell r="H172">
            <v>1160</v>
          </cell>
          <cell r="I172" t="str">
            <v>Cr. Inc. Banca Popolare di Milano 8728</v>
          </cell>
          <cell r="J172">
            <v>1160</v>
          </cell>
          <cell r="K172" t="str">
            <v xml:space="preserve">                    a) Crediti documentati da fatture</v>
          </cell>
        </row>
        <row r="173">
          <cell r="G173">
            <v>602049</v>
          </cell>
          <cell r="H173">
            <v>1160</v>
          </cell>
          <cell r="I173" t="str">
            <v>Cr. Inc. Banca di Credito Cooperativo 5946</v>
          </cell>
          <cell r="J173">
            <v>1160</v>
          </cell>
          <cell r="K173" t="str">
            <v xml:space="preserve">                    a) Crediti documentati da fatture</v>
          </cell>
        </row>
        <row r="174">
          <cell r="G174">
            <v>602050</v>
          </cell>
          <cell r="H174">
            <v>1160</v>
          </cell>
          <cell r="I174" t="str">
            <v>Cr. Inc. Banca di Credito Cooperativo 393</v>
          </cell>
          <cell r="J174">
            <v>1160</v>
          </cell>
          <cell r="K174" t="str">
            <v xml:space="preserve">                    a) Crediti documentati da fatture</v>
          </cell>
        </row>
        <row r="175">
          <cell r="G175">
            <v>602051</v>
          </cell>
          <cell r="H175">
            <v>1160</v>
          </cell>
          <cell r="I175" t="str">
            <v>Cr. Inc. Cassa di Risparmio di Parma e Piacenza 642901</v>
          </cell>
          <cell r="J175">
            <v>1160</v>
          </cell>
          <cell r="K175" t="str">
            <v xml:space="preserve">                    a) Crediti documentati da fatture</v>
          </cell>
        </row>
        <row r="176">
          <cell r="G176">
            <v>602052</v>
          </cell>
          <cell r="H176">
            <v>1160</v>
          </cell>
          <cell r="I176" t="str">
            <v>Cr. Inc. Banca di Piacenza 150005072</v>
          </cell>
          <cell r="J176">
            <v>1160</v>
          </cell>
          <cell r="K176" t="str">
            <v xml:space="preserve">                    a) Crediti documentati da fatture</v>
          </cell>
        </row>
        <row r="177">
          <cell r="G177">
            <v>602053</v>
          </cell>
          <cell r="H177">
            <v>1160</v>
          </cell>
          <cell r="I177" t="str">
            <v>Cr. Inc. Banca Popolare di Sondrio 9150X68</v>
          </cell>
          <cell r="J177">
            <v>1160</v>
          </cell>
          <cell r="K177" t="str">
            <v xml:space="preserve">                    a) Crediti documentati da fatture</v>
          </cell>
        </row>
        <row r="178">
          <cell r="G178">
            <v>602054</v>
          </cell>
          <cell r="H178">
            <v>1160</v>
          </cell>
          <cell r="I178" t="str">
            <v>Cr. Inc. Banca Popolare di Bergamo-Credito Varesino 350</v>
          </cell>
          <cell r="J178">
            <v>1160</v>
          </cell>
          <cell r="K178" t="str">
            <v xml:space="preserve">                    a) Crediti documentati da fatture</v>
          </cell>
        </row>
        <row r="179">
          <cell r="G179">
            <v>602055</v>
          </cell>
          <cell r="H179">
            <v>1160</v>
          </cell>
          <cell r="I179" t="str">
            <v>Cr. Inc. Banca Popolare di Luino e Varese 916547</v>
          </cell>
          <cell r="J179">
            <v>1160</v>
          </cell>
          <cell r="K179" t="str">
            <v xml:space="preserve">                    a) Crediti documentati da fatture</v>
          </cell>
        </row>
        <row r="180">
          <cell r="G180">
            <v>602056</v>
          </cell>
          <cell r="H180">
            <v>1160</v>
          </cell>
          <cell r="I180" t="str">
            <v>Cr. Inc. Banco di Desio e della Brianza 493400</v>
          </cell>
          <cell r="J180">
            <v>1160</v>
          </cell>
          <cell r="K180" t="str">
            <v xml:space="preserve">                    a) Crediti documentati da fatture</v>
          </cell>
        </row>
        <row r="181">
          <cell r="G181">
            <v>602057</v>
          </cell>
          <cell r="H181">
            <v>1160</v>
          </cell>
          <cell r="I181" t="str">
            <v>Crediti incassati c/c postale 35818202</v>
          </cell>
          <cell r="J181">
            <v>1160</v>
          </cell>
          <cell r="K181" t="str">
            <v xml:space="preserve">                    a) Crediti documentati da fatture</v>
          </cell>
        </row>
        <row r="182">
          <cell r="G182">
            <v>602058</v>
          </cell>
          <cell r="H182">
            <v>1160</v>
          </cell>
          <cell r="I182" t="str">
            <v>Crediti incassati c/c postale 32620189</v>
          </cell>
          <cell r="J182">
            <v>1160</v>
          </cell>
          <cell r="K182" t="str">
            <v xml:space="preserve">                    a) Crediti documentati da fatture</v>
          </cell>
        </row>
        <row r="183">
          <cell r="G183">
            <v>602059</v>
          </cell>
          <cell r="H183">
            <v>1160</v>
          </cell>
          <cell r="I183" t="str">
            <v>Crediti incassati GSP</v>
          </cell>
          <cell r="J183">
            <v>1160</v>
          </cell>
          <cell r="K183" t="str">
            <v xml:space="preserve">                    a) Crediti documentati da fatture</v>
          </cell>
        </row>
        <row r="184">
          <cell r="G184">
            <v>602060</v>
          </cell>
          <cell r="H184">
            <v>1160</v>
          </cell>
          <cell r="I184" t="str">
            <v>Cr. Inc. Banca Popolare di VI 6666</v>
          </cell>
          <cell r="J184">
            <v>1160</v>
          </cell>
          <cell r="K184" t="str">
            <v xml:space="preserve">                    a) Crediti documentati da fatture</v>
          </cell>
        </row>
        <row r="185">
          <cell r="G185">
            <v>602061</v>
          </cell>
          <cell r="H185">
            <v>1160</v>
          </cell>
          <cell r="I185" t="str">
            <v>Cr. Inc. Banco di Brescia Spa 32221</v>
          </cell>
          <cell r="J185">
            <v>1160</v>
          </cell>
          <cell r="K185" t="str">
            <v xml:space="preserve">                    a) Crediti documentati da fatture</v>
          </cell>
        </row>
        <row r="186">
          <cell r="G186">
            <v>602062</v>
          </cell>
          <cell r="H186">
            <v>1160</v>
          </cell>
          <cell r="I186" t="str">
            <v>Cr. Inc. Cariparo 0306754H</v>
          </cell>
          <cell r="J186">
            <v>1160</v>
          </cell>
          <cell r="K186" t="str">
            <v xml:space="preserve">                    a) Crediti documentati da fatture</v>
          </cell>
        </row>
        <row r="187">
          <cell r="G187">
            <v>602063</v>
          </cell>
          <cell r="H187">
            <v>1160</v>
          </cell>
          <cell r="I187" t="str">
            <v>Cr. Inc. c/c postale 11567369</v>
          </cell>
          <cell r="J187">
            <v>1160</v>
          </cell>
          <cell r="K187" t="str">
            <v xml:space="preserve">                    a) Crediti documentati da fatture</v>
          </cell>
        </row>
        <row r="188">
          <cell r="G188">
            <v>602064</v>
          </cell>
          <cell r="H188">
            <v>1160</v>
          </cell>
          <cell r="I188" t="str">
            <v>Cr. Inc. Unicreditbanca Spa 000030021097</v>
          </cell>
          <cell r="J188">
            <v>1160</v>
          </cell>
          <cell r="K188" t="str">
            <v xml:space="preserve">                    a) Crediti documentati da fatture</v>
          </cell>
        </row>
        <row r="189">
          <cell r="G189">
            <v>602065</v>
          </cell>
          <cell r="H189">
            <v>1160</v>
          </cell>
          <cell r="I189" t="str">
            <v>Cr. Inc. c/c postale 000051032712</v>
          </cell>
          <cell r="J189">
            <v>1160</v>
          </cell>
          <cell r="K189" t="str">
            <v xml:space="preserve">                    a) Crediti documentati da fatture</v>
          </cell>
        </row>
        <row r="190">
          <cell r="G190">
            <v>602066</v>
          </cell>
          <cell r="H190">
            <v>1160</v>
          </cell>
          <cell r="I190" t="str">
            <v>Transitori giri ccp 000051032712</v>
          </cell>
          <cell r="J190">
            <v>1160</v>
          </cell>
          <cell r="K190" t="str">
            <v xml:space="preserve">                    a) Crediti documentati da fatture</v>
          </cell>
        </row>
        <row r="191">
          <cell r="G191">
            <v>602067</v>
          </cell>
          <cell r="H191">
            <v>1160</v>
          </cell>
          <cell r="I191" t="str">
            <v>Transitori giri ccp 000035818202</v>
          </cell>
          <cell r="J191">
            <v>1160</v>
          </cell>
          <cell r="K191" t="str">
            <v xml:space="preserve">                    a) Crediti documentati da fatture</v>
          </cell>
        </row>
        <row r="192">
          <cell r="G192">
            <v>602068</v>
          </cell>
          <cell r="H192">
            <v>1160</v>
          </cell>
          <cell r="I192" t="str">
            <v>Transitori giri ccp 000032620189</v>
          </cell>
          <cell r="J192">
            <v>1160</v>
          </cell>
          <cell r="K192" t="str">
            <v xml:space="preserve">                    a) Crediti documentati da fatture</v>
          </cell>
        </row>
        <row r="193">
          <cell r="G193">
            <v>602069</v>
          </cell>
          <cell r="H193">
            <v>1160</v>
          </cell>
          <cell r="I193" t="str">
            <v>Transitori giri ccp 000011567369</v>
          </cell>
          <cell r="J193">
            <v>1160</v>
          </cell>
          <cell r="K193" t="str">
            <v xml:space="preserve">                    a) Crediti documentati da fatture</v>
          </cell>
        </row>
        <row r="194">
          <cell r="G194">
            <v>701001</v>
          </cell>
          <cell r="H194">
            <v>1240</v>
          </cell>
          <cell r="I194" t="str">
            <v>Crediti vs/ imprese controllate</v>
          </cell>
          <cell r="J194">
            <v>1240</v>
          </cell>
          <cell r="K194" t="str">
            <v xml:space="preserve">                    a) Crediti commerciali</v>
          </cell>
        </row>
        <row r="195">
          <cell r="G195">
            <v>701002</v>
          </cell>
          <cell r="H195">
            <v>1244</v>
          </cell>
          <cell r="I195" t="str">
            <v>c/c intercompany Val d'Astico</v>
          </cell>
          <cell r="J195">
            <v>1244</v>
          </cell>
          <cell r="K195" t="str">
            <v xml:space="preserve">                    c) Altro ...</v>
          </cell>
        </row>
        <row r="196">
          <cell r="G196">
            <v>701003</v>
          </cell>
          <cell r="H196">
            <v>1244</v>
          </cell>
          <cell r="I196" t="str">
            <v>c/c intercompany Ergas</v>
          </cell>
          <cell r="J196">
            <v>1244</v>
          </cell>
          <cell r="K196" t="str">
            <v xml:space="preserve">                    c) Altro ...</v>
          </cell>
        </row>
        <row r="197">
          <cell r="G197">
            <v>701004</v>
          </cell>
          <cell r="H197">
            <v>1244</v>
          </cell>
          <cell r="I197" t="str">
            <v xml:space="preserve">c/c intercompany Nord Italia Gas </v>
          </cell>
          <cell r="J197">
            <v>1244</v>
          </cell>
          <cell r="K197" t="str">
            <v xml:space="preserve">                    c) Altro ...</v>
          </cell>
        </row>
        <row r="198">
          <cell r="G198">
            <v>701005</v>
          </cell>
          <cell r="H198">
            <v>1244</v>
          </cell>
          <cell r="I198" t="str">
            <v>c/c intercompany Tecnometan</v>
          </cell>
          <cell r="J198">
            <v>1244</v>
          </cell>
          <cell r="K198" t="str">
            <v xml:space="preserve">                    c) Altro ...</v>
          </cell>
        </row>
        <row r="199">
          <cell r="G199">
            <v>701006</v>
          </cell>
          <cell r="H199">
            <v>1244</v>
          </cell>
          <cell r="I199" t="str">
            <v>c/c intercompany Metanotezze</v>
          </cell>
          <cell r="J199">
            <v>1244</v>
          </cell>
          <cell r="K199" t="str">
            <v xml:space="preserve">                    c) Altro ...</v>
          </cell>
        </row>
        <row r="200">
          <cell r="G200">
            <v>701007</v>
          </cell>
          <cell r="H200">
            <v>1244</v>
          </cell>
          <cell r="I200" t="str">
            <v>c/c intercompany Asco TLC</v>
          </cell>
          <cell r="J200">
            <v>1244</v>
          </cell>
          <cell r="K200" t="str">
            <v xml:space="preserve">                    c) Altro ...</v>
          </cell>
        </row>
        <row r="201">
          <cell r="G201">
            <v>701008</v>
          </cell>
          <cell r="H201">
            <v>1244</v>
          </cell>
          <cell r="I201" t="str">
            <v>c/c intercompany Veneta Gestione Servizi Pubblici</v>
          </cell>
          <cell r="J201">
            <v>1244</v>
          </cell>
          <cell r="K201" t="str">
            <v xml:space="preserve">                    c) Altro ...</v>
          </cell>
        </row>
        <row r="202">
          <cell r="G202">
            <v>701009</v>
          </cell>
          <cell r="H202">
            <v>1244</v>
          </cell>
          <cell r="I202" t="str">
            <v>c/c intercompany Gestione Servizi Pubblici</v>
          </cell>
          <cell r="J202">
            <v>1244</v>
          </cell>
          <cell r="K202" t="str">
            <v xml:space="preserve">                    c) Altro ...</v>
          </cell>
        </row>
        <row r="203">
          <cell r="G203">
            <v>701010</v>
          </cell>
          <cell r="H203">
            <v>1244</v>
          </cell>
          <cell r="I203" t="str">
            <v>c/c intercompany Gestione Servizi Pubblici Holding</v>
          </cell>
          <cell r="J203">
            <v>1244</v>
          </cell>
          <cell r="K203" t="str">
            <v xml:space="preserve">                    c) Altro ...</v>
          </cell>
        </row>
        <row r="204">
          <cell r="G204">
            <v>701011</v>
          </cell>
          <cell r="H204">
            <v>1244</v>
          </cell>
          <cell r="I204" t="str">
            <v>c/c intercompany Energy System</v>
          </cell>
          <cell r="J204">
            <v>1244</v>
          </cell>
          <cell r="K204" t="str">
            <v xml:space="preserve">                    c) Altro ...</v>
          </cell>
        </row>
        <row r="205">
          <cell r="G205">
            <v>701012</v>
          </cell>
          <cell r="H205">
            <v>2762</v>
          </cell>
          <cell r="I205" t="str">
            <v>c/c intercompany Ascotrade</v>
          </cell>
          <cell r="J205">
            <v>2762</v>
          </cell>
          <cell r="K205" t="str">
            <v xml:space="preserve">                 b) Debiti finanziari</v>
          </cell>
        </row>
        <row r="206">
          <cell r="G206">
            <v>701013</v>
          </cell>
          <cell r="H206">
            <v>1244</v>
          </cell>
          <cell r="I206" t="str">
            <v>c/c intercompany Mirant Italia</v>
          </cell>
          <cell r="J206">
            <v>1244</v>
          </cell>
          <cell r="K206" t="str">
            <v xml:space="preserve">                    c) Altro ...</v>
          </cell>
        </row>
        <row r="207">
          <cell r="G207">
            <v>701014</v>
          </cell>
          <cell r="H207">
            <v>1244</v>
          </cell>
          <cell r="I207" t="str">
            <v>Crediti vs/ ASCOTRADE SPA</v>
          </cell>
          <cell r="J207">
            <v>1244</v>
          </cell>
          <cell r="K207" t="str">
            <v xml:space="preserve">                    c) Altro ...</v>
          </cell>
        </row>
        <row r="208">
          <cell r="G208">
            <v>701015</v>
          </cell>
          <cell r="H208">
            <v>1244</v>
          </cell>
          <cell r="I208" t="str">
            <v>Crediti vs/imprese controllate (mastro)</v>
          </cell>
          <cell r="J208">
            <v>1244</v>
          </cell>
          <cell r="K208" t="str">
            <v xml:space="preserve">                    c) Altro ...</v>
          </cell>
        </row>
        <row r="209">
          <cell r="G209">
            <v>701017</v>
          </cell>
          <cell r="H209">
            <v>1244</v>
          </cell>
          <cell r="I209" t="str">
            <v>c/c intercompany Ascogas</v>
          </cell>
          <cell r="J209">
            <v>1244</v>
          </cell>
          <cell r="K209" t="str">
            <v xml:space="preserve">                    c) Altro ...</v>
          </cell>
        </row>
        <row r="210">
          <cell r="G210">
            <v>702001</v>
          </cell>
          <cell r="H210">
            <v>1304</v>
          </cell>
          <cell r="I210" t="str">
            <v>Credito vs/imprese collegate</v>
          </cell>
          <cell r="J210">
            <v>1304</v>
          </cell>
          <cell r="K210" t="str">
            <v xml:space="preserve">                    c) Altro ...</v>
          </cell>
        </row>
        <row r="211">
          <cell r="G211">
            <v>702002</v>
          </cell>
          <cell r="H211">
            <v>1304</v>
          </cell>
          <cell r="I211" t="str">
            <v>Fondo provvisorio investimenti</v>
          </cell>
          <cell r="J211">
            <v>1304</v>
          </cell>
          <cell r="K211" t="str">
            <v xml:space="preserve">                    c) Altro ...</v>
          </cell>
        </row>
        <row r="212">
          <cell r="G212">
            <v>702003</v>
          </cell>
          <cell r="H212">
            <v>1304</v>
          </cell>
          <cell r="I212" t="str">
            <v>Crediti vs/ ASCOTRADE SPA -collegate</v>
          </cell>
          <cell r="J212">
            <v>1304</v>
          </cell>
          <cell r="K212" t="str">
            <v xml:space="preserve">                    c) Altro ...</v>
          </cell>
        </row>
        <row r="213">
          <cell r="G213">
            <v>702004</v>
          </cell>
          <cell r="H213">
            <v>1304</v>
          </cell>
          <cell r="I213" t="str">
            <v>Crediti vs/GSP - c/afitto crediti</v>
          </cell>
          <cell r="J213">
            <v>1304</v>
          </cell>
          <cell r="K213" t="str">
            <v xml:space="preserve">                    c) Altro ...</v>
          </cell>
        </row>
        <row r="214">
          <cell r="G214">
            <v>702101</v>
          </cell>
          <cell r="H214">
            <v>1304</v>
          </cell>
          <cell r="I214" t="str">
            <v>Val D'astico c/scissione</v>
          </cell>
          <cell r="J214">
            <v>1304</v>
          </cell>
          <cell r="K214" t="str">
            <v xml:space="preserve">                    c) Altro ...</v>
          </cell>
        </row>
        <row r="215">
          <cell r="G215">
            <v>702102</v>
          </cell>
          <cell r="H215">
            <v>1304</v>
          </cell>
          <cell r="I215" t="str">
            <v>Nord Italia c/scissione</v>
          </cell>
          <cell r="J215">
            <v>1304</v>
          </cell>
          <cell r="K215" t="str">
            <v xml:space="preserve">                    c) Altro ...</v>
          </cell>
        </row>
        <row r="216">
          <cell r="G216">
            <v>702103</v>
          </cell>
          <cell r="H216">
            <v>1304</v>
          </cell>
          <cell r="I216" t="str">
            <v>Tecnometan c/scissione</v>
          </cell>
          <cell r="J216">
            <v>1304</v>
          </cell>
          <cell r="K216" t="str">
            <v xml:space="preserve">                    c) Altro ...</v>
          </cell>
        </row>
        <row r="217">
          <cell r="G217">
            <v>702104</v>
          </cell>
          <cell r="H217">
            <v>1304</v>
          </cell>
          <cell r="I217" t="str">
            <v>Ergas c/scissione</v>
          </cell>
          <cell r="J217">
            <v>1304</v>
          </cell>
          <cell r="K217" t="str">
            <v xml:space="preserve">                    c) Altro ...</v>
          </cell>
        </row>
        <row r="218">
          <cell r="G218">
            <v>702105</v>
          </cell>
          <cell r="H218">
            <v>1304</v>
          </cell>
          <cell r="I218" t="str">
            <v>Metanotezze c/scissione</v>
          </cell>
          <cell r="J218">
            <v>1304</v>
          </cell>
          <cell r="K218" t="str">
            <v xml:space="preserve">                    c) Altro ...</v>
          </cell>
        </row>
        <row r="219">
          <cell r="G219">
            <v>702106</v>
          </cell>
          <cell r="H219">
            <v>1304</v>
          </cell>
          <cell r="I219" t="str">
            <v>Veneta G.S.P. c/scissione</v>
          </cell>
          <cell r="J219">
            <v>1304</v>
          </cell>
          <cell r="K219" t="str">
            <v xml:space="preserve">                    c) Altro ...</v>
          </cell>
        </row>
        <row r="220">
          <cell r="G220">
            <v>702107</v>
          </cell>
          <cell r="H220">
            <v>1304</v>
          </cell>
          <cell r="I220" t="str">
            <v>Nord Italia c/conguaglio</v>
          </cell>
          <cell r="J220">
            <v>1304</v>
          </cell>
          <cell r="K220" t="str">
            <v xml:space="preserve">                    c) Altro ...</v>
          </cell>
        </row>
        <row r="221">
          <cell r="G221">
            <v>702108</v>
          </cell>
          <cell r="H221">
            <v>1304</v>
          </cell>
          <cell r="I221" t="str">
            <v>Ergas c/conguaglio</v>
          </cell>
          <cell r="J221">
            <v>1304</v>
          </cell>
          <cell r="K221" t="str">
            <v xml:space="preserve">                    c) Altro ...</v>
          </cell>
        </row>
        <row r="222">
          <cell r="G222">
            <v>703001</v>
          </cell>
          <cell r="H222">
            <v>1360</v>
          </cell>
          <cell r="I222" t="str">
            <v>Crediti vs/controllanti</v>
          </cell>
          <cell r="J222">
            <v>1331</v>
          </cell>
          <cell r="K222" t="str">
            <v xml:space="preserve">                    a) Crediti commerciali</v>
          </cell>
        </row>
        <row r="223">
          <cell r="G223">
            <v>703002</v>
          </cell>
          <cell r="H223">
            <v>1364</v>
          </cell>
          <cell r="I223" t="str">
            <v>c/c intercompany Ascopiave</v>
          </cell>
          <cell r="J223">
            <v>1333</v>
          </cell>
          <cell r="K223" t="str">
            <v xml:space="preserve">                    c) Altro</v>
          </cell>
        </row>
        <row r="224">
          <cell r="G224">
            <v>703003</v>
          </cell>
          <cell r="H224">
            <v>1364</v>
          </cell>
          <cell r="I224" t="str">
            <v xml:space="preserve">Crediti vs/imprese controllanti (mastro) </v>
          </cell>
          <cell r="J224">
            <v>1333</v>
          </cell>
          <cell r="K224" t="str">
            <v xml:space="preserve">                    c) Altro</v>
          </cell>
        </row>
        <row r="225">
          <cell r="G225">
            <v>703004</v>
          </cell>
          <cell r="H225">
            <v>2884</v>
          </cell>
          <cell r="I225" t="str">
            <v>c/c intercompany Ascopiave H.</v>
          </cell>
          <cell r="J225">
            <v>2884</v>
          </cell>
          <cell r="K225" t="str">
            <v xml:space="preserve">                 c) Altro ...</v>
          </cell>
        </row>
        <row r="226">
          <cell r="G226">
            <v>703101</v>
          </cell>
          <cell r="H226">
            <v>1364</v>
          </cell>
          <cell r="I226" t="str">
            <v xml:space="preserve">Ascopiave c/conferimento </v>
          </cell>
          <cell r="J226">
            <v>1333</v>
          </cell>
          <cell r="K226" t="str">
            <v xml:space="preserve">                    c) Altro</v>
          </cell>
        </row>
        <row r="227">
          <cell r="G227">
            <v>703102</v>
          </cell>
          <cell r="H227">
            <v>1364</v>
          </cell>
          <cell r="I227" t="str">
            <v>Ascopiave c/conguaglio</v>
          </cell>
          <cell r="J227">
            <v>1333</v>
          </cell>
          <cell r="K227" t="str">
            <v xml:space="preserve">                    c) Altro</v>
          </cell>
        </row>
        <row r="228">
          <cell r="G228">
            <v>704001</v>
          </cell>
          <cell r="H228">
            <v>1432</v>
          </cell>
          <cell r="I228" t="str">
            <v>Depositi cauzionali passivi c/o Stato</v>
          </cell>
          <cell r="J228">
            <v>1432</v>
          </cell>
          <cell r="K228" t="str">
            <v xml:space="preserve">                    c) Depositi cauzionali in denaro</v>
          </cell>
        </row>
        <row r="229">
          <cell r="G229">
            <v>704101</v>
          </cell>
          <cell r="H229">
            <v>1424</v>
          </cell>
          <cell r="I229" t="str">
            <v>Crediti vs/ Regione Veneto</v>
          </cell>
          <cell r="J229">
            <v>1424</v>
          </cell>
          <cell r="K229" t="str">
            <v xml:space="preserve">                    b) Crediti verso altri soggetti</v>
          </cell>
        </row>
        <row r="230">
          <cell r="G230">
            <v>704201</v>
          </cell>
          <cell r="H230">
            <v>1424</v>
          </cell>
          <cell r="I230" t="str">
            <v>Crediti vs/ Comuni consorziati</v>
          </cell>
          <cell r="J230">
            <v>1424</v>
          </cell>
          <cell r="K230" t="str">
            <v xml:space="preserve">                    b) Crediti verso altri soggetti</v>
          </cell>
        </row>
        <row r="231">
          <cell r="G231">
            <v>704202</v>
          </cell>
          <cell r="H231">
            <v>1424</v>
          </cell>
          <cell r="I231" t="str">
            <v>Crediti vs/ Comuni convenzionati</v>
          </cell>
          <cell r="J231">
            <v>1424</v>
          </cell>
          <cell r="K231" t="str">
            <v xml:space="preserve">                    b) Crediti verso altri soggetti</v>
          </cell>
        </row>
        <row r="232">
          <cell r="G232">
            <v>704203</v>
          </cell>
          <cell r="H232">
            <v>1424</v>
          </cell>
          <cell r="I232" t="str">
            <v>Crediti vs/ Comunità Montana Prealpi TV</v>
          </cell>
          <cell r="J232">
            <v>1424</v>
          </cell>
          <cell r="K232" t="str">
            <v xml:space="preserve">                    b) Crediti verso altri soggetti</v>
          </cell>
        </row>
        <row r="233">
          <cell r="G233">
            <v>704204</v>
          </cell>
          <cell r="H233">
            <v>1424</v>
          </cell>
          <cell r="I233" t="str">
            <v>Crediti vs/ Consorzio Bim Piave</v>
          </cell>
          <cell r="J233">
            <v>1424</v>
          </cell>
          <cell r="K233" t="str">
            <v xml:space="preserve">                    b) Crediti verso altri soggetti</v>
          </cell>
        </row>
        <row r="234">
          <cell r="G234">
            <v>704205</v>
          </cell>
          <cell r="H234">
            <v>1432</v>
          </cell>
          <cell r="I234" t="str">
            <v>Depositi cauzionali passivi c/o Enti territoriali</v>
          </cell>
          <cell r="J234">
            <v>1432</v>
          </cell>
          <cell r="K234" t="str">
            <v xml:space="preserve">                    c) Depositi cauzionali in denaro</v>
          </cell>
        </row>
        <row r="235">
          <cell r="G235">
            <v>704301</v>
          </cell>
          <cell r="H235">
            <v>1432</v>
          </cell>
          <cell r="I235" t="str">
            <v>Depositi cauzionali passivi c/o Enti settore pubblico allargato</v>
          </cell>
          <cell r="J235">
            <v>1432</v>
          </cell>
          <cell r="K235" t="str">
            <v xml:space="preserve">                    c) Depositi cauzionali in denaro</v>
          </cell>
        </row>
        <row r="236">
          <cell r="G236">
            <v>704401</v>
          </cell>
          <cell r="H236">
            <v>2434</v>
          </cell>
          <cell r="I236" t="str">
            <v>Crediti per quote di mutui da erogare Cassa  DD.PP.</v>
          </cell>
          <cell r="J236">
            <v>2434</v>
          </cell>
          <cell r="K236" t="str">
            <v xml:space="preserve">                 h) Altri debiti verso banche ...</v>
          </cell>
        </row>
        <row r="237">
          <cell r="G237">
            <v>704402</v>
          </cell>
          <cell r="H237">
            <v>2434</v>
          </cell>
          <cell r="I237" t="str">
            <v>Crediti per quote di mutui da erogare I.N.P.D.A.P.</v>
          </cell>
          <cell r="J237">
            <v>2434</v>
          </cell>
          <cell r="K237" t="str">
            <v xml:space="preserve">                 h) Altri debiti verso banche ...</v>
          </cell>
        </row>
        <row r="238">
          <cell r="G238">
            <v>704501</v>
          </cell>
          <cell r="H238">
            <v>1424</v>
          </cell>
          <cell r="I238" t="str">
            <v>Crediti vs/ INPS</v>
          </cell>
          <cell r="J238">
            <v>1424</v>
          </cell>
          <cell r="K238" t="str">
            <v xml:space="preserve">                    b) Crediti verso altri soggetti</v>
          </cell>
        </row>
        <row r="239">
          <cell r="G239">
            <v>704502</v>
          </cell>
          <cell r="H239">
            <v>1424</v>
          </cell>
          <cell r="I239" t="str">
            <v>Crediti vs/ INAIL</v>
          </cell>
          <cell r="J239">
            <v>1424</v>
          </cell>
          <cell r="K239" t="str">
            <v xml:space="preserve">                    b) Crediti verso altri soggetti</v>
          </cell>
        </row>
        <row r="240">
          <cell r="G240">
            <v>704503</v>
          </cell>
          <cell r="H240">
            <v>1424</v>
          </cell>
          <cell r="I240" t="str">
            <v>Crediti vs/ altri istituti previdenziali</v>
          </cell>
          <cell r="J240">
            <v>1424</v>
          </cell>
          <cell r="K240" t="str">
            <v xml:space="preserve">                    b) Crediti verso altri soggetti</v>
          </cell>
        </row>
        <row r="241">
          <cell r="G241">
            <v>704511</v>
          </cell>
          <cell r="H241">
            <v>1432</v>
          </cell>
          <cell r="I241" t="str">
            <v>Deposito teleposta conto n. 6317</v>
          </cell>
          <cell r="J241">
            <v>1432</v>
          </cell>
          <cell r="K241" t="str">
            <v xml:space="preserve">                    c) Depositi cauzionali in denaro</v>
          </cell>
        </row>
        <row r="242">
          <cell r="G242">
            <v>704512</v>
          </cell>
          <cell r="H242">
            <v>1432</v>
          </cell>
          <cell r="I242" t="str">
            <v>Deposito teleposta conto n. 6331</v>
          </cell>
          <cell r="J242">
            <v>1432</v>
          </cell>
          <cell r="K242" t="str">
            <v xml:space="preserve">                    c) Depositi cauzionali in denaro</v>
          </cell>
        </row>
        <row r="243">
          <cell r="G243">
            <v>704513</v>
          </cell>
          <cell r="H243">
            <v>1432</v>
          </cell>
          <cell r="I243" t="str">
            <v>Deposito postale conto cred.spec. n. 514</v>
          </cell>
          <cell r="J243">
            <v>1432</v>
          </cell>
          <cell r="K243" t="str">
            <v xml:space="preserve">                    c) Depositi cauzionali in denaro</v>
          </cell>
        </row>
        <row r="244">
          <cell r="G244">
            <v>704514</v>
          </cell>
          <cell r="H244">
            <v>1432</v>
          </cell>
          <cell r="I244" t="str">
            <v>Depositi cauzionali passivi c/o altri</v>
          </cell>
          <cell r="J244">
            <v>1432</v>
          </cell>
          <cell r="K244" t="str">
            <v xml:space="preserve">                    c) Depositi cauzionali in denaro</v>
          </cell>
        </row>
        <row r="245">
          <cell r="G245">
            <v>704515</v>
          </cell>
          <cell r="H245">
            <v>1432</v>
          </cell>
          <cell r="I245" t="str">
            <v>Depositi presso terzi</v>
          </cell>
          <cell r="J245">
            <v>1432</v>
          </cell>
          <cell r="K245" t="str">
            <v xml:space="preserve">                    c) Depositi cauzionali in denaro</v>
          </cell>
        </row>
        <row r="246">
          <cell r="G246">
            <v>704531</v>
          </cell>
          <cell r="H246">
            <v>1424</v>
          </cell>
          <cell r="I246" t="str">
            <v>Anticipi a fornitori</v>
          </cell>
          <cell r="J246">
            <v>1424</v>
          </cell>
          <cell r="K246" t="str">
            <v xml:space="preserve">                    b) Crediti verso altri soggetti</v>
          </cell>
        </row>
        <row r="247">
          <cell r="G247">
            <v>704532</v>
          </cell>
          <cell r="H247">
            <v>1422</v>
          </cell>
          <cell r="I247" t="str">
            <v>Dipendenti c/ anticipi</v>
          </cell>
          <cell r="J247">
            <v>1422</v>
          </cell>
          <cell r="K247" t="str">
            <v xml:space="preserve">                    a) Crediti verso i dipendenti</v>
          </cell>
        </row>
        <row r="248">
          <cell r="G248">
            <v>704541</v>
          </cell>
          <cell r="H248">
            <v>1440</v>
          </cell>
          <cell r="I248" t="str">
            <v>Altri crediti</v>
          </cell>
          <cell r="J248">
            <v>1440</v>
          </cell>
          <cell r="K248" t="str">
            <v xml:space="preserve">                    e) Altro ...</v>
          </cell>
        </row>
        <row r="249">
          <cell r="G249">
            <v>704542</v>
          </cell>
          <cell r="H249">
            <v>1434</v>
          </cell>
          <cell r="I249" t="str">
            <v>Note credito da ricevere</v>
          </cell>
          <cell r="J249">
            <v>1434</v>
          </cell>
          <cell r="K249" t="str">
            <v xml:space="preserve">                    d) Crediti diversi</v>
          </cell>
        </row>
        <row r="250">
          <cell r="G250">
            <v>704543</v>
          </cell>
          <cell r="H250">
            <v>1424</v>
          </cell>
          <cell r="I250" t="str">
            <v>Crediti v/Poste e Banche</v>
          </cell>
          <cell r="J250">
            <v>1424</v>
          </cell>
          <cell r="K250" t="str">
            <v xml:space="preserve">                    b) Crediti verso altri soggetti</v>
          </cell>
        </row>
        <row r="251">
          <cell r="G251">
            <v>704544</v>
          </cell>
          <cell r="H251">
            <v>1424</v>
          </cell>
          <cell r="I251" t="str">
            <v>Anticipazione a Confservizi Veneto</v>
          </cell>
          <cell r="J251">
            <v>1424</v>
          </cell>
          <cell r="K251" t="str">
            <v xml:space="preserve">                    b) Crediti verso altri soggetti</v>
          </cell>
        </row>
        <row r="252">
          <cell r="G252">
            <v>704601</v>
          </cell>
          <cell r="H252">
            <v>1437</v>
          </cell>
          <cell r="I252" t="str">
            <v>IRAP c/ Acconti</v>
          </cell>
          <cell r="J252">
            <v>1373</v>
          </cell>
          <cell r="K252" t="str">
            <v xml:space="preserve">                    f) Acconto d'imposta IRAP</v>
          </cell>
        </row>
        <row r="253">
          <cell r="G253">
            <v>704602</v>
          </cell>
          <cell r="H253">
            <v>1420</v>
          </cell>
          <cell r="I253" t="str">
            <v>IRPEG c/ Ritenute d'acconto su interessi attivi</v>
          </cell>
          <cell r="J253">
            <v>1368</v>
          </cell>
          <cell r="K253" t="str">
            <v xml:space="preserve">                    a) Crediti verso l'Erario per ritenute subite</v>
          </cell>
        </row>
        <row r="254">
          <cell r="G254">
            <v>704603</v>
          </cell>
          <cell r="H254">
            <v>1420</v>
          </cell>
          <cell r="I254" t="str">
            <v>IRPEG c/ Ritenute d'acconto su titoli</v>
          </cell>
          <cell r="J254">
            <v>1368</v>
          </cell>
          <cell r="K254" t="str">
            <v xml:space="preserve">                    a) Crediti verso l'Erario per ritenute subite</v>
          </cell>
        </row>
        <row r="255">
          <cell r="G255">
            <v>704604</v>
          </cell>
          <cell r="H255">
            <v>1436</v>
          </cell>
          <cell r="I255" t="str">
            <v>IRPEG c/ Acconti</v>
          </cell>
          <cell r="J255">
            <v>1372</v>
          </cell>
          <cell r="K255" t="str">
            <v xml:space="preserve">                    e) Acconti d'imposta IRES</v>
          </cell>
        </row>
        <row r="256">
          <cell r="G256">
            <v>704605</v>
          </cell>
          <cell r="H256">
            <v>1435</v>
          </cell>
          <cell r="I256" t="str">
            <v>Crediti per imposte anticipate</v>
          </cell>
          <cell r="J256">
            <v>1385</v>
          </cell>
          <cell r="K256" t="str">
            <v xml:space="preserve">                    a) Imposte anticipate</v>
          </cell>
        </row>
        <row r="257">
          <cell r="G257">
            <v>704606</v>
          </cell>
          <cell r="H257">
            <v>1440</v>
          </cell>
          <cell r="I257" t="str">
            <v xml:space="preserve">Crediti v/erario per credito d'imposta chiesti a rimborso </v>
          </cell>
          <cell r="J257">
            <v>1440</v>
          </cell>
          <cell r="K257" t="str">
            <v xml:space="preserve">                    e) Altro ...</v>
          </cell>
        </row>
        <row r="258">
          <cell r="G258">
            <v>704607</v>
          </cell>
          <cell r="H258">
            <v>1426</v>
          </cell>
          <cell r="I258" t="str">
            <v>Crediti d'imposta su dividendi</v>
          </cell>
          <cell r="J258">
            <v>1369</v>
          </cell>
          <cell r="K258" t="str">
            <v xml:space="preserve">                    b) Crediti di imposta su dividendi</v>
          </cell>
        </row>
        <row r="259">
          <cell r="G259">
            <v>704608</v>
          </cell>
          <cell r="H259">
            <v>1428</v>
          </cell>
          <cell r="I259" t="str">
            <v>Crediti per IRPEG e IRAP</v>
          </cell>
          <cell r="J259">
            <v>1370</v>
          </cell>
          <cell r="K259" t="str">
            <v xml:space="preserve">                    c) Crediti IRPEG/ILOR/IRAP</v>
          </cell>
        </row>
        <row r="260">
          <cell r="G260">
            <v>704609</v>
          </cell>
          <cell r="H260">
            <v>1440</v>
          </cell>
          <cell r="I260" t="str">
            <v>Crediti vs IRPEG per interessi da liquidare</v>
          </cell>
          <cell r="J260">
            <v>1440</v>
          </cell>
          <cell r="K260" t="str">
            <v xml:space="preserve">                    e) Altro ...</v>
          </cell>
        </row>
        <row r="261">
          <cell r="G261">
            <v>705001</v>
          </cell>
          <cell r="H261">
            <v>1432</v>
          </cell>
          <cell r="I261" t="str">
            <v>Depositi cauzionali e anticipi (mastro)</v>
          </cell>
          <cell r="J261">
            <v>1432</v>
          </cell>
          <cell r="K261" t="str">
            <v xml:space="preserve">                    c) Depositi cauzionali in denaro</v>
          </cell>
        </row>
        <row r="262">
          <cell r="G262">
            <v>705002</v>
          </cell>
          <cell r="H262">
            <v>1432</v>
          </cell>
          <cell r="I262" t="str">
            <v>Depositi cauzionali e anticipi CON</v>
          </cell>
          <cell r="J262">
            <v>1432</v>
          </cell>
          <cell r="K262" t="str">
            <v xml:space="preserve">                    c) Depositi cauzionali in denaro</v>
          </cell>
        </row>
        <row r="263">
          <cell r="G263">
            <v>705003</v>
          </cell>
          <cell r="H263">
            <v>1432</v>
          </cell>
          <cell r="I263" t="str">
            <v>Depositi cauzionali e anticipi LOR</v>
          </cell>
          <cell r="J263">
            <v>1432</v>
          </cell>
          <cell r="K263" t="str">
            <v xml:space="preserve">                    c) Depositi cauzionali in denaro</v>
          </cell>
        </row>
        <row r="264">
          <cell r="G264">
            <v>705004</v>
          </cell>
          <cell r="H264">
            <v>1432</v>
          </cell>
          <cell r="I264" t="str">
            <v>Depositi cauzionali e anticipi ROS</v>
          </cell>
          <cell r="J264">
            <v>1432</v>
          </cell>
          <cell r="K264" t="str">
            <v xml:space="preserve">                    c) Depositi cauzionali in denaro</v>
          </cell>
        </row>
        <row r="265">
          <cell r="G265">
            <v>705005</v>
          </cell>
          <cell r="H265">
            <v>1432</v>
          </cell>
          <cell r="I265" t="str">
            <v>Depositi cauzionali PP.TT Direzionali</v>
          </cell>
          <cell r="J265">
            <v>1432</v>
          </cell>
          <cell r="K265" t="str">
            <v xml:space="preserve">                    c) Depositi cauzionali in denaro</v>
          </cell>
        </row>
        <row r="266">
          <cell r="G266">
            <v>705006</v>
          </cell>
          <cell r="H266">
            <v>1432</v>
          </cell>
          <cell r="I266" t="str">
            <v>Depositi cauzionali e anticipi S. Martino</v>
          </cell>
          <cell r="J266">
            <v>1432</v>
          </cell>
          <cell r="K266" t="str">
            <v xml:space="preserve">                    c) Depositi cauzionali in denaro</v>
          </cell>
        </row>
        <row r="267">
          <cell r="G267">
            <v>705007</v>
          </cell>
          <cell r="H267">
            <v>1432</v>
          </cell>
          <cell r="I267" t="str">
            <v>Depositi cauzionali e anticipi Galliera V.ta</v>
          </cell>
          <cell r="J267">
            <v>1432</v>
          </cell>
          <cell r="K267" t="str">
            <v xml:space="preserve">                    c) Depositi cauzionali in denaro</v>
          </cell>
        </row>
        <row r="268">
          <cell r="G268">
            <v>705008</v>
          </cell>
          <cell r="H268">
            <v>1432</v>
          </cell>
          <cell r="I268" t="str">
            <v>Depositi cauzionali e anticipi Tombolo</v>
          </cell>
          <cell r="J268">
            <v>1432</v>
          </cell>
          <cell r="K268" t="str">
            <v xml:space="preserve">                    c) Depositi cauzionali in denaro</v>
          </cell>
        </row>
        <row r="269">
          <cell r="G269">
            <v>805001</v>
          </cell>
          <cell r="H269">
            <v>1630</v>
          </cell>
          <cell r="I269" t="str">
            <v>Crediti v/ istituti bancari</v>
          </cell>
          <cell r="J269">
            <v>1630</v>
          </cell>
          <cell r="K269" t="str">
            <v xml:space="preserve">                 f) Altri titoli ...</v>
          </cell>
        </row>
        <row r="270">
          <cell r="G270">
            <v>805002</v>
          </cell>
          <cell r="H270">
            <v>1630</v>
          </cell>
          <cell r="I270" t="str">
            <v>Titoli</v>
          </cell>
          <cell r="J270">
            <v>1630</v>
          </cell>
          <cell r="K270" t="str">
            <v xml:space="preserve">                 f) Altri titoli ...</v>
          </cell>
        </row>
        <row r="271">
          <cell r="G271">
            <v>805003</v>
          </cell>
          <cell r="H271">
            <v>1630</v>
          </cell>
          <cell r="I271" t="str">
            <v>A.T.I. c/o Confservizi International</v>
          </cell>
          <cell r="J271">
            <v>1630</v>
          </cell>
          <cell r="K271" t="str">
            <v xml:space="preserve">                 f) Altri titoli ...</v>
          </cell>
        </row>
        <row r="272">
          <cell r="G272">
            <v>901001</v>
          </cell>
          <cell r="H272">
            <v>2426</v>
          </cell>
          <cell r="I272" t="str">
            <v>Cassamarca Spa …</v>
          </cell>
          <cell r="J272">
            <v>2426</v>
          </cell>
          <cell r="K272" t="str">
            <v xml:space="preserve">                 d) Per conti correnti passivi</v>
          </cell>
        </row>
        <row r="273">
          <cell r="G273">
            <v>901002</v>
          </cell>
          <cell r="H273">
            <v>1670</v>
          </cell>
          <cell r="I273" t="str">
            <v>Cassamarca Spa riba passive</v>
          </cell>
          <cell r="J273">
            <v>1670</v>
          </cell>
          <cell r="K273" t="str">
            <v xml:space="preserve">                 a) Banche c/c attivi</v>
          </cell>
        </row>
        <row r="274">
          <cell r="G274">
            <v>901003</v>
          </cell>
          <cell r="H274">
            <v>2426</v>
          </cell>
          <cell r="I274" t="str">
            <v>Cassamarca Spa bonifici</v>
          </cell>
          <cell r="J274">
            <v>2426</v>
          </cell>
          <cell r="K274" t="str">
            <v xml:space="preserve">                 d) Per conti correnti passivi</v>
          </cell>
        </row>
        <row r="275">
          <cell r="G275">
            <v>901004</v>
          </cell>
          <cell r="H275">
            <v>2426</v>
          </cell>
          <cell r="I275" t="str">
            <v>Cassamarca Spa trans. Altri</v>
          </cell>
          <cell r="J275">
            <v>2426</v>
          </cell>
          <cell r="K275" t="str">
            <v xml:space="preserve">                 d) Per conti correnti passivi</v>
          </cell>
        </row>
        <row r="276">
          <cell r="G276">
            <v>901005</v>
          </cell>
          <cell r="H276">
            <v>1670</v>
          </cell>
          <cell r="J276">
            <v>1670</v>
          </cell>
          <cell r="K276" t="str">
            <v xml:space="preserve">                 a) Banche c/c attivi</v>
          </cell>
        </row>
        <row r="277">
          <cell r="G277">
            <v>901006</v>
          </cell>
          <cell r="H277">
            <v>1670</v>
          </cell>
          <cell r="I277" t="str">
            <v>Cassamarca Spa transitorio incassi</v>
          </cell>
          <cell r="J277">
            <v>1670</v>
          </cell>
          <cell r="K277" t="str">
            <v xml:space="preserve">                 a) Banche c/c attivi</v>
          </cell>
        </row>
        <row r="278">
          <cell r="G278">
            <v>901007</v>
          </cell>
          <cell r="H278">
            <v>1670</v>
          </cell>
          <cell r="I278" t="str">
            <v>Cassamarca Spa riba attive</v>
          </cell>
          <cell r="J278">
            <v>1670</v>
          </cell>
          <cell r="K278" t="str">
            <v xml:space="preserve">                 a) Banche c/c attivi</v>
          </cell>
        </row>
        <row r="279">
          <cell r="G279">
            <v>901009</v>
          </cell>
          <cell r="H279">
            <v>1670</v>
          </cell>
          <cell r="I279" t="str">
            <v>Cassamarca Spa girofondi</v>
          </cell>
          <cell r="J279">
            <v>1670</v>
          </cell>
          <cell r="K279" t="str">
            <v xml:space="preserve">                 a) Banche c/c attivi</v>
          </cell>
        </row>
        <row r="280">
          <cell r="G280">
            <v>901011</v>
          </cell>
          <cell r="H280">
            <v>1670</v>
          </cell>
          <cell r="I280" t="str">
            <v>Cassamarca Spa 6044560</v>
          </cell>
          <cell r="J280">
            <v>1670</v>
          </cell>
          <cell r="K280" t="str">
            <v xml:space="preserve">                 a) Banche c/c attivi</v>
          </cell>
        </row>
        <row r="281">
          <cell r="G281">
            <v>901012</v>
          </cell>
          <cell r="H281">
            <v>1670</v>
          </cell>
          <cell r="I281" t="str">
            <v>Cassamarca Spa riba passive</v>
          </cell>
          <cell r="J281">
            <v>1670</v>
          </cell>
          <cell r="K281" t="str">
            <v xml:space="preserve">                 a) Banche c/c attivi</v>
          </cell>
        </row>
        <row r="282">
          <cell r="G282">
            <v>901013</v>
          </cell>
          <cell r="H282">
            <v>1670</v>
          </cell>
          <cell r="I282" t="str">
            <v>Cassamarca Spa bonifici</v>
          </cell>
          <cell r="J282">
            <v>1670</v>
          </cell>
          <cell r="K282" t="str">
            <v xml:space="preserve">                 a) Banche c/c attivi</v>
          </cell>
        </row>
        <row r="283">
          <cell r="G283">
            <v>901014</v>
          </cell>
          <cell r="H283">
            <v>1670</v>
          </cell>
          <cell r="I283" t="str">
            <v>Cassamarca Spa trans. Altri</v>
          </cell>
          <cell r="J283">
            <v>1670</v>
          </cell>
          <cell r="K283" t="str">
            <v xml:space="preserve">                 a) Banche c/c attivi</v>
          </cell>
        </row>
        <row r="284">
          <cell r="G284">
            <v>901021</v>
          </cell>
          <cell r="H284">
            <v>1670</v>
          </cell>
          <cell r="I284" t="str">
            <v>Cassamarca Spa 6052560</v>
          </cell>
          <cell r="J284">
            <v>1670</v>
          </cell>
          <cell r="K284" t="str">
            <v xml:space="preserve">                 a) Banche c/c attivi</v>
          </cell>
        </row>
        <row r="285">
          <cell r="G285">
            <v>901022</v>
          </cell>
          <cell r="H285">
            <v>1670</v>
          </cell>
          <cell r="I285" t="str">
            <v>Cassamarca Spa riba passive</v>
          </cell>
          <cell r="J285">
            <v>1670</v>
          </cell>
          <cell r="K285" t="str">
            <v xml:space="preserve">                 a) Banche c/c attivi</v>
          </cell>
        </row>
        <row r="286">
          <cell r="G286">
            <v>901023</v>
          </cell>
          <cell r="H286">
            <v>1670</v>
          </cell>
          <cell r="I286" t="str">
            <v>Cassamarca Spa bonifici</v>
          </cell>
          <cell r="J286">
            <v>1670</v>
          </cell>
          <cell r="K286" t="str">
            <v xml:space="preserve">                 a) Banche c/c attivi</v>
          </cell>
        </row>
        <row r="287">
          <cell r="G287">
            <v>901024</v>
          </cell>
          <cell r="H287">
            <v>1670</v>
          </cell>
          <cell r="I287" t="str">
            <v>Cassamarca Spa trans. Altri</v>
          </cell>
          <cell r="J287">
            <v>1670</v>
          </cell>
          <cell r="K287" t="str">
            <v xml:space="preserve">                 a) Banche c/c attivi</v>
          </cell>
        </row>
        <row r="288">
          <cell r="G288">
            <v>901031</v>
          </cell>
          <cell r="H288">
            <v>1670</v>
          </cell>
          <cell r="I288" t="str">
            <v>Cassamarca Spa 6051561</v>
          </cell>
          <cell r="J288">
            <v>1670</v>
          </cell>
          <cell r="K288" t="str">
            <v xml:space="preserve">                 a) Banche c/c attivi</v>
          </cell>
        </row>
        <row r="289">
          <cell r="G289">
            <v>901032</v>
          </cell>
          <cell r="H289">
            <v>1670</v>
          </cell>
          <cell r="I289" t="str">
            <v>Cassamarca Spa riba passive</v>
          </cell>
          <cell r="J289">
            <v>1670</v>
          </cell>
          <cell r="K289" t="str">
            <v xml:space="preserve">                 a) Banche c/c attivi</v>
          </cell>
        </row>
        <row r="290">
          <cell r="G290">
            <v>901033</v>
          </cell>
          <cell r="H290">
            <v>1670</v>
          </cell>
          <cell r="I290" t="str">
            <v>Cassamarca Spa bonifici</v>
          </cell>
          <cell r="J290">
            <v>1670</v>
          </cell>
          <cell r="K290" t="str">
            <v xml:space="preserve">                 a) Banche c/c attivi</v>
          </cell>
        </row>
        <row r="291">
          <cell r="G291">
            <v>901034</v>
          </cell>
          <cell r="H291">
            <v>1670</v>
          </cell>
          <cell r="I291" t="str">
            <v>Cassamarca Spa trans. Altri</v>
          </cell>
          <cell r="J291">
            <v>1670</v>
          </cell>
          <cell r="K291" t="str">
            <v xml:space="preserve">                 a) Banche c/c attivi</v>
          </cell>
        </row>
        <row r="292">
          <cell r="G292">
            <v>901041</v>
          </cell>
          <cell r="H292">
            <v>1670</v>
          </cell>
          <cell r="I292" t="str">
            <v>Cassamarca Spa 6045569</v>
          </cell>
          <cell r="J292">
            <v>1670</v>
          </cell>
          <cell r="K292" t="str">
            <v xml:space="preserve">                 a) Banche c/c attivi</v>
          </cell>
        </row>
        <row r="293">
          <cell r="G293">
            <v>901042</v>
          </cell>
          <cell r="H293">
            <v>1670</v>
          </cell>
          <cell r="I293" t="str">
            <v>Cassamarca Spa riba passive</v>
          </cell>
          <cell r="J293">
            <v>1670</v>
          </cell>
          <cell r="K293" t="str">
            <v xml:space="preserve">                 a) Banche c/c attivi</v>
          </cell>
        </row>
        <row r="294">
          <cell r="G294">
            <v>901043</v>
          </cell>
          <cell r="H294">
            <v>1670</v>
          </cell>
          <cell r="I294" t="str">
            <v>Cassamarca Spa bonifici</v>
          </cell>
          <cell r="J294">
            <v>1670</v>
          </cell>
          <cell r="K294" t="str">
            <v xml:space="preserve">                 a) Banche c/c attivi</v>
          </cell>
        </row>
        <row r="295">
          <cell r="G295">
            <v>901044</v>
          </cell>
          <cell r="H295">
            <v>1670</v>
          </cell>
          <cell r="I295" t="str">
            <v>Cassamarca Spa trans. Altri</v>
          </cell>
          <cell r="J295">
            <v>1670</v>
          </cell>
          <cell r="K295" t="str">
            <v xml:space="preserve">                 a) Banche c/c attivi</v>
          </cell>
        </row>
        <row r="296">
          <cell r="G296">
            <v>901051</v>
          </cell>
          <cell r="H296">
            <v>1670</v>
          </cell>
          <cell r="I296" t="str">
            <v>CR PD e RO 0310921H</v>
          </cell>
          <cell r="J296">
            <v>1670</v>
          </cell>
          <cell r="K296" t="str">
            <v xml:space="preserve">                 a) Banche c/c attivi</v>
          </cell>
        </row>
        <row r="297">
          <cell r="G297">
            <v>901052</v>
          </cell>
          <cell r="H297">
            <v>1670</v>
          </cell>
          <cell r="I297" t="str">
            <v>CR PD e RO riba passive</v>
          </cell>
          <cell r="J297">
            <v>1670</v>
          </cell>
          <cell r="K297" t="str">
            <v xml:space="preserve">                 a) Banche c/c attivi</v>
          </cell>
        </row>
        <row r="298">
          <cell r="G298">
            <v>901052</v>
          </cell>
          <cell r="H298">
            <v>1670</v>
          </cell>
          <cell r="I298" t="str">
            <v>CR PD e RO riba passive</v>
          </cell>
          <cell r="J298">
            <v>1670</v>
          </cell>
          <cell r="K298" t="str">
            <v xml:space="preserve">                 a) Banche c/c attivi</v>
          </cell>
        </row>
        <row r="299">
          <cell r="G299">
            <v>901053</v>
          </cell>
          <cell r="H299">
            <v>1670</v>
          </cell>
          <cell r="I299" t="str">
            <v>CR PD e RO bonifici</v>
          </cell>
          <cell r="J299">
            <v>1670</v>
          </cell>
          <cell r="K299" t="str">
            <v xml:space="preserve">                 a) Banche c/c attivi</v>
          </cell>
        </row>
        <row r="300">
          <cell r="G300">
            <v>901053</v>
          </cell>
          <cell r="H300">
            <v>1670</v>
          </cell>
          <cell r="I300" t="str">
            <v>CR PD e RO bonifici</v>
          </cell>
          <cell r="J300">
            <v>1670</v>
          </cell>
          <cell r="K300" t="str">
            <v xml:space="preserve">                 a) Banche c/c attivi</v>
          </cell>
        </row>
        <row r="301">
          <cell r="G301">
            <v>901054</v>
          </cell>
          <cell r="H301">
            <v>1670</v>
          </cell>
          <cell r="I301" t="str">
            <v>CR PD e RO trans. Altri</v>
          </cell>
          <cell r="J301">
            <v>1670</v>
          </cell>
          <cell r="K301" t="str">
            <v xml:space="preserve">                 a) Banche c/c attivi</v>
          </cell>
        </row>
        <row r="302">
          <cell r="G302">
            <v>901054</v>
          </cell>
          <cell r="H302">
            <v>1670</v>
          </cell>
          <cell r="I302" t="str">
            <v>CR PD e RO trans. Altri</v>
          </cell>
          <cell r="J302">
            <v>1670</v>
          </cell>
          <cell r="K302" t="str">
            <v xml:space="preserve">                 a) Banche c/c attivi</v>
          </cell>
        </row>
        <row r="303">
          <cell r="G303">
            <v>901055</v>
          </cell>
          <cell r="H303">
            <v>1670</v>
          </cell>
          <cell r="J303">
            <v>1670</v>
          </cell>
          <cell r="K303" t="str">
            <v xml:space="preserve">                 a) Banche c/c attivi</v>
          </cell>
        </row>
        <row r="304">
          <cell r="G304">
            <v>901056</v>
          </cell>
          <cell r="H304">
            <v>1670</v>
          </cell>
          <cell r="I304" t="str">
            <v>CR PD e RO transitorio incassi</v>
          </cell>
          <cell r="J304">
            <v>1670</v>
          </cell>
          <cell r="K304" t="str">
            <v xml:space="preserve">                 a) Banche c/c attivi</v>
          </cell>
        </row>
        <row r="305">
          <cell r="G305">
            <v>901057</v>
          </cell>
          <cell r="H305">
            <v>1670</v>
          </cell>
          <cell r="I305" t="str">
            <v>CR PD e RO riba attive</v>
          </cell>
          <cell r="J305">
            <v>1670</v>
          </cell>
          <cell r="K305" t="str">
            <v xml:space="preserve">                 a) Banche c/c attivi</v>
          </cell>
        </row>
        <row r="306">
          <cell r="G306">
            <v>901059</v>
          </cell>
          <cell r="H306">
            <v>1670</v>
          </cell>
          <cell r="I306" t="str">
            <v>CR PD e RO girofondi</v>
          </cell>
          <cell r="J306">
            <v>1670</v>
          </cell>
          <cell r="K306" t="str">
            <v xml:space="preserve">                 a) Banche c/c attivi</v>
          </cell>
        </row>
        <row r="307">
          <cell r="G307">
            <v>901060</v>
          </cell>
          <cell r="H307">
            <v>1670</v>
          </cell>
          <cell r="J307">
            <v>1670</v>
          </cell>
          <cell r="K307" t="str">
            <v xml:space="preserve">                 a) Banche c/c attivi</v>
          </cell>
        </row>
        <row r="308">
          <cell r="G308">
            <v>901061</v>
          </cell>
          <cell r="H308">
            <v>1670</v>
          </cell>
          <cell r="I308" t="str">
            <v>CR PD e RO 0308439 E</v>
          </cell>
          <cell r="J308">
            <v>1670</v>
          </cell>
          <cell r="K308" t="str">
            <v xml:space="preserve">                 a) Banche c/c attivi</v>
          </cell>
        </row>
        <row r="309">
          <cell r="G309">
            <v>901071</v>
          </cell>
          <cell r="H309">
            <v>1670</v>
          </cell>
          <cell r="I309" t="str">
            <v>CR PD e RO 0306754 H</v>
          </cell>
          <cell r="J309">
            <v>1670</v>
          </cell>
          <cell r="K309" t="str">
            <v xml:space="preserve">                 a) Banche c/c attivi</v>
          </cell>
        </row>
        <row r="310">
          <cell r="G310">
            <v>901072</v>
          </cell>
          <cell r="H310">
            <v>1670</v>
          </cell>
          <cell r="I310" t="str">
            <v>CR PD e RO riba passive</v>
          </cell>
          <cell r="J310">
            <v>1670</v>
          </cell>
          <cell r="K310" t="str">
            <v xml:space="preserve">                 a) Banche c/c attivi</v>
          </cell>
        </row>
        <row r="311">
          <cell r="G311">
            <v>901072</v>
          </cell>
          <cell r="H311">
            <v>1670</v>
          </cell>
          <cell r="I311" t="str">
            <v>CR PD e RO bonifici</v>
          </cell>
          <cell r="J311">
            <v>1670</v>
          </cell>
          <cell r="K311" t="str">
            <v xml:space="preserve">                 a) Banche c/c attivi</v>
          </cell>
        </row>
        <row r="312">
          <cell r="G312">
            <v>901073</v>
          </cell>
          <cell r="H312">
            <v>1670</v>
          </cell>
          <cell r="I312" t="str">
            <v>CR PD e RO trans. Altri</v>
          </cell>
          <cell r="J312">
            <v>1670</v>
          </cell>
          <cell r="K312" t="str">
            <v xml:space="preserve">                 a) Banche c/c attivi</v>
          </cell>
        </row>
        <row r="313">
          <cell r="G313">
            <v>901081</v>
          </cell>
          <cell r="H313">
            <v>1670</v>
          </cell>
          <cell r="I313" t="str">
            <v>CR PD e RO 0308534 P</v>
          </cell>
          <cell r="J313">
            <v>1670</v>
          </cell>
          <cell r="K313" t="str">
            <v xml:space="preserve">                 a) Banche c/c attivi</v>
          </cell>
        </row>
        <row r="314">
          <cell r="G314">
            <v>901082</v>
          </cell>
          <cell r="H314">
            <v>1670</v>
          </cell>
          <cell r="I314" t="str">
            <v>CR PD e RO riba passive</v>
          </cell>
          <cell r="J314">
            <v>1670</v>
          </cell>
          <cell r="K314" t="str">
            <v xml:space="preserve">                 a) Banche c/c attivi</v>
          </cell>
        </row>
        <row r="315">
          <cell r="G315">
            <v>901083</v>
          </cell>
          <cell r="H315">
            <v>1670</v>
          </cell>
          <cell r="I315" t="str">
            <v>CR PD e RO bonifici</v>
          </cell>
          <cell r="J315">
            <v>1670</v>
          </cell>
          <cell r="K315" t="str">
            <v xml:space="preserve">                 a) Banche c/c attivi</v>
          </cell>
        </row>
        <row r="316">
          <cell r="G316">
            <v>901084</v>
          </cell>
          <cell r="H316">
            <v>1670</v>
          </cell>
          <cell r="I316" t="str">
            <v>CR PD e RO trans. Altri</v>
          </cell>
          <cell r="J316">
            <v>1670</v>
          </cell>
          <cell r="K316" t="str">
            <v xml:space="preserve">                 a) Banche c/c attivi</v>
          </cell>
        </row>
        <row r="317">
          <cell r="G317">
            <v>901091</v>
          </cell>
          <cell r="H317">
            <v>1670</v>
          </cell>
          <cell r="I317" t="str">
            <v>Cassamarca Spa 29527568</v>
          </cell>
          <cell r="J317">
            <v>1670</v>
          </cell>
          <cell r="K317" t="str">
            <v xml:space="preserve">                 a) Banche c/c attivi</v>
          </cell>
        </row>
        <row r="318">
          <cell r="G318">
            <v>901092</v>
          </cell>
          <cell r="H318">
            <v>1670</v>
          </cell>
          <cell r="I318" t="str">
            <v>Cassamarca Spa riba passive</v>
          </cell>
          <cell r="J318">
            <v>1670</v>
          </cell>
          <cell r="K318" t="str">
            <v xml:space="preserve">                 a) Banche c/c attivi</v>
          </cell>
        </row>
        <row r="319">
          <cell r="G319">
            <v>901093</v>
          </cell>
          <cell r="H319">
            <v>1670</v>
          </cell>
          <cell r="I319" t="str">
            <v>Cassamarca Spa bonifici</v>
          </cell>
          <cell r="J319">
            <v>1670</v>
          </cell>
          <cell r="K319" t="str">
            <v xml:space="preserve">                 a) Banche c/c attivi</v>
          </cell>
        </row>
        <row r="320">
          <cell r="G320">
            <v>901094</v>
          </cell>
          <cell r="H320">
            <v>1670</v>
          </cell>
          <cell r="I320" t="str">
            <v>Cassamarca Spa trans. Altri</v>
          </cell>
          <cell r="J320">
            <v>1670</v>
          </cell>
          <cell r="K320" t="str">
            <v xml:space="preserve">                 a) Banche c/c attivi</v>
          </cell>
        </row>
        <row r="321">
          <cell r="G321">
            <v>901101</v>
          </cell>
          <cell r="H321">
            <v>1670</v>
          </cell>
          <cell r="I321" t="str">
            <v>Unicredit Spa 30003534</v>
          </cell>
          <cell r="J321">
            <v>1670</v>
          </cell>
          <cell r="K321" t="str">
            <v xml:space="preserve">                 a) Banche c/c attivi</v>
          </cell>
        </row>
        <row r="322">
          <cell r="G322">
            <v>901102</v>
          </cell>
          <cell r="H322">
            <v>1670</v>
          </cell>
          <cell r="I322" t="str">
            <v>Unicredit riba passive</v>
          </cell>
          <cell r="J322">
            <v>1670</v>
          </cell>
          <cell r="K322" t="str">
            <v xml:space="preserve">                 a) Banche c/c attivi</v>
          </cell>
        </row>
        <row r="323">
          <cell r="G323">
            <v>901103</v>
          </cell>
          <cell r="H323">
            <v>1670</v>
          </cell>
          <cell r="I323" t="str">
            <v>Unicredit Spa bonifici</v>
          </cell>
          <cell r="J323">
            <v>1670</v>
          </cell>
          <cell r="K323" t="str">
            <v xml:space="preserve">                 a) Banche c/c attivi</v>
          </cell>
        </row>
        <row r="324">
          <cell r="G324">
            <v>901104</v>
          </cell>
          <cell r="H324">
            <v>1670</v>
          </cell>
          <cell r="I324" t="str">
            <v>Unicredit Spa trans. Altri</v>
          </cell>
          <cell r="J324">
            <v>1670</v>
          </cell>
          <cell r="K324" t="str">
            <v xml:space="preserve">                 a) Banche c/c attivi</v>
          </cell>
        </row>
        <row r="325">
          <cell r="G325">
            <v>901106</v>
          </cell>
          <cell r="H325">
            <v>1670</v>
          </cell>
          <cell r="I325" t="str">
            <v>Unicredit Spa transitorio incassi</v>
          </cell>
          <cell r="J325">
            <v>1670</v>
          </cell>
          <cell r="K325" t="str">
            <v xml:space="preserve">                 a) Banche c/c attivi</v>
          </cell>
        </row>
        <row r="326">
          <cell r="G326">
            <v>901111</v>
          </cell>
          <cell r="H326">
            <v>1670</v>
          </cell>
          <cell r="I326" t="str">
            <v>CR PD e RO 730906B</v>
          </cell>
          <cell r="J326">
            <v>1670</v>
          </cell>
          <cell r="K326" t="str">
            <v xml:space="preserve">                 a) Banche c/c attivi</v>
          </cell>
        </row>
        <row r="327">
          <cell r="G327">
            <v>901121</v>
          </cell>
          <cell r="H327">
            <v>1670</v>
          </cell>
          <cell r="I327" t="str">
            <v>Bca Ant Pop V.ta 4527S</v>
          </cell>
          <cell r="J327">
            <v>1670</v>
          </cell>
          <cell r="K327" t="str">
            <v xml:space="preserve">                 a) Banche c/c attivi</v>
          </cell>
        </row>
        <row r="328">
          <cell r="G328">
            <v>901131</v>
          </cell>
          <cell r="H328">
            <v>1670</v>
          </cell>
          <cell r="I328" t="str">
            <v>CARIVE 11250T</v>
          </cell>
          <cell r="J328">
            <v>1670</v>
          </cell>
          <cell r="K328" t="str">
            <v xml:space="preserve">                 a) Banche c/c attivi</v>
          </cell>
        </row>
        <row r="329">
          <cell r="G329">
            <v>901141</v>
          </cell>
          <cell r="H329">
            <v>1670</v>
          </cell>
          <cell r="I329" t="str">
            <v>Bca Cred Coop 83767</v>
          </cell>
          <cell r="J329">
            <v>1670</v>
          </cell>
          <cell r="K329" t="str">
            <v xml:space="preserve">                 a) Banche c/c attivi</v>
          </cell>
        </row>
        <row r="330">
          <cell r="G330">
            <v>901151</v>
          </cell>
          <cell r="H330">
            <v>1670</v>
          </cell>
          <cell r="I330" t="str">
            <v>CARIVERONA 51910161561</v>
          </cell>
          <cell r="J330">
            <v>1670</v>
          </cell>
          <cell r="K330" t="str">
            <v xml:space="preserve">                 a) Banche c/c attivi</v>
          </cell>
        </row>
        <row r="331">
          <cell r="G331">
            <v>901161</v>
          </cell>
          <cell r="H331">
            <v>1670</v>
          </cell>
          <cell r="I331" t="str">
            <v>CR PD-RO 98159S</v>
          </cell>
          <cell r="J331">
            <v>1670</v>
          </cell>
          <cell r="K331" t="str">
            <v xml:space="preserve">                 a) Banche c/c attivi</v>
          </cell>
        </row>
        <row r="332">
          <cell r="G332">
            <v>901171</v>
          </cell>
          <cell r="H332">
            <v>1670</v>
          </cell>
          <cell r="I332" t="str">
            <v>CR Ferrara 7319</v>
          </cell>
          <cell r="J332">
            <v>1670</v>
          </cell>
          <cell r="K332" t="str">
            <v xml:space="preserve">                 a) Banche c/c attivi</v>
          </cell>
        </row>
        <row r="333">
          <cell r="G333">
            <v>901181</v>
          </cell>
          <cell r="H333">
            <v>1670</v>
          </cell>
          <cell r="I333" t="str">
            <v>Cred Coop Catt. 80050</v>
          </cell>
          <cell r="J333">
            <v>1670</v>
          </cell>
          <cell r="K333" t="str">
            <v xml:space="preserve">                 a) Banche c/c attivi</v>
          </cell>
        </row>
        <row r="334">
          <cell r="G334">
            <v>901191</v>
          </cell>
          <cell r="H334">
            <v>1670</v>
          </cell>
          <cell r="I334" t="str">
            <v>Bca Pop. VI 5220</v>
          </cell>
          <cell r="J334">
            <v>1670</v>
          </cell>
          <cell r="K334" t="str">
            <v xml:space="preserve">                 a) Banche c/c attivi</v>
          </cell>
        </row>
        <row r="335">
          <cell r="G335">
            <v>901201</v>
          </cell>
          <cell r="H335">
            <v>1670</v>
          </cell>
          <cell r="I335" t="str">
            <v>Bca Pop. VI 3856</v>
          </cell>
          <cell r="J335">
            <v>1670</v>
          </cell>
          <cell r="K335" t="str">
            <v xml:space="preserve">                 a) Banche c/c attivi</v>
          </cell>
        </row>
        <row r="336">
          <cell r="G336">
            <v>901211</v>
          </cell>
          <cell r="H336">
            <v>1670</v>
          </cell>
          <cell r="I336" t="str">
            <v>BAV 855220</v>
          </cell>
          <cell r="J336">
            <v>1670</v>
          </cell>
          <cell r="K336" t="str">
            <v xml:space="preserve">                 a) Banche c/c attivi</v>
          </cell>
        </row>
        <row r="337">
          <cell r="G337">
            <v>901221</v>
          </cell>
          <cell r="H337">
            <v>1670</v>
          </cell>
          <cell r="I337" t="str">
            <v>Bca S.Giorgio e Valle Agno 1011840</v>
          </cell>
          <cell r="J337">
            <v>1670</v>
          </cell>
          <cell r="K337" t="str">
            <v xml:space="preserve">                 a) Banche c/c attivi</v>
          </cell>
        </row>
        <row r="338">
          <cell r="G338">
            <v>901231</v>
          </cell>
          <cell r="H338">
            <v>1670</v>
          </cell>
          <cell r="I338" t="str">
            <v>Bca Pop di Marostica 12178</v>
          </cell>
          <cell r="J338">
            <v>1670</v>
          </cell>
          <cell r="K338" t="str">
            <v xml:space="preserve">                 a) Banche c/c attivi</v>
          </cell>
        </row>
        <row r="339">
          <cell r="G339">
            <v>901241</v>
          </cell>
          <cell r="H339">
            <v>1670</v>
          </cell>
          <cell r="I339" t="str">
            <v>CARIVERONA 297590</v>
          </cell>
          <cell r="J339">
            <v>1670</v>
          </cell>
          <cell r="K339" t="str">
            <v xml:space="preserve">                 a) Banche c/c attivi</v>
          </cell>
        </row>
        <row r="340">
          <cell r="G340">
            <v>901251</v>
          </cell>
          <cell r="H340">
            <v>1670</v>
          </cell>
          <cell r="I340" t="str">
            <v>Bca di Romano e S. Caterina 1050465</v>
          </cell>
          <cell r="J340">
            <v>1670</v>
          </cell>
          <cell r="K340" t="str">
            <v xml:space="preserve">                 a) Banche c/c attivi</v>
          </cell>
        </row>
        <row r="341">
          <cell r="G341">
            <v>901261</v>
          </cell>
          <cell r="H341">
            <v>1670</v>
          </cell>
          <cell r="I341" t="str">
            <v>Bca Ant Pop V.ta 10077</v>
          </cell>
          <cell r="J341">
            <v>1670</v>
          </cell>
          <cell r="K341" t="str">
            <v xml:space="preserve">                 a) Banche c/c attivi</v>
          </cell>
        </row>
        <row r="342">
          <cell r="G342">
            <v>901271</v>
          </cell>
          <cell r="H342">
            <v>1670</v>
          </cell>
          <cell r="I342" t="str">
            <v>BNL 150</v>
          </cell>
          <cell r="J342">
            <v>1670</v>
          </cell>
          <cell r="K342" t="str">
            <v xml:space="preserve">                 a) Banche c/c attivi</v>
          </cell>
        </row>
        <row r="343">
          <cell r="G343">
            <v>901281</v>
          </cell>
          <cell r="H343">
            <v>1670</v>
          </cell>
          <cell r="I343" t="str">
            <v>CR PD-RO 618485S</v>
          </cell>
          <cell r="J343">
            <v>1670</v>
          </cell>
          <cell r="K343" t="str">
            <v xml:space="preserve">                 a) Banche c/c attivi</v>
          </cell>
        </row>
        <row r="344">
          <cell r="G344">
            <v>901291</v>
          </cell>
          <cell r="H344">
            <v>1670</v>
          </cell>
          <cell r="I344" t="str">
            <v>Cred Coop Alta Pad. 63381</v>
          </cell>
          <cell r="J344">
            <v>1670</v>
          </cell>
          <cell r="K344" t="str">
            <v xml:space="preserve">                 a) Banche c/c attivi</v>
          </cell>
        </row>
        <row r="345">
          <cell r="G345">
            <v>901301</v>
          </cell>
          <cell r="H345">
            <v>1670</v>
          </cell>
          <cell r="I345" t="str">
            <v>Bca Pop VI 112288</v>
          </cell>
          <cell r="J345">
            <v>1670</v>
          </cell>
          <cell r="K345" t="str">
            <v xml:space="preserve">                 a) Banche c/c attivi</v>
          </cell>
        </row>
        <row r="346">
          <cell r="G346">
            <v>901311</v>
          </cell>
          <cell r="H346">
            <v>1670</v>
          </cell>
          <cell r="I346" t="str">
            <v>Bca Ant Pop V.ta 6562Q</v>
          </cell>
          <cell r="J346">
            <v>1670</v>
          </cell>
          <cell r="K346" t="str">
            <v xml:space="preserve">                 a) Banche c/c attivi</v>
          </cell>
        </row>
        <row r="347">
          <cell r="G347">
            <v>901321</v>
          </cell>
          <cell r="H347">
            <v>1670</v>
          </cell>
          <cell r="I347" t="str">
            <v>Bca Intesa 821649</v>
          </cell>
          <cell r="J347">
            <v>1670</v>
          </cell>
          <cell r="K347" t="str">
            <v xml:space="preserve">                 a) Banche c/c attivi</v>
          </cell>
        </row>
        <row r="348">
          <cell r="G348">
            <v>901331</v>
          </cell>
          <cell r="H348">
            <v>1670</v>
          </cell>
          <cell r="I348" t="str">
            <v>CARIVERONA 52966514</v>
          </cell>
          <cell r="J348">
            <v>1670</v>
          </cell>
          <cell r="K348" t="str">
            <v xml:space="preserve">                 a) Banche c/c attivi</v>
          </cell>
        </row>
        <row r="349">
          <cell r="G349">
            <v>901341</v>
          </cell>
          <cell r="H349">
            <v>1670</v>
          </cell>
          <cell r="I349" t="str">
            <v>CR PD e RO 620709H</v>
          </cell>
          <cell r="J349">
            <v>1670</v>
          </cell>
          <cell r="K349" t="str">
            <v xml:space="preserve">                 a) Banche c/c attivi</v>
          </cell>
        </row>
        <row r="350">
          <cell r="G350">
            <v>901351</v>
          </cell>
          <cell r="H350">
            <v>1670</v>
          </cell>
          <cell r="I350" t="str">
            <v>Bca Ant Pop V.ta 1553X</v>
          </cell>
          <cell r="J350">
            <v>1670</v>
          </cell>
          <cell r="K350" t="str">
            <v xml:space="preserve">                 a) Banche c/c attivi</v>
          </cell>
        </row>
        <row r="351">
          <cell r="G351">
            <v>901361</v>
          </cell>
          <cell r="H351">
            <v>1670</v>
          </cell>
          <cell r="I351" t="str">
            <v>Bca Pop Friuladria 4072200</v>
          </cell>
          <cell r="J351">
            <v>1670</v>
          </cell>
          <cell r="K351" t="str">
            <v xml:space="preserve">                 a) Banche c/c attivi</v>
          </cell>
        </row>
        <row r="352">
          <cell r="G352">
            <v>901371</v>
          </cell>
          <cell r="H352">
            <v>1670</v>
          </cell>
          <cell r="I352" t="str">
            <v>Bca Pop. NO 1942323</v>
          </cell>
          <cell r="J352">
            <v>1670</v>
          </cell>
          <cell r="K352" t="str">
            <v xml:space="preserve">                 a) Banche c/c attivi</v>
          </cell>
        </row>
        <row r="353">
          <cell r="G353">
            <v>901381</v>
          </cell>
          <cell r="H353">
            <v>1670</v>
          </cell>
          <cell r="I353" t="str">
            <v>ROLO B.ca 8290</v>
          </cell>
          <cell r="J353">
            <v>1670</v>
          </cell>
          <cell r="K353" t="str">
            <v xml:space="preserve">                 a) Banche c/c attivi</v>
          </cell>
        </row>
        <row r="354">
          <cell r="G354">
            <v>901391</v>
          </cell>
          <cell r="H354">
            <v>1670</v>
          </cell>
          <cell r="I354" t="str">
            <v>CARIVE 81640A</v>
          </cell>
          <cell r="J354">
            <v>1670</v>
          </cell>
          <cell r="K354" t="str">
            <v xml:space="preserve">                 a) Banche c/c attivi</v>
          </cell>
        </row>
        <row r="355">
          <cell r="G355">
            <v>901401</v>
          </cell>
          <cell r="H355">
            <v>1670</v>
          </cell>
          <cell r="I355" t="str">
            <v>Bca Intesa 603015</v>
          </cell>
          <cell r="J355">
            <v>1670</v>
          </cell>
          <cell r="K355" t="str">
            <v xml:space="preserve">                 a) Banche c/c attivi</v>
          </cell>
        </row>
        <row r="356">
          <cell r="G356">
            <v>901411</v>
          </cell>
          <cell r="H356">
            <v>1670</v>
          </cell>
          <cell r="I356" t="str">
            <v>Cred Coop S. Biagio 7622</v>
          </cell>
          <cell r="J356">
            <v>1670</v>
          </cell>
          <cell r="K356" t="str">
            <v xml:space="preserve">                 a) Banche c/c attivi</v>
          </cell>
        </row>
        <row r="357">
          <cell r="G357">
            <v>901421</v>
          </cell>
          <cell r="H357">
            <v>1670</v>
          </cell>
          <cell r="I357" t="str">
            <v>CR di UD e PN 5987567</v>
          </cell>
          <cell r="J357">
            <v>1670</v>
          </cell>
          <cell r="K357" t="str">
            <v xml:space="preserve">                 a) Banche c/c attivi</v>
          </cell>
        </row>
        <row r="358">
          <cell r="G358">
            <v>901431</v>
          </cell>
          <cell r="H358">
            <v>1670</v>
          </cell>
          <cell r="I358" t="str">
            <v>Bca Pop. VI 8833</v>
          </cell>
          <cell r="J358">
            <v>1670</v>
          </cell>
          <cell r="K358" t="str">
            <v xml:space="preserve">                 a) Banche c/c attivi</v>
          </cell>
        </row>
        <row r="359">
          <cell r="G359">
            <v>901441</v>
          </cell>
          <cell r="H359">
            <v>1670</v>
          </cell>
          <cell r="I359" t="str">
            <v>Bca Pop. V.ta 280M</v>
          </cell>
          <cell r="J359">
            <v>1670</v>
          </cell>
          <cell r="K359" t="str">
            <v xml:space="preserve">                 a) Banche c/c attivi</v>
          </cell>
        </row>
        <row r="360">
          <cell r="G360">
            <v>901451</v>
          </cell>
          <cell r="H360">
            <v>1670</v>
          </cell>
          <cell r="I360" t="str">
            <v>BNL 4000</v>
          </cell>
          <cell r="J360">
            <v>1670</v>
          </cell>
          <cell r="K360" t="str">
            <v xml:space="preserve">                 a) Banche c/c attivi</v>
          </cell>
        </row>
        <row r="361">
          <cell r="G361">
            <v>901461</v>
          </cell>
          <cell r="H361">
            <v>1670</v>
          </cell>
          <cell r="I361" t="str">
            <v>Bca del Veneziano 55100</v>
          </cell>
          <cell r="J361">
            <v>1670</v>
          </cell>
          <cell r="K361" t="str">
            <v xml:space="preserve">                 a) Banche c/c attivi</v>
          </cell>
        </row>
        <row r="362">
          <cell r="G362">
            <v>901501</v>
          </cell>
          <cell r="H362">
            <v>1670</v>
          </cell>
          <cell r="I362" t="str">
            <v>Cassamarca Spa 28871563</v>
          </cell>
          <cell r="J362">
            <v>1670</v>
          </cell>
          <cell r="K362" t="str">
            <v xml:space="preserve">                 a) Banche c/c attivi</v>
          </cell>
        </row>
        <row r="363">
          <cell r="G363">
            <v>901511</v>
          </cell>
          <cell r="H363">
            <v>1670</v>
          </cell>
          <cell r="I363" t="str">
            <v>CR PD-RO 0318318S</v>
          </cell>
          <cell r="J363">
            <v>1670</v>
          </cell>
          <cell r="K363" t="str">
            <v xml:space="preserve">                 a) Banche c/c attivi</v>
          </cell>
        </row>
        <row r="364">
          <cell r="G364">
            <v>901521</v>
          </cell>
          <cell r="H364">
            <v>1670</v>
          </cell>
          <cell r="I364" t="str">
            <v>CR PD-RO 0318319P</v>
          </cell>
          <cell r="J364">
            <v>1670</v>
          </cell>
          <cell r="K364" t="str">
            <v xml:space="preserve">                 a) Banche c/c attivi</v>
          </cell>
        </row>
        <row r="365">
          <cell r="G365">
            <v>901531</v>
          </cell>
          <cell r="H365">
            <v>1670</v>
          </cell>
          <cell r="I365" t="str">
            <v>LIBRETTO CR PD-RO</v>
          </cell>
          <cell r="J365">
            <v>1670</v>
          </cell>
          <cell r="K365" t="str">
            <v xml:space="preserve">                 a) Banche c/c attivi</v>
          </cell>
        </row>
        <row r="366">
          <cell r="G366">
            <v>901541</v>
          </cell>
          <cell r="H366">
            <v>1670</v>
          </cell>
          <cell r="I366" t="str">
            <v>ISTITUTO SAN PAOLO DI TORINO</v>
          </cell>
          <cell r="J366">
            <v>1670</v>
          </cell>
          <cell r="K366" t="str">
            <v xml:space="preserve">                 a) Banche c/c attivi</v>
          </cell>
        </row>
        <row r="367">
          <cell r="G367">
            <v>901551</v>
          </cell>
          <cell r="H367">
            <v>1670</v>
          </cell>
          <cell r="I367" t="str">
            <v>VENETO BANCA SPA 122984</v>
          </cell>
          <cell r="J367">
            <v>1670</v>
          </cell>
          <cell r="K367" t="str">
            <v xml:space="preserve">                 a) Banche c/c attivi</v>
          </cell>
        </row>
        <row r="368">
          <cell r="G368">
            <v>901552</v>
          </cell>
          <cell r="H368">
            <v>1670</v>
          </cell>
          <cell r="I368" t="str">
            <v>Veneto Banca Spa riba passive</v>
          </cell>
          <cell r="J368">
            <v>1670</v>
          </cell>
          <cell r="K368" t="str">
            <v xml:space="preserve">                 a) Banche c/c attivi</v>
          </cell>
        </row>
        <row r="369">
          <cell r="G369">
            <v>901553</v>
          </cell>
          <cell r="H369">
            <v>2426</v>
          </cell>
          <cell r="I369" t="str">
            <v>Veneto Banca Spa bonifici</v>
          </cell>
          <cell r="J369">
            <v>2426</v>
          </cell>
          <cell r="K369" t="str">
            <v xml:space="preserve">                 d) Per conti correnti passivi</v>
          </cell>
        </row>
        <row r="370">
          <cell r="G370">
            <v>901554</v>
          </cell>
          <cell r="H370">
            <v>2426</v>
          </cell>
          <cell r="I370" t="str">
            <v>Veneto Banca Spa trans. Altri</v>
          </cell>
          <cell r="J370">
            <v>2426</v>
          </cell>
          <cell r="K370" t="str">
            <v xml:space="preserve">                 d) Per conti correnti passivi</v>
          </cell>
        </row>
        <row r="371">
          <cell r="G371">
            <v>901555</v>
          </cell>
          <cell r="H371">
            <v>1670</v>
          </cell>
          <cell r="J371">
            <v>1670</v>
          </cell>
          <cell r="K371" t="str">
            <v xml:space="preserve">                 a) Banche c/c attivi</v>
          </cell>
        </row>
        <row r="372">
          <cell r="G372">
            <v>901556</v>
          </cell>
          <cell r="H372">
            <v>1670</v>
          </cell>
          <cell r="I372" t="str">
            <v>Veneto Banca Spa transitorio incassi</v>
          </cell>
          <cell r="J372">
            <v>1670</v>
          </cell>
          <cell r="K372" t="str">
            <v xml:space="preserve">                 a) Banche c/c attivi</v>
          </cell>
        </row>
        <row r="373">
          <cell r="G373">
            <v>901557</v>
          </cell>
          <cell r="H373">
            <v>1670</v>
          </cell>
          <cell r="I373" t="str">
            <v>Veneto Banca Spa riba attive</v>
          </cell>
          <cell r="J373">
            <v>1670</v>
          </cell>
          <cell r="K373" t="str">
            <v xml:space="preserve">                 a) Banche c/c attivi</v>
          </cell>
        </row>
        <row r="374">
          <cell r="G374">
            <v>901559</v>
          </cell>
          <cell r="H374">
            <v>1670</v>
          </cell>
          <cell r="I374" t="str">
            <v>Veneto Banca Spa girofondi</v>
          </cell>
          <cell r="J374">
            <v>1670</v>
          </cell>
          <cell r="K374" t="str">
            <v xml:space="preserve">                 a) Banche c/c attivi</v>
          </cell>
        </row>
        <row r="375">
          <cell r="G375">
            <v>901561</v>
          </cell>
          <cell r="H375">
            <v>1670</v>
          </cell>
          <cell r="I375" t="str">
            <v>Cassamarca transitorio trasformazione Spa</v>
          </cell>
          <cell r="J375">
            <v>1670</v>
          </cell>
          <cell r="K375" t="str">
            <v xml:space="preserve">                 a) Banche c/c attivi</v>
          </cell>
        </row>
        <row r="376">
          <cell r="G376">
            <v>901571</v>
          </cell>
          <cell r="H376">
            <v>1670</v>
          </cell>
          <cell r="I376" t="str">
            <v>VENETO BANCA SPA 123571</v>
          </cell>
          <cell r="J376">
            <v>1670</v>
          </cell>
          <cell r="K376" t="str">
            <v xml:space="preserve">                 a) Banche c/c attivi</v>
          </cell>
        </row>
        <row r="377">
          <cell r="G377">
            <v>901578</v>
          </cell>
          <cell r="H377">
            <v>1670</v>
          </cell>
          <cell r="I377" t="str">
            <v>VENETO BANCA SPA C/VALUTARIO</v>
          </cell>
          <cell r="J377">
            <v>1670</v>
          </cell>
          <cell r="K377" t="str">
            <v xml:space="preserve">                 a) Banche c/c attivi</v>
          </cell>
        </row>
        <row r="378">
          <cell r="G378">
            <v>901581</v>
          </cell>
          <cell r="H378">
            <v>1670</v>
          </cell>
          <cell r="I378" t="str">
            <v>Banca Intesa BCI 1985-15</v>
          </cell>
          <cell r="J378">
            <v>1670</v>
          </cell>
          <cell r="K378" t="str">
            <v xml:space="preserve">                 a) Banche c/c attivi</v>
          </cell>
        </row>
        <row r="379">
          <cell r="G379">
            <v>901582</v>
          </cell>
          <cell r="H379">
            <v>1670</v>
          </cell>
          <cell r="I379" t="str">
            <v>Banca Intesa BCI riba passive</v>
          </cell>
          <cell r="J379">
            <v>1670</v>
          </cell>
          <cell r="K379" t="str">
            <v xml:space="preserve">                 a) Banche c/c attivi</v>
          </cell>
        </row>
        <row r="380">
          <cell r="G380">
            <v>901583</v>
          </cell>
          <cell r="H380">
            <v>2426</v>
          </cell>
          <cell r="I380" t="str">
            <v>Banca Intesa BCI bonifici</v>
          </cell>
          <cell r="J380">
            <v>2426</v>
          </cell>
          <cell r="K380" t="str">
            <v xml:space="preserve">                 d) Per conti correnti passivi</v>
          </cell>
        </row>
        <row r="381">
          <cell r="G381">
            <v>901584</v>
          </cell>
          <cell r="H381">
            <v>2426</v>
          </cell>
          <cell r="I381" t="str">
            <v>Banca Intesa BCI trans. Altri</v>
          </cell>
          <cell r="J381">
            <v>2426</v>
          </cell>
          <cell r="K381" t="str">
            <v xml:space="preserve">                 d) Per conti correnti passivi</v>
          </cell>
        </row>
        <row r="382">
          <cell r="G382">
            <v>901586</v>
          </cell>
          <cell r="H382">
            <v>1670</v>
          </cell>
          <cell r="I382" t="str">
            <v>Banca Intesa BCI transitorio incassi</v>
          </cell>
          <cell r="J382">
            <v>1670</v>
          </cell>
          <cell r="K382" t="str">
            <v xml:space="preserve">                 a) Banche c/c attivi</v>
          </cell>
        </row>
        <row r="383">
          <cell r="G383">
            <v>901587</v>
          </cell>
          <cell r="H383">
            <v>1670</v>
          </cell>
          <cell r="I383" t="str">
            <v>Banca Intesa BCI riba attive</v>
          </cell>
          <cell r="J383">
            <v>1670</v>
          </cell>
          <cell r="K383" t="str">
            <v xml:space="preserve">                 a) Banche c/c attivi</v>
          </cell>
        </row>
        <row r="384">
          <cell r="G384">
            <v>901589</v>
          </cell>
          <cell r="H384">
            <v>1670</v>
          </cell>
          <cell r="I384" t="str">
            <v>Banca Intesa BCI girofondi</v>
          </cell>
          <cell r="J384">
            <v>1670</v>
          </cell>
          <cell r="K384" t="str">
            <v xml:space="preserve">                 a) Banche c/c attivi</v>
          </cell>
        </row>
        <row r="385">
          <cell r="G385">
            <v>901591</v>
          </cell>
          <cell r="H385">
            <v>1670</v>
          </cell>
          <cell r="I385" t="str">
            <v>Unicreditbanca 5235936</v>
          </cell>
          <cell r="J385">
            <v>1670</v>
          </cell>
          <cell r="K385" t="str">
            <v xml:space="preserve">                 a) Banche c/c attivi</v>
          </cell>
        </row>
        <row r="386">
          <cell r="G386">
            <v>901592</v>
          </cell>
          <cell r="H386">
            <v>1670</v>
          </cell>
          <cell r="I386" t="str">
            <v>Unicreditbanca riba passive</v>
          </cell>
          <cell r="J386">
            <v>1670</v>
          </cell>
          <cell r="K386" t="str">
            <v xml:space="preserve">                 a) Banche c/c attivi</v>
          </cell>
        </row>
        <row r="387">
          <cell r="G387">
            <v>901593</v>
          </cell>
          <cell r="H387">
            <v>1670</v>
          </cell>
          <cell r="I387" t="str">
            <v>Unicreditbanca bonifici</v>
          </cell>
          <cell r="J387">
            <v>1670</v>
          </cell>
          <cell r="K387" t="str">
            <v xml:space="preserve">                 a) Banche c/c attivi</v>
          </cell>
        </row>
        <row r="388">
          <cell r="G388">
            <v>901594</v>
          </cell>
          <cell r="H388">
            <v>1670</v>
          </cell>
          <cell r="I388" t="str">
            <v>Unicreditbanca trans. Altri</v>
          </cell>
          <cell r="J388">
            <v>1670</v>
          </cell>
          <cell r="K388" t="str">
            <v xml:space="preserve">                 a) Banche c/c attivi</v>
          </cell>
        </row>
        <row r="389">
          <cell r="G389">
            <v>901596</v>
          </cell>
          <cell r="H389">
            <v>1670</v>
          </cell>
          <cell r="I389" t="str">
            <v>Unicreditbanca transitorio incassi</v>
          </cell>
          <cell r="J389">
            <v>1670</v>
          </cell>
          <cell r="K389" t="str">
            <v xml:space="preserve">                 a) Banche c/c attivi</v>
          </cell>
        </row>
        <row r="390">
          <cell r="G390">
            <v>901597</v>
          </cell>
          <cell r="H390">
            <v>1670</v>
          </cell>
          <cell r="I390" t="str">
            <v>Unicreditbanca riba attive</v>
          </cell>
          <cell r="J390">
            <v>1670</v>
          </cell>
          <cell r="K390" t="str">
            <v xml:space="preserve">                 a) Banche c/c attivi</v>
          </cell>
        </row>
        <row r="391">
          <cell r="G391">
            <v>901599</v>
          </cell>
          <cell r="H391">
            <v>1670</v>
          </cell>
          <cell r="I391" t="str">
            <v>Unicreditbanca girofondi</v>
          </cell>
          <cell r="J391">
            <v>1670</v>
          </cell>
          <cell r="K391" t="str">
            <v xml:space="preserve">                 a) Banche c/c attivi</v>
          </cell>
        </row>
        <row r="392">
          <cell r="G392">
            <v>901601</v>
          </cell>
          <cell r="H392">
            <v>1670</v>
          </cell>
          <cell r="I392" t="str">
            <v>VENETO BANCA SPA 137078</v>
          </cell>
          <cell r="J392">
            <v>1670</v>
          </cell>
          <cell r="K392" t="str">
            <v xml:space="preserve">                 a) Banche c/c attivi</v>
          </cell>
        </row>
        <row r="393">
          <cell r="G393">
            <v>901602</v>
          </cell>
          <cell r="H393">
            <v>1670</v>
          </cell>
          <cell r="I393" t="str">
            <v>Veneto Banca Spa riba passive</v>
          </cell>
          <cell r="J393">
            <v>1670</v>
          </cell>
          <cell r="K393" t="str">
            <v xml:space="preserve">                 a) Banche c/c attivi</v>
          </cell>
        </row>
        <row r="394">
          <cell r="G394">
            <v>901603</v>
          </cell>
          <cell r="H394">
            <v>1670</v>
          </cell>
          <cell r="I394" t="str">
            <v>Veneto Banca Spa bonifici</v>
          </cell>
          <cell r="J394">
            <v>1670</v>
          </cell>
          <cell r="K394" t="str">
            <v xml:space="preserve">                 a) Banche c/c attivi</v>
          </cell>
        </row>
        <row r="395">
          <cell r="G395">
            <v>901604</v>
          </cell>
          <cell r="H395">
            <v>1670</v>
          </cell>
          <cell r="I395" t="str">
            <v>Veneto Banca Spa trans. Altri</v>
          </cell>
          <cell r="J395">
            <v>1670</v>
          </cell>
          <cell r="K395" t="str">
            <v xml:space="preserve">                 a) Banche c/c attivi</v>
          </cell>
        </row>
        <row r="396">
          <cell r="G396">
            <v>901606</v>
          </cell>
          <cell r="H396">
            <v>1670</v>
          </cell>
          <cell r="I396" t="str">
            <v>Veneto Banca Spa transitorio incassi</v>
          </cell>
          <cell r="J396">
            <v>1670</v>
          </cell>
          <cell r="K396" t="str">
            <v xml:space="preserve">                 a) Banche c/c attivi</v>
          </cell>
        </row>
        <row r="397">
          <cell r="G397">
            <v>901607</v>
          </cell>
          <cell r="H397">
            <v>1670</v>
          </cell>
          <cell r="I397" t="str">
            <v>Veneto Banca Spa riba attive</v>
          </cell>
          <cell r="J397">
            <v>1670</v>
          </cell>
          <cell r="K397" t="str">
            <v xml:space="preserve">                 a) Banche c/c attivi</v>
          </cell>
        </row>
        <row r="398">
          <cell r="G398">
            <v>901609</v>
          </cell>
          <cell r="H398">
            <v>1670</v>
          </cell>
          <cell r="I398" t="str">
            <v>Veneto Banca Spa girofondi</v>
          </cell>
          <cell r="J398">
            <v>1670</v>
          </cell>
          <cell r="K398" t="str">
            <v xml:space="preserve">                 a) Banche c/c attivi</v>
          </cell>
        </row>
        <row r="399">
          <cell r="G399">
            <v>901611</v>
          </cell>
          <cell r="H399">
            <v>1670</v>
          </cell>
          <cell r="I399" t="str">
            <v>Bca Pop. VI 6666</v>
          </cell>
          <cell r="J399">
            <v>1670</v>
          </cell>
          <cell r="K399" t="str">
            <v xml:space="preserve">                 a) Banche c/c attivi</v>
          </cell>
        </row>
        <row r="400">
          <cell r="G400">
            <v>901612</v>
          </cell>
          <cell r="H400">
            <v>1670</v>
          </cell>
          <cell r="I400" t="str">
            <v>Bca Pop. VI riba passive</v>
          </cell>
          <cell r="J400">
            <v>1670</v>
          </cell>
          <cell r="K400" t="str">
            <v xml:space="preserve">                 a) Banche c/c attivi</v>
          </cell>
        </row>
        <row r="401">
          <cell r="G401">
            <v>901613</v>
          </cell>
          <cell r="H401">
            <v>1670</v>
          </cell>
          <cell r="I401" t="str">
            <v>Bca Pop. VI bonifici</v>
          </cell>
          <cell r="J401">
            <v>1670</v>
          </cell>
          <cell r="K401" t="str">
            <v xml:space="preserve">                 a) Banche c/c attivi</v>
          </cell>
        </row>
        <row r="402">
          <cell r="G402">
            <v>901614</v>
          </cell>
          <cell r="H402">
            <v>1670</v>
          </cell>
          <cell r="I402" t="str">
            <v>Bca Pop. VI trans. Altri</v>
          </cell>
          <cell r="J402">
            <v>1670</v>
          </cell>
          <cell r="K402" t="str">
            <v xml:space="preserve">                 a) Banche c/c attivi</v>
          </cell>
        </row>
        <row r="403">
          <cell r="G403">
            <v>901619</v>
          </cell>
          <cell r="H403">
            <v>1670</v>
          </cell>
          <cell r="I403" t="str">
            <v>Bca Pop. VI girofondi</v>
          </cell>
          <cell r="J403">
            <v>1670</v>
          </cell>
          <cell r="K403" t="str">
            <v xml:space="preserve">                 a) Banche c/c attivi</v>
          </cell>
        </row>
        <row r="404">
          <cell r="G404">
            <v>901621</v>
          </cell>
          <cell r="H404">
            <v>1670</v>
          </cell>
          <cell r="I404" t="str">
            <v>Unicreditbanca 23150991</v>
          </cell>
          <cell r="J404">
            <v>1670</v>
          </cell>
          <cell r="K404" t="str">
            <v xml:space="preserve">                 a) Banche c/c attivi</v>
          </cell>
        </row>
        <row r="405">
          <cell r="G405">
            <v>901622</v>
          </cell>
          <cell r="H405">
            <v>1670</v>
          </cell>
          <cell r="I405" t="str">
            <v>Unicredibanca riba passive</v>
          </cell>
          <cell r="J405">
            <v>1670</v>
          </cell>
          <cell r="K405" t="str">
            <v xml:space="preserve">                 a) Banche c/c attivi</v>
          </cell>
        </row>
        <row r="406">
          <cell r="G406">
            <v>901623</v>
          </cell>
          <cell r="H406">
            <v>1670</v>
          </cell>
          <cell r="I406" t="str">
            <v>Unicredibanca bonifici</v>
          </cell>
          <cell r="J406">
            <v>1670</v>
          </cell>
          <cell r="K406" t="str">
            <v xml:space="preserve">                 a) Banche c/c attivi</v>
          </cell>
        </row>
        <row r="407">
          <cell r="G407">
            <v>901624</v>
          </cell>
          <cell r="H407">
            <v>1670</v>
          </cell>
          <cell r="I407" t="str">
            <v>Unicredibanca trans. Altri</v>
          </cell>
          <cell r="J407">
            <v>1670</v>
          </cell>
          <cell r="K407" t="str">
            <v xml:space="preserve">                 a) Banche c/c attivi</v>
          </cell>
        </row>
        <row r="408">
          <cell r="G408">
            <v>901629</v>
          </cell>
          <cell r="H408">
            <v>1670</v>
          </cell>
          <cell r="I408" t="str">
            <v>Unicredibanca girofondi</v>
          </cell>
          <cell r="J408">
            <v>1670</v>
          </cell>
          <cell r="K408" t="str">
            <v xml:space="preserve">                 a) Banche c/c attivi</v>
          </cell>
        </row>
        <row r="409">
          <cell r="G409">
            <v>901631</v>
          </cell>
          <cell r="H409">
            <v>1670</v>
          </cell>
          <cell r="I409" t="str">
            <v>VENETO BANCA SPA 134708</v>
          </cell>
          <cell r="J409">
            <v>1670</v>
          </cell>
          <cell r="K409" t="str">
            <v xml:space="preserve">                 a) Banche c/c attivi</v>
          </cell>
        </row>
        <row r="410">
          <cell r="G410">
            <v>901632</v>
          </cell>
          <cell r="H410">
            <v>1670</v>
          </cell>
          <cell r="I410" t="str">
            <v>Veneto Banca Spa riba passive</v>
          </cell>
          <cell r="J410">
            <v>1670</v>
          </cell>
          <cell r="K410" t="str">
            <v xml:space="preserve">                 a) Banche c/c attivi</v>
          </cell>
        </row>
        <row r="411">
          <cell r="G411">
            <v>901633</v>
          </cell>
          <cell r="H411">
            <v>1670</v>
          </cell>
          <cell r="I411" t="str">
            <v>Veneto Banca Spa bonifici</v>
          </cell>
          <cell r="J411">
            <v>1670</v>
          </cell>
          <cell r="K411" t="str">
            <v xml:space="preserve">                 a) Banche c/c attivi</v>
          </cell>
        </row>
        <row r="412">
          <cell r="G412">
            <v>901634</v>
          </cell>
          <cell r="H412">
            <v>1670</v>
          </cell>
          <cell r="I412" t="str">
            <v>Veneto Banca Spa trans. Altri</v>
          </cell>
          <cell r="J412">
            <v>1670</v>
          </cell>
          <cell r="K412" t="str">
            <v xml:space="preserve">                 a) Banche c/c attivi</v>
          </cell>
        </row>
        <row r="413">
          <cell r="G413">
            <v>901639</v>
          </cell>
          <cell r="H413">
            <v>1670</v>
          </cell>
          <cell r="I413" t="str">
            <v>Veneto Banca Spa girofondi</v>
          </cell>
          <cell r="J413">
            <v>1670</v>
          </cell>
          <cell r="K413" t="str">
            <v xml:space="preserve">                 a) Banche c/c attivi</v>
          </cell>
        </row>
        <row r="414">
          <cell r="G414">
            <v>901641</v>
          </cell>
          <cell r="H414">
            <v>1670</v>
          </cell>
          <cell r="I414" t="str">
            <v>Banca Intesa BCI 58980470122</v>
          </cell>
          <cell r="J414">
            <v>1670</v>
          </cell>
          <cell r="K414" t="str">
            <v xml:space="preserve">                 a) Banche c/c attivi</v>
          </cell>
        </row>
        <row r="415">
          <cell r="G415">
            <v>901642</v>
          </cell>
          <cell r="H415">
            <v>1670</v>
          </cell>
          <cell r="I415" t="str">
            <v>Banca Intesa BCI riba passive</v>
          </cell>
          <cell r="J415">
            <v>1670</v>
          </cell>
          <cell r="K415" t="str">
            <v xml:space="preserve">                 a) Banche c/c attivi</v>
          </cell>
        </row>
        <row r="416">
          <cell r="G416">
            <v>901643</v>
          </cell>
          <cell r="H416">
            <v>1670</v>
          </cell>
          <cell r="I416" t="str">
            <v>Banca Intesa BCI bonifici</v>
          </cell>
          <cell r="J416">
            <v>1670</v>
          </cell>
          <cell r="K416" t="str">
            <v xml:space="preserve">                 a) Banche c/c attivi</v>
          </cell>
        </row>
        <row r="417">
          <cell r="G417">
            <v>901644</v>
          </cell>
          <cell r="H417">
            <v>1670</v>
          </cell>
          <cell r="I417" t="str">
            <v>Banca Intesa BCI trans. Altri</v>
          </cell>
          <cell r="J417">
            <v>1670</v>
          </cell>
          <cell r="K417" t="str">
            <v xml:space="preserve">                 a) Banche c/c attivi</v>
          </cell>
        </row>
        <row r="418">
          <cell r="G418">
            <v>901646</v>
          </cell>
          <cell r="H418">
            <v>1670</v>
          </cell>
          <cell r="I418" t="str">
            <v>Banca Intesa BCI transitorio incassi</v>
          </cell>
          <cell r="J418">
            <v>1670</v>
          </cell>
          <cell r="K418" t="str">
            <v xml:space="preserve">                 a) Banche c/c attivi</v>
          </cell>
        </row>
        <row r="419">
          <cell r="G419">
            <v>901647</v>
          </cell>
          <cell r="H419">
            <v>1670</v>
          </cell>
          <cell r="I419" t="str">
            <v>Banca Intesa BCI riba attive</v>
          </cell>
          <cell r="J419">
            <v>1670</v>
          </cell>
          <cell r="K419" t="str">
            <v xml:space="preserve">                 a) Banche c/c attivi</v>
          </cell>
        </row>
        <row r="420">
          <cell r="G420">
            <v>901649</v>
          </cell>
          <cell r="H420">
            <v>1670</v>
          </cell>
          <cell r="I420" t="str">
            <v>Banca Intesa BCI girofondi</v>
          </cell>
          <cell r="J420">
            <v>1670</v>
          </cell>
          <cell r="K420" t="str">
            <v xml:space="preserve">                 a) Banche c/c attivi</v>
          </cell>
        </row>
        <row r="421">
          <cell r="G421">
            <v>901651</v>
          </cell>
          <cell r="H421">
            <v>1670</v>
          </cell>
          <cell r="I421" t="str">
            <v>Banca Intesa BCI 20710116</v>
          </cell>
          <cell r="J421">
            <v>1670</v>
          </cell>
          <cell r="K421" t="str">
            <v xml:space="preserve">                 a) Banche c/c attivi</v>
          </cell>
        </row>
        <row r="422">
          <cell r="G422">
            <v>901652</v>
          </cell>
          <cell r="H422">
            <v>1670</v>
          </cell>
          <cell r="I422" t="str">
            <v>Banca Intesa BCI riba passive</v>
          </cell>
          <cell r="J422">
            <v>1670</v>
          </cell>
          <cell r="K422" t="str">
            <v xml:space="preserve">                 a) Banche c/c attivi</v>
          </cell>
        </row>
        <row r="423">
          <cell r="G423">
            <v>901653</v>
          </cell>
          <cell r="H423">
            <v>1670</v>
          </cell>
          <cell r="I423" t="str">
            <v>Banca Intesa BCI bonifici</v>
          </cell>
          <cell r="J423">
            <v>1670</v>
          </cell>
          <cell r="K423" t="str">
            <v xml:space="preserve">                 a) Banche c/c attivi</v>
          </cell>
        </row>
        <row r="424">
          <cell r="G424">
            <v>901654</v>
          </cell>
          <cell r="H424">
            <v>1670</v>
          </cell>
          <cell r="I424" t="str">
            <v>Banca Intesa BCI trans. Altri</v>
          </cell>
          <cell r="J424">
            <v>1670</v>
          </cell>
          <cell r="K424" t="str">
            <v xml:space="preserve">                 a) Banche c/c attivi</v>
          </cell>
        </row>
        <row r="425">
          <cell r="G425">
            <v>901656</v>
          </cell>
          <cell r="H425">
            <v>1670</v>
          </cell>
          <cell r="I425" t="str">
            <v>Banca Intesa BCI transitorio incassi</v>
          </cell>
          <cell r="J425">
            <v>1670</v>
          </cell>
          <cell r="K425" t="str">
            <v xml:space="preserve">                 a) Banche c/c attivi</v>
          </cell>
        </row>
        <row r="426">
          <cell r="G426">
            <v>901657</v>
          </cell>
          <cell r="H426">
            <v>1670</v>
          </cell>
          <cell r="I426" t="str">
            <v>Banca Intesa BCI riba attive</v>
          </cell>
          <cell r="J426">
            <v>1670</v>
          </cell>
          <cell r="K426" t="str">
            <v xml:space="preserve">                 a) Banche c/c attivi</v>
          </cell>
        </row>
        <row r="427">
          <cell r="G427">
            <v>901659</v>
          </cell>
          <cell r="H427">
            <v>1670</v>
          </cell>
          <cell r="I427" t="str">
            <v>Banca Intesa BCI girofondi</v>
          </cell>
          <cell r="J427">
            <v>1670</v>
          </cell>
          <cell r="K427" t="str">
            <v xml:space="preserve">                 a) Banche c/c attivi</v>
          </cell>
        </row>
        <row r="428">
          <cell r="G428">
            <v>901661</v>
          </cell>
          <cell r="H428">
            <v>1670</v>
          </cell>
          <cell r="I428" t="str">
            <v>Banca Intesa BCI COMIT MIR PORTOGRUARO</v>
          </cell>
          <cell r="J428">
            <v>1670</v>
          </cell>
          <cell r="K428" t="str">
            <v xml:space="preserve">                 a) Banche c/c attivi</v>
          </cell>
        </row>
        <row r="429">
          <cell r="G429">
            <v>901671</v>
          </cell>
          <cell r="H429">
            <v>1670</v>
          </cell>
          <cell r="I429" t="str">
            <v>Banca Intesa BCI n° CARIPLO MIR PORTOGRUARO</v>
          </cell>
          <cell r="J429">
            <v>1670</v>
          </cell>
          <cell r="K429" t="str">
            <v xml:space="preserve">                 a) Banche c/c attivi</v>
          </cell>
        </row>
        <row r="430">
          <cell r="G430">
            <v>901681</v>
          </cell>
          <cell r="H430">
            <v>1670</v>
          </cell>
          <cell r="I430" t="str">
            <v>Banca Intesa BCI COMIT AELOUS</v>
          </cell>
          <cell r="J430">
            <v>1670</v>
          </cell>
          <cell r="K430" t="str">
            <v xml:space="preserve">                 a) Banche c/c attivi</v>
          </cell>
        </row>
        <row r="431">
          <cell r="G431">
            <v>901691</v>
          </cell>
          <cell r="H431">
            <v>1670</v>
          </cell>
          <cell r="I431" t="str">
            <v>Banca Intesa BCI CARIPLO AELOUS</v>
          </cell>
          <cell r="J431">
            <v>1670</v>
          </cell>
          <cell r="K431" t="str">
            <v xml:space="preserve">                 a) Banche c/c attivi</v>
          </cell>
        </row>
        <row r="432">
          <cell r="G432">
            <v>901701</v>
          </cell>
          <cell r="H432">
            <v>1670</v>
          </cell>
          <cell r="I432" t="str">
            <v>Banca Intesa BCI COMIT MIR SAN SEVERO</v>
          </cell>
          <cell r="J432">
            <v>1670</v>
          </cell>
          <cell r="K432" t="str">
            <v xml:space="preserve">                 a) Banche c/c attivi</v>
          </cell>
        </row>
        <row r="433">
          <cell r="G433">
            <v>901711</v>
          </cell>
          <cell r="H433">
            <v>1670</v>
          </cell>
          <cell r="I433" t="str">
            <v>Banca Intesa BCI CARIPLO MIR SAN SEVERO</v>
          </cell>
          <cell r="J433">
            <v>1670</v>
          </cell>
          <cell r="K433" t="str">
            <v xml:space="preserve">                 a) Banche c/c attivi</v>
          </cell>
        </row>
        <row r="434">
          <cell r="G434">
            <v>901721</v>
          </cell>
          <cell r="H434">
            <v>1670</v>
          </cell>
          <cell r="I434" t="str">
            <v>Unicreditbanca 23143509</v>
          </cell>
          <cell r="J434">
            <v>1670</v>
          </cell>
          <cell r="K434" t="str">
            <v xml:space="preserve">                 a) Banche c/c attivi</v>
          </cell>
        </row>
        <row r="435">
          <cell r="G435">
            <v>901731</v>
          </cell>
          <cell r="H435">
            <v>1670</v>
          </cell>
          <cell r="I435" t="str">
            <v>Banca Intesa BCI 86040/38</v>
          </cell>
          <cell r="J435">
            <v>1670</v>
          </cell>
          <cell r="K435" t="str">
            <v xml:space="preserve">                 a) Banche c/c attivi</v>
          </cell>
        </row>
        <row r="436">
          <cell r="G436">
            <v>901732</v>
          </cell>
          <cell r="H436">
            <v>1670</v>
          </cell>
          <cell r="I436" t="str">
            <v>Banca Intesa BCI riba passive</v>
          </cell>
          <cell r="J436">
            <v>1670</v>
          </cell>
          <cell r="K436" t="str">
            <v xml:space="preserve">                 a) Banche c/c attivi</v>
          </cell>
        </row>
        <row r="437">
          <cell r="G437">
            <v>901733</v>
          </cell>
          <cell r="H437">
            <v>1670</v>
          </cell>
          <cell r="I437" t="str">
            <v>Banca Intesa BCI bonifici</v>
          </cell>
          <cell r="J437">
            <v>1670</v>
          </cell>
          <cell r="K437" t="str">
            <v xml:space="preserve">                 a) Banche c/c attivi</v>
          </cell>
        </row>
        <row r="438">
          <cell r="G438">
            <v>901734</v>
          </cell>
          <cell r="H438">
            <v>1670</v>
          </cell>
          <cell r="I438" t="str">
            <v>Banca Intesa BCI trans. Altri</v>
          </cell>
          <cell r="J438">
            <v>1670</v>
          </cell>
          <cell r="K438" t="str">
            <v xml:space="preserve">                 a) Banche c/c attivi</v>
          </cell>
        </row>
        <row r="439">
          <cell r="G439">
            <v>901736</v>
          </cell>
          <cell r="H439">
            <v>1670</v>
          </cell>
          <cell r="I439" t="str">
            <v>Banca Intesa BCI transitorio incassi</v>
          </cell>
          <cell r="J439">
            <v>1670</v>
          </cell>
          <cell r="K439" t="str">
            <v xml:space="preserve">                 a) Banche c/c attivi</v>
          </cell>
        </row>
        <row r="440">
          <cell r="G440">
            <v>901737</v>
          </cell>
          <cell r="H440">
            <v>1670</v>
          </cell>
          <cell r="I440" t="str">
            <v>Banca Intesa BCI riba attive</v>
          </cell>
          <cell r="J440">
            <v>1670</v>
          </cell>
          <cell r="K440" t="str">
            <v xml:space="preserve">                 a) Banche c/c attivi</v>
          </cell>
        </row>
        <row r="441">
          <cell r="G441">
            <v>901739</v>
          </cell>
          <cell r="H441">
            <v>1670</v>
          </cell>
          <cell r="I441" t="str">
            <v>Banca Intesa BCI girofondi</v>
          </cell>
          <cell r="J441">
            <v>1670</v>
          </cell>
          <cell r="K441" t="str">
            <v xml:space="preserve">                 a) Banche c/c attivi</v>
          </cell>
        </row>
        <row r="442">
          <cell r="G442">
            <v>901741</v>
          </cell>
          <cell r="H442">
            <v>1670</v>
          </cell>
          <cell r="I442" t="str">
            <v>CARIPARO 319606P</v>
          </cell>
          <cell r="J442">
            <v>1670</v>
          </cell>
          <cell r="K442" t="str">
            <v xml:space="preserve">                 a) Banche c/c attivi</v>
          </cell>
        </row>
        <row r="443">
          <cell r="G443">
            <v>901742</v>
          </cell>
          <cell r="H443">
            <v>1670</v>
          </cell>
          <cell r="I443" t="str">
            <v>CARIPARO riba passive</v>
          </cell>
          <cell r="J443">
            <v>1670</v>
          </cell>
          <cell r="K443" t="str">
            <v xml:space="preserve">                 a) Banche c/c attivi</v>
          </cell>
        </row>
        <row r="444">
          <cell r="G444">
            <v>901743</v>
          </cell>
          <cell r="H444">
            <v>1670</v>
          </cell>
          <cell r="I444" t="str">
            <v xml:space="preserve">CARIPARO bonifici </v>
          </cell>
          <cell r="J444">
            <v>1670</v>
          </cell>
          <cell r="K444" t="str">
            <v xml:space="preserve">                 a) Banche c/c attivi</v>
          </cell>
        </row>
        <row r="445">
          <cell r="G445">
            <v>901744</v>
          </cell>
          <cell r="H445">
            <v>1670</v>
          </cell>
          <cell r="I445" t="str">
            <v>CARIPARO trans. Altri</v>
          </cell>
          <cell r="J445">
            <v>1670</v>
          </cell>
          <cell r="K445" t="str">
            <v xml:space="preserve">                 a) Banche c/c attivi</v>
          </cell>
        </row>
        <row r="446">
          <cell r="G446">
            <v>901746</v>
          </cell>
          <cell r="H446">
            <v>1670</v>
          </cell>
          <cell r="I446" t="str">
            <v>CARIPARO transitorio incassi</v>
          </cell>
          <cell r="J446">
            <v>1670</v>
          </cell>
          <cell r="K446" t="str">
            <v xml:space="preserve">                 a) Banche c/c attivi</v>
          </cell>
        </row>
        <row r="447">
          <cell r="G447">
            <v>901747</v>
          </cell>
          <cell r="H447">
            <v>1670</v>
          </cell>
          <cell r="I447" t="str">
            <v>CARIPARO riba attive</v>
          </cell>
          <cell r="J447">
            <v>1670</v>
          </cell>
          <cell r="K447" t="str">
            <v xml:space="preserve">                 a) Banche c/c attivi</v>
          </cell>
        </row>
        <row r="448">
          <cell r="G448">
            <v>901749</v>
          </cell>
          <cell r="H448">
            <v>1670</v>
          </cell>
          <cell r="I448" t="str">
            <v>CARIPARO girofondi</v>
          </cell>
          <cell r="J448">
            <v>1670</v>
          </cell>
          <cell r="K448" t="str">
            <v xml:space="preserve">                 a) Banche c/c attivi</v>
          </cell>
        </row>
        <row r="449">
          <cell r="G449">
            <v>901751</v>
          </cell>
          <cell r="H449">
            <v>1670</v>
          </cell>
          <cell r="I449" t="str">
            <v>B.ca Pop. VR 4172</v>
          </cell>
          <cell r="J449">
            <v>1670</v>
          </cell>
          <cell r="K449" t="str">
            <v xml:space="preserve">                 a) Banche c/c attivi</v>
          </cell>
        </row>
        <row r="450">
          <cell r="G450">
            <v>901752</v>
          </cell>
          <cell r="H450">
            <v>1670</v>
          </cell>
          <cell r="I450" t="str">
            <v>B.ca Pop. VR riba passive</v>
          </cell>
          <cell r="J450">
            <v>1670</v>
          </cell>
          <cell r="K450" t="str">
            <v xml:space="preserve">                 a) Banche c/c attivi</v>
          </cell>
        </row>
        <row r="451">
          <cell r="G451">
            <v>901753</v>
          </cell>
          <cell r="H451">
            <v>1670</v>
          </cell>
          <cell r="I451" t="str">
            <v>B.ca Pop. VR bonifici</v>
          </cell>
          <cell r="J451">
            <v>1670</v>
          </cell>
          <cell r="K451" t="str">
            <v xml:space="preserve">                 a) Banche c/c attivi</v>
          </cell>
        </row>
        <row r="452">
          <cell r="G452">
            <v>901754</v>
          </cell>
          <cell r="H452">
            <v>1670</v>
          </cell>
          <cell r="I452" t="str">
            <v>B.ca Pop. VR trans. Altri</v>
          </cell>
          <cell r="J452">
            <v>1670</v>
          </cell>
          <cell r="K452" t="str">
            <v xml:space="preserve">                 a) Banche c/c attivi</v>
          </cell>
        </row>
        <row r="453">
          <cell r="G453">
            <v>901756</v>
          </cell>
          <cell r="H453">
            <v>1670</v>
          </cell>
          <cell r="I453" t="str">
            <v>B.ca Pop. VR transitorio incassi</v>
          </cell>
          <cell r="J453">
            <v>1670</v>
          </cell>
          <cell r="K453" t="str">
            <v xml:space="preserve">                 a) Banche c/c attivi</v>
          </cell>
        </row>
        <row r="454">
          <cell r="G454">
            <v>901757</v>
          </cell>
          <cell r="H454">
            <v>1670</v>
          </cell>
          <cell r="I454" t="str">
            <v>B.ca Pop. VR riba attive</v>
          </cell>
          <cell r="J454">
            <v>1670</v>
          </cell>
          <cell r="K454" t="str">
            <v xml:space="preserve">                 a) Banche c/c attivi</v>
          </cell>
        </row>
        <row r="455">
          <cell r="G455">
            <v>901759</v>
          </cell>
          <cell r="H455">
            <v>1670</v>
          </cell>
          <cell r="I455" t="str">
            <v>B.ca Pop. VR girofondi</v>
          </cell>
          <cell r="J455">
            <v>1670</v>
          </cell>
          <cell r="K455" t="str">
            <v xml:space="preserve">                 a) Banche c/c attivi</v>
          </cell>
        </row>
        <row r="456">
          <cell r="G456">
            <v>901761</v>
          </cell>
          <cell r="H456">
            <v>1670</v>
          </cell>
          <cell r="I456" t="str">
            <v>Antonveneta 10710X</v>
          </cell>
          <cell r="J456">
            <v>1670</v>
          </cell>
          <cell r="K456" t="str">
            <v xml:space="preserve">                 a) Banche c/c attivi</v>
          </cell>
        </row>
        <row r="457">
          <cell r="G457">
            <v>901762</v>
          </cell>
          <cell r="H457">
            <v>1670</v>
          </cell>
          <cell r="I457" t="str">
            <v>Antonveneta riba passive</v>
          </cell>
          <cell r="J457">
            <v>1670</v>
          </cell>
          <cell r="K457" t="str">
            <v xml:space="preserve">                 a) Banche c/c attivi</v>
          </cell>
        </row>
        <row r="458">
          <cell r="G458">
            <v>901763</v>
          </cell>
          <cell r="H458">
            <v>1670</v>
          </cell>
          <cell r="I458" t="str">
            <v>Antonveneta bonifici</v>
          </cell>
          <cell r="J458">
            <v>1670</v>
          </cell>
          <cell r="K458" t="str">
            <v xml:space="preserve">                 a) Banche c/c attivi</v>
          </cell>
        </row>
        <row r="459">
          <cell r="G459">
            <v>901764</v>
          </cell>
          <cell r="H459">
            <v>1670</v>
          </cell>
          <cell r="I459" t="str">
            <v>Antonveneta trans. Altri</v>
          </cell>
          <cell r="J459">
            <v>1670</v>
          </cell>
          <cell r="K459" t="str">
            <v xml:space="preserve">                 a) Banche c/c attivi</v>
          </cell>
        </row>
        <row r="460">
          <cell r="G460">
            <v>901766</v>
          </cell>
          <cell r="H460">
            <v>1670</v>
          </cell>
          <cell r="I460" t="str">
            <v>Antonveneta transitorio incassi</v>
          </cell>
          <cell r="J460">
            <v>1670</v>
          </cell>
          <cell r="K460" t="str">
            <v xml:space="preserve">                 a) Banche c/c attivi</v>
          </cell>
        </row>
        <row r="461">
          <cell r="G461">
            <v>901767</v>
          </cell>
          <cell r="H461">
            <v>1670</v>
          </cell>
          <cell r="I461" t="str">
            <v>Antonveneta riba attive</v>
          </cell>
          <cell r="J461">
            <v>1670</v>
          </cell>
          <cell r="K461" t="str">
            <v xml:space="preserve">                 a) Banche c/c attivi</v>
          </cell>
        </row>
        <row r="462">
          <cell r="G462">
            <v>901769</v>
          </cell>
          <cell r="H462">
            <v>1670</v>
          </cell>
          <cell r="I462" t="str">
            <v>Antonveneta girofondi</v>
          </cell>
          <cell r="J462">
            <v>1670</v>
          </cell>
          <cell r="K462" t="str">
            <v xml:space="preserve">                 a) Banche c/c attivi</v>
          </cell>
        </row>
        <row r="463">
          <cell r="G463">
            <v>901771</v>
          </cell>
          <cell r="H463">
            <v>1670</v>
          </cell>
          <cell r="I463" t="str">
            <v>B.ca  Pop. VI 298054</v>
          </cell>
          <cell r="J463">
            <v>1670</v>
          </cell>
          <cell r="K463" t="str">
            <v xml:space="preserve">                 a) Banche c/c attivi</v>
          </cell>
        </row>
        <row r="464">
          <cell r="G464">
            <v>901772</v>
          </cell>
          <cell r="H464">
            <v>1670</v>
          </cell>
          <cell r="I464" t="str">
            <v>B.ca  Pop. VI riba passive</v>
          </cell>
          <cell r="J464">
            <v>1670</v>
          </cell>
          <cell r="K464" t="str">
            <v xml:space="preserve">                 a) Banche c/c attivi</v>
          </cell>
        </row>
        <row r="465">
          <cell r="G465">
            <v>901773</v>
          </cell>
          <cell r="H465">
            <v>1670</v>
          </cell>
          <cell r="I465" t="str">
            <v>B.ca  Pop. VI bonifici</v>
          </cell>
          <cell r="J465">
            <v>1670</v>
          </cell>
          <cell r="K465" t="str">
            <v xml:space="preserve">                 a) Banche c/c attivi</v>
          </cell>
        </row>
        <row r="466">
          <cell r="G466">
            <v>901774</v>
          </cell>
          <cell r="H466">
            <v>1670</v>
          </cell>
          <cell r="I466" t="str">
            <v>B.ca  Pop. VI trans. Altri</v>
          </cell>
          <cell r="J466">
            <v>1670</v>
          </cell>
          <cell r="K466" t="str">
            <v xml:space="preserve">                 a) Banche c/c attivi</v>
          </cell>
        </row>
        <row r="467">
          <cell r="G467">
            <v>901776</v>
          </cell>
          <cell r="H467">
            <v>1670</v>
          </cell>
          <cell r="I467" t="str">
            <v>B.ca  Pop. VI transitorio incassi</v>
          </cell>
          <cell r="J467">
            <v>1670</v>
          </cell>
          <cell r="K467" t="str">
            <v xml:space="preserve">                 a) Banche c/c attivi</v>
          </cell>
        </row>
        <row r="468">
          <cell r="G468">
            <v>901777</v>
          </cell>
          <cell r="H468">
            <v>1670</v>
          </cell>
          <cell r="I468" t="str">
            <v>B.ca  Pop. VI riba attive</v>
          </cell>
          <cell r="J468">
            <v>1670</v>
          </cell>
          <cell r="K468" t="str">
            <v xml:space="preserve">                 a) Banche c/c attivi</v>
          </cell>
        </row>
        <row r="469">
          <cell r="G469">
            <v>901779</v>
          </cell>
          <cell r="H469">
            <v>1670</v>
          </cell>
          <cell r="I469" t="str">
            <v>B.ca  Pop. VI girofondi</v>
          </cell>
          <cell r="J469">
            <v>1670</v>
          </cell>
          <cell r="K469" t="str">
            <v xml:space="preserve">                 a) Banche c/c attivi</v>
          </cell>
        </row>
        <row r="470">
          <cell r="G470">
            <v>901781</v>
          </cell>
          <cell r="H470">
            <v>1670</v>
          </cell>
          <cell r="I470" t="str">
            <v>Banco di Brescia 32362</v>
          </cell>
          <cell r="J470">
            <v>1670</v>
          </cell>
          <cell r="K470" t="str">
            <v xml:space="preserve">                 a) Banche c/c attivi</v>
          </cell>
        </row>
        <row r="471">
          <cell r="G471">
            <v>901782</v>
          </cell>
          <cell r="H471">
            <v>1670</v>
          </cell>
          <cell r="I471" t="str">
            <v>Banco di Brescia riba passive</v>
          </cell>
          <cell r="J471">
            <v>1670</v>
          </cell>
          <cell r="K471" t="str">
            <v xml:space="preserve">                 a) Banche c/c attivi</v>
          </cell>
        </row>
        <row r="472">
          <cell r="G472">
            <v>901783</v>
          </cell>
          <cell r="H472">
            <v>1670</v>
          </cell>
          <cell r="I472" t="str">
            <v>Banco di Brescia bonifici</v>
          </cell>
          <cell r="J472">
            <v>1670</v>
          </cell>
          <cell r="K472" t="str">
            <v xml:space="preserve">                 a) Banche c/c attivi</v>
          </cell>
        </row>
        <row r="473">
          <cell r="G473">
            <v>901784</v>
          </cell>
          <cell r="H473">
            <v>1670</v>
          </cell>
          <cell r="I473" t="str">
            <v>Banco di Brescia trans. Altri</v>
          </cell>
          <cell r="J473">
            <v>1670</v>
          </cell>
          <cell r="K473" t="str">
            <v xml:space="preserve">                 a) Banche c/c attivi</v>
          </cell>
        </row>
        <row r="474">
          <cell r="G474">
            <v>901786</v>
          </cell>
          <cell r="H474">
            <v>1670</v>
          </cell>
          <cell r="I474" t="str">
            <v>Banco di Brescia transitorio incassi</v>
          </cell>
          <cell r="J474">
            <v>1670</v>
          </cell>
          <cell r="K474" t="str">
            <v xml:space="preserve">                 a) Banche c/c attivi</v>
          </cell>
        </row>
        <row r="475">
          <cell r="G475">
            <v>901787</v>
          </cell>
          <cell r="H475">
            <v>1670</v>
          </cell>
          <cell r="I475" t="str">
            <v>Banco di Brescia riba attive</v>
          </cell>
          <cell r="J475">
            <v>1670</v>
          </cell>
          <cell r="K475" t="str">
            <v xml:space="preserve">                 a) Banche c/c attivi</v>
          </cell>
        </row>
        <row r="476">
          <cell r="G476">
            <v>901789</v>
          </cell>
          <cell r="H476">
            <v>1670</v>
          </cell>
          <cell r="I476" t="str">
            <v>Banco di Brescia girofondi</v>
          </cell>
          <cell r="J476">
            <v>1670</v>
          </cell>
          <cell r="K476" t="str">
            <v xml:space="preserve">                 a) Banche c/c attivi</v>
          </cell>
        </row>
        <row r="477">
          <cell r="G477">
            <v>901791</v>
          </cell>
          <cell r="H477">
            <v>1670</v>
          </cell>
          <cell r="I477" t="str">
            <v>Unicreditbanca Spa 6029889561</v>
          </cell>
          <cell r="J477">
            <v>1670</v>
          </cell>
          <cell r="K477" t="str">
            <v xml:space="preserve">                 a) Banche c/c attivi</v>
          </cell>
        </row>
        <row r="478">
          <cell r="G478">
            <v>901801</v>
          </cell>
          <cell r="H478">
            <v>1670</v>
          </cell>
          <cell r="I478" t="str">
            <v>Banco di Brescia Spa 32199</v>
          </cell>
          <cell r="J478">
            <v>1670</v>
          </cell>
          <cell r="K478" t="str">
            <v xml:space="preserve">                 a) Banche c/c attivi</v>
          </cell>
        </row>
        <row r="479">
          <cell r="G479">
            <v>901811</v>
          </cell>
          <cell r="H479">
            <v>1670</v>
          </cell>
          <cell r="I479" t="str">
            <v>Banca Intesa BCI Spa 41805/21</v>
          </cell>
          <cell r="J479">
            <v>1670</v>
          </cell>
          <cell r="K479" t="str">
            <v xml:space="preserve">                 a) Banche c/c attivi</v>
          </cell>
        </row>
        <row r="480">
          <cell r="G480">
            <v>901821</v>
          </cell>
          <cell r="H480">
            <v>1670</v>
          </cell>
          <cell r="I480" t="str">
            <v>Banca Intesa BCI Spa 3552/1</v>
          </cell>
          <cell r="J480">
            <v>1670</v>
          </cell>
          <cell r="K480" t="str">
            <v xml:space="preserve">                 a) Banche c/c attivi</v>
          </cell>
        </row>
        <row r="481">
          <cell r="G481">
            <v>901831</v>
          </cell>
          <cell r="H481">
            <v>1670</v>
          </cell>
          <cell r="I481" t="str">
            <v>Banca Popolare di Lodi 3159239</v>
          </cell>
          <cell r="J481">
            <v>1670</v>
          </cell>
          <cell r="K481" t="str">
            <v xml:space="preserve">                 a) Banche c/c attivi</v>
          </cell>
        </row>
        <row r="482">
          <cell r="G482">
            <v>901841</v>
          </cell>
          <cell r="H482">
            <v>1670</v>
          </cell>
          <cell r="I482" t="str">
            <v>Banca Popolare di Milano 2626</v>
          </cell>
          <cell r="J482">
            <v>1670</v>
          </cell>
          <cell r="K482" t="str">
            <v xml:space="preserve">                 a) Banche c/c attivi</v>
          </cell>
        </row>
        <row r="483">
          <cell r="G483">
            <v>901851</v>
          </cell>
          <cell r="H483">
            <v>1670</v>
          </cell>
          <cell r="I483" t="str">
            <v>Banca Popolare di Milano 2167</v>
          </cell>
          <cell r="J483">
            <v>1670</v>
          </cell>
          <cell r="K483" t="str">
            <v xml:space="preserve">                 a) Banche c/c attivi</v>
          </cell>
        </row>
        <row r="484">
          <cell r="G484">
            <v>901861</v>
          </cell>
          <cell r="H484">
            <v>1670</v>
          </cell>
          <cell r="I484" t="str">
            <v>Banca Popolare di Milano 8728</v>
          </cell>
          <cell r="J484">
            <v>1670</v>
          </cell>
          <cell r="K484" t="str">
            <v xml:space="preserve">                 a) Banche c/c attivi</v>
          </cell>
        </row>
        <row r="485">
          <cell r="G485">
            <v>901871</v>
          </cell>
          <cell r="H485">
            <v>1670</v>
          </cell>
          <cell r="I485" t="str">
            <v>Banca di Credito Cooperativo 5946</v>
          </cell>
          <cell r="J485">
            <v>1670</v>
          </cell>
          <cell r="K485" t="str">
            <v xml:space="preserve">                 a) Banche c/c attivi</v>
          </cell>
        </row>
        <row r="486">
          <cell r="G486">
            <v>901881</v>
          </cell>
          <cell r="H486">
            <v>1670</v>
          </cell>
          <cell r="I486" t="str">
            <v>Banca di Credito Cooperativo 393</v>
          </cell>
          <cell r="J486">
            <v>1670</v>
          </cell>
          <cell r="K486" t="str">
            <v xml:space="preserve">                 a) Banche c/c attivi</v>
          </cell>
        </row>
        <row r="487">
          <cell r="G487">
            <v>901891</v>
          </cell>
          <cell r="H487">
            <v>1670</v>
          </cell>
          <cell r="I487" t="str">
            <v>Cassa di Risparmio di Parma e Piacenza 642901</v>
          </cell>
          <cell r="J487">
            <v>1670</v>
          </cell>
          <cell r="K487" t="str">
            <v xml:space="preserve">                 a) Banche c/c attivi</v>
          </cell>
        </row>
        <row r="488">
          <cell r="G488">
            <v>901901</v>
          </cell>
          <cell r="H488">
            <v>1670</v>
          </cell>
          <cell r="I488" t="str">
            <v>Banca di Piacenza 150005072</v>
          </cell>
          <cell r="J488">
            <v>1670</v>
          </cell>
          <cell r="K488" t="str">
            <v xml:space="preserve">                 a) Banche c/c attivi</v>
          </cell>
        </row>
        <row r="489">
          <cell r="G489">
            <v>901911</v>
          </cell>
          <cell r="H489">
            <v>1670</v>
          </cell>
          <cell r="I489" t="str">
            <v>Banca Popolare di Sondrio 9150X68</v>
          </cell>
          <cell r="J489">
            <v>1670</v>
          </cell>
          <cell r="K489" t="str">
            <v xml:space="preserve">                 a) Banche c/c attivi</v>
          </cell>
        </row>
        <row r="490">
          <cell r="G490">
            <v>901921</v>
          </cell>
          <cell r="H490">
            <v>1670</v>
          </cell>
          <cell r="I490" t="str">
            <v>Banca Popolare di Bergamo-Credito Varesino 350</v>
          </cell>
          <cell r="J490">
            <v>1670</v>
          </cell>
          <cell r="K490" t="str">
            <v xml:space="preserve">                 a) Banche c/c attivi</v>
          </cell>
        </row>
        <row r="491">
          <cell r="G491">
            <v>901931</v>
          </cell>
          <cell r="H491">
            <v>1670</v>
          </cell>
          <cell r="I491" t="str">
            <v>Banca Popolare di Luino e Varese 916547</v>
          </cell>
          <cell r="J491">
            <v>1670</v>
          </cell>
          <cell r="K491" t="str">
            <v xml:space="preserve">                 a) Banche c/c attivi</v>
          </cell>
        </row>
        <row r="492">
          <cell r="G492">
            <v>901941</v>
          </cell>
          <cell r="H492">
            <v>1670</v>
          </cell>
          <cell r="I492" t="str">
            <v>Banco di Desio e della Brianza 493400</v>
          </cell>
          <cell r="J492">
            <v>1670</v>
          </cell>
          <cell r="K492" t="str">
            <v xml:space="preserve">                 a) Banche c/c attivi</v>
          </cell>
        </row>
        <row r="493">
          <cell r="G493">
            <v>901951</v>
          </cell>
          <cell r="H493">
            <v>2426</v>
          </cell>
          <cell r="I493" t="str">
            <v>CARIPARO 07400319747P</v>
          </cell>
          <cell r="J493">
            <v>2426</v>
          </cell>
          <cell r="K493" t="str">
            <v xml:space="preserve">                 d) Per conti correnti passivi</v>
          </cell>
        </row>
        <row r="494">
          <cell r="G494">
            <v>901952</v>
          </cell>
          <cell r="H494">
            <v>1670</v>
          </cell>
          <cell r="I494" t="str">
            <v>CARIPARO riba passive</v>
          </cell>
          <cell r="J494">
            <v>1670</v>
          </cell>
          <cell r="K494" t="str">
            <v xml:space="preserve">                 a) Banche c/c attivi</v>
          </cell>
        </row>
        <row r="495">
          <cell r="G495">
            <v>901953</v>
          </cell>
          <cell r="H495">
            <v>1670</v>
          </cell>
          <cell r="I495" t="str">
            <v xml:space="preserve">CARIPARO bonifici </v>
          </cell>
          <cell r="J495">
            <v>1670</v>
          </cell>
          <cell r="K495" t="str">
            <v xml:space="preserve">                 a) Banche c/c attivi</v>
          </cell>
        </row>
        <row r="496">
          <cell r="G496">
            <v>901954</v>
          </cell>
          <cell r="H496">
            <v>2426</v>
          </cell>
          <cell r="I496" t="str">
            <v>CARIPARO trans. Altri</v>
          </cell>
          <cell r="J496">
            <v>2426</v>
          </cell>
          <cell r="K496" t="str">
            <v xml:space="preserve">                 d) Per conti correnti passivi</v>
          </cell>
        </row>
        <row r="497">
          <cell r="G497">
            <v>901956</v>
          </cell>
          <cell r="H497">
            <v>1670</v>
          </cell>
          <cell r="I497" t="str">
            <v>CARIPARO transitorio incassi</v>
          </cell>
          <cell r="J497">
            <v>1670</v>
          </cell>
          <cell r="K497" t="str">
            <v xml:space="preserve">                 a) Banche c/c attivi</v>
          </cell>
        </row>
        <row r="498">
          <cell r="G498">
            <v>901957</v>
          </cell>
          <cell r="H498">
            <v>1670</v>
          </cell>
          <cell r="I498" t="str">
            <v>CARIPARO riba attive</v>
          </cell>
          <cell r="J498">
            <v>1670</v>
          </cell>
          <cell r="K498" t="str">
            <v xml:space="preserve">                 a) Banche c/c attivi</v>
          </cell>
        </row>
        <row r="499">
          <cell r="G499">
            <v>901959</v>
          </cell>
          <cell r="H499">
            <v>1670</v>
          </cell>
          <cell r="I499" t="str">
            <v>CARIPARO girofondi</v>
          </cell>
          <cell r="J499">
            <v>1670</v>
          </cell>
          <cell r="K499" t="str">
            <v xml:space="preserve">                 a) Banche c/c attivi</v>
          </cell>
        </row>
        <row r="500">
          <cell r="G500">
            <v>901961</v>
          </cell>
          <cell r="H500">
            <v>2426</v>
          </cell>
          <cell r="I500" t="str">
            <v>B.ca  Pop. VI 272570341558</v>
          </cell>
          <cell r="J500">
            <v>2426</v>
          </cell>
          <cell r="K500" t="str">
            <v xml:space="preserve">                 d) Per conti correnti passivi</v>
          </cell>
        </row>
        <row r="501">
          <cell r="G501">
            <v>901962</v>
          </cell>
          <cell r="H501">
            <v>1670</v>
          </cell>
          <cell r="I501" t="str">
            <v>B.ca  Pop. VI riba passive</v>
          </cell>
          <cell r="J501">
            <v>1670</v>
          </cell>
          <cell r="K501" t="str">
            <v xml:space="preserve">                 a) Banche c/c attivi</v>
          </cell>
        </row>
        <row r="502">
          <cell r="G502">
            <v>901963</v>
          </cell>
          <cell r="H502">
            <v>2426</v>
          </cell>
          <cell r="I502" t="str">
            <v>B.ca  Pop. VI bonifici</v>
          </cell>
          <cell r="J502">
            <v>2426</v>
          </cell>
          <cell r="K502" t="str">
            <v xml:space="preserve">                 d) Per conti correnti passivi</v>
          </cell>
        </row>
        <row r="503">
          <cell r="G503">
            <v>901964</v>
          </cell>
          <cell r="H503">
            <v>2426</v>
          </cell>
          <cell r="I503" t="str">
            <v>B.ca  Pop. VI trans. Altri</v>
          </cell>
          <cell r="J503">
            <v>2426</v>
          </cell>
          <cell r="K503" t="str">
            <v xml:space="preserve">                 d) Per conti correnti passivi</v>
          </cell>
        </row>
        <row r="504">
          <cell r="G504">
            <v>901966</v>
          </cell>
          <cell r="H504">
            <v>1670</v>
          </cell>
          <cell r="I504" t="str">
            <v>B.ca  Pop. VI transitorio incassi</v>
          </cell>
          <cell r="J504">
            <v>1670</v>
          </cell>
          <cell r="K504" t="str">
            <v xml:space="preserve">                 a) Banche c/c attivi</v>
          </cell>
        </row>
        <row r="505">
          <cell r="G505">
            <v>901967</v>
          </cell>
          <cell r="H505">
            <v>1670</v>
          </cell>
          <cell r="I505" t="str">
            <v>B.ca  Pop. VI riba attive</v>
          </cell>
          <cell r="J505">
            <v>1670</v>
          </cell>
          <cell r="K505" t="str">
            <v xml:space="preserve">                 a) Banche c/c attivi</v>
          </cell>
        </row>
        <row r="506">
          <cell r="G506">
            <v>901969</v>
          </cell>
          <cell r="H506">
            <v>1670</v>
          </cell>
          <cell r="I506" t="str">
            <v>B.ca  Pop. VI girofondi</v>
          </cell>
          <cell r="J506">
            <v>1670</v>
          </cell>
          <cell r="K506" t="str">
            <v xml:space="preserve">                 a) Banche c/c attivi</v>
          </cell>
        </row>
        <row r="507">
          <cell r="G507">
            <v>901971</v>
          </cell>
          <cell r="H507">
            <v>1670</v>
          </cell>
          <cell r="I507" t="str">
            <v>B.ca  Pop. VI 345606</v>
          </cell>
          <cell r="J507">
            <v>1670</v>
          </cell>
          <cell r="K507" t="str">
            <v xml:space="preserve">                 a) Banche c/c attivi</v>
          </cell>
        </row>
        <row r="508">
          <cell r="G508">
            <v>901981</v>
          </cell>
          <cell r="H508">
            <v>1670</v>
          </cell>
          <cell r="I508" t="str">
            <v>Unicreditbanca Spa 000030021097</v>
          </cell>
          <cell r="J508">
            <v>1670</v>
          </cell>
          <cell r="K508" t="str">
            <v xml:space="preserve">                 a) Banche c/c attivi</v>
          </cell>
        </row>
        <row r="509">
          <cell r="G509">
            <v>901982</v>
          </cell>
          <cell r="H509">
            <v>1670</v>
          </cell>
          <cell r="I509" t="str">
            <v>Unicreditbanca riba passive</v>
          </cell>
          <cell r="J509">
            <v>1670</v>
          </cell>
          <cell r="K509" t="str">
            <v xml:space="preserve">                 a) Banche c/c attivi</v>
          </cell>
        </row>
        <row r="510">
          <cell r="G510">
            <v>901983</v>
          </cell>
          <cell r="H510">
            <v>1670</v>
          </cell>
          <cell r="I510" t="str">
            <v>Unicreditbanca bonifici</v>
          </cell>
          <cell r="J510">
            <v>1670</v>
          </cell>
          <cell r="K510" t="str">
            <v xml:space="preserve">                 a) Banche c/c attivi</v>
          </cell>
        </row>
        <row r="511">
          <cell r="G511">
            <v>901984</v>
          </cell>
          <cell r="H511">
            <v>1670</v>
          </cell>
          <cell r="I511" t="str">
            <v>Unicreditbanca trans. Altri</v>
          </cell>
          <cell r="J511">
            <v>1670</v>
          </cell>
          <cell r="K511" t="str">
            <v xml:space="preserve">                 a) Banche c/c attivi</v>
          </cell>
        </row>
        <row r="512">
          <cell r="G512">
            <v>901986</v>
          </cell>
          <cell r="H512">
            <v>1670</v>
          </cell>
          <cell r="I512" t="str">
            <v>Unicreditbanca transitorio incassi</v>
          </cell>
          <cell r="J512">
            <v>1670</v>
          </cell>
          <cell r="K512" t="str">
            <v xml:space="preserve">                 a) Banche c/c attivi</v>
          </cell>
        </row>
        <row r="513">
          <cell r="G513">
            <v>901987</v>
          </cell>
          <cell r="H513">
            <v>1670</v>
          </cell>
          <cell r="I513" t="str">
            <v>Unicreditbanca riba attive</v>
          </cell>
          <cell r="J513">
            <v>1670</v>
          </cell>
          <cell r="K513" t="str">
            <v xml:space="preserve">                 a) Banche c/c attivi</v>
          </cell>
        </row>
        <row r="514">
          <cell r="G514">
            <v>901989</v>
          </cell>
          <cell r="H514">
            <v>1670</v>
          </cell>
          <cell r="I514" t="str">
            <v>Unicreditbanca girofondi</v>
          </cell>
          <cell r="J514">
            <v>1670</v>
          </cell>
          <cell r="K514" t="str">
            <v xml:space="preserve">                 a) Banche c/c attivi</v>
          </cell>
        </row>
        <row r="515">
          <cell r="G515">
            <v>901991</v>
          </cell>
          <cell r="H515">
            <v>1670</v>
          </cell>
          <cell r="I515" t="str">
            <v>Banca Intesa BCI Spa 32645</v>
          </cell>
          <cell r="J515">
            <v>1670</v>
          </cell>
          <cell r="K515" t="str">
            <v xml:space="preserve">                 a) Banche c/c attivi</v>
          </cell>
        </row>
        <row r="516">
          <cell r="G516">
            <v>902001</v>
          </cell>
          <cell r="H516">
            <v>1670</v>
          </cell>
          <cell r="I516" t="str">
            <v>C/c economale n. 57589501</v>
          </cell>
          <cell r="J516">
            <v>1670</v>
          </cell>
          <cell r="K516" t="str">
            <v xml:space="preserve">                 a) Banche c/c attivi</v>
          </cell>
        </row>
        <row r="517">
          <cell r="G517">
            <v>902002</v>
          </cell>
          <cell r="H517">
            <v>1670</v>
          </cell>
          <cell r="I517" t="str">
            <v>C/c gestione titoli</v>
          </cell>
          <cell r="J517">
            <v>1670</v>
          </cell>
          <cell r="K517" t="str">
            <v xml:space="preserve">                 a) Banche c/c attivi</v>
          </cell>
        </row>
        <row r="518">
          <cell r="G518">
            <v>902003</v>
          </cell>
          <cell r="H518">
            <v>1670</v>
          </cell>
          <cell r="I518" t="str">
            <v>Raiffeisenlandesbank 1113083</v>
          </cell>
          <cell r="J518">
            <v>1670</v>
          </cell>
          <cell r="K518" t="str">
            <v xml:space="preserve">                 a) Banche c/c attivi</v>
          </cell>
        </row>
        <row r="519">
          <cell r="G519">
            <v>903001</v>
          </cell>
          <cell r="H519">
            <v>1672</v>
          </cell>
          <cell r="I519" t="str">
            <v>Conto corrente postale n. 189136</v>
          </cell>
          <cell r="J519">
            <v>1672</v>
          </cell>
          <cell r="K519" t="str">
            <v xml:space="preserve">                 b) Depositi postali</v>
          </cell>
        </row>
        <row r="520">
          <cell r="G520">
            <v>903002</v>
          </cell>
          <cell r="H520">
            <v>1672</v>
          </cell>
          <cell r="I520" t="str">
            <v>Conto corrente postale n. 173310</v>
          </cell>
          <cell r="J520">
            <v>1672</v>
          </cell>
          <cell r="K520" t="str">
            <v xml:space="preserve">                 b) Depositi postali</v>
          </cell>
        </row>
        <row r="521">
          <cell r="G521">
            <v>903003</v>
          </cell>
          <cell r="H521">
            <v>1672</v>
          </cell>
          <cell r="I521" t="str">
            <v>Conto corrente postale n. 17992314</v>
          </cell>
          <cell r="J521">
            <v>1672</v>
          </cell>
          <cell r="K521" t="str">
            <v xml:space="preserve">                 b) Depositi postali</v>
          </cell>
        </row>
        <row r="522">
          <cell r="G522">
            <v>903004</v>
          </cell>
          <cell r="H522">
            <v>1672</v>
          </cell>
          <cell r="I522" t="str">
            <v>C/c postale 11503455</v>
          </cell>
          <cell r="J522">
            <v>1672</v>
          </cell>
          <cell r="K522" t="str">
            <v xml:space="preserve">                 b) Depositi postali</v>
          </cell>
        </row>
        <row r="523">
          <cell r="G523">
            <v>903005</v>
          </cell>
          <cell r="H523">
            <v>1672</v>
          </cell>
          <cell r="I523" t="str">
            <v>C/c postale 14420350</v>
          </cell>
          <cell r="J523">
            <v>1672</v>
          </cell>
          <cell r="K523" t="str">
            <v xml:space="preserve">                 b) Depositi postali</v>
          </cell>
        </row>
        <row r="524">
          <cell r="G524">
            <v>903006</v>
          </cell>
          <cell r="H524">
            <v>1672</v>
          </cell>
          <cell r="I524" t="str">
            <v>c/c postale 993311</v>
          </cell>
          <cell r="J524">
            <v>1672</v>
          </cell>
          <cell r="K524" t="str">
            <v xml:space="preserve">                 b) Depositi postali</v>
          </cell>
        </row>
        <row r="525">
          <cell r="G525">
            <v>903007</v>
          </cell>
          <cell r="H525">
            <v>1672</v>
          </cell>
          <cell r="I525" t="str">
            <v>C/c postale 35818202</v>
          </cell>
          <cell r="J525">
            <v>1672</v>
          </cell>
          <cell r="K525" t="str">
            <v xml:space="preserve">                 b) Depositi postali</v>
          </cell>
        </row>
        <row r="526">
          <cell r="G526">
            <v>903008</v>
          </cell>
          <cell r="H526">
            <v>1672</v>
          </cell>
          <cell r="I526" t="str">
            <v>C/c postale 32620189</v>
          </cell>
          <cell r="J526">
            <v>1672</v>
          </cell>
          <cell r="K526" t="str">
            <v xml:space="preserve">                 b) Depositi postali</v>
          </cell>
        </row>
        <row r="527">
          <cell r="G527">
            <v>903009</v>
          </cell>
          <cell r="H527">
            <v>1672</v>
          </cell>
          <cell r="I527" t="str">
            <v>C/c postale 11567369</v>
          </cell>
          <cell r="J527">
            <v>1672</v>
          </cell>
          <cell r="K527" t="str">
            <v xml:space="preserve">                 b) Depositi postali</v>
          </cell>
        </row>
        <row r="528">
          <cell r="G528">
            <v>903010</v>
          </cell>
          <cell r="H528">
            <v>1672</v>
          </cell>
          <cell r="I528" t="str">
            <v>C/c postale 000051032712</v>
          </cell>
          <cell r="J528">
            <v>1672</v>
          </cell>
          <cell r="K528" t="str">
            <v xml:space="preserve">                 b) Depositi postali</v>
          </cell>
        </row>
        <row r="529">
          <cell r="G529">
            <v>904001</v>
          </cell>
          <cell r="H529">
            <v>1690</v>
          </cell>
          <cell r="I529" t="str">
            <v>Assegni</v>
          </cell>
          <cell r="J529">
            <v>1690</v>
          </cell>
          <cell r="K529" t="str">
            <v xml:space="preserve">                 a) Assegni bancari</v>
          </cell>
        </row>
        <row r="530">
          <cell r="G530">
            <v>905001</v>
          </cell>
          <cell r="H530">
            <v>1710</v>
          </cell>
          <cell r="I530" t="str">
            <v>Cassa</v>
          </cell>
          <cell r="J530">
            <v>1710</v>
          </cell>
          <cell r="K530" t="str">
            <v xml:space="preserve">                 a) Cassa e monete nazionali</v>
          </cell>
        </row>
        <row r="531">
          <cell r="G531">
            <v>905002</v>
          </cell>
          <cell r="H531">
            <v>1714</v>
          </cell>
          <cell r="I531" t="str">
            <v>Valori</v>
          </cell>
          <cell r="J531">
            <v>1714</v>
          </cell>
          <cell r="K531" t="str">
            <v xml:space="preserve">                 c) Cassa valori bollati</v>
          </cell>
        </row>
        <row r="532">
          <cell r="G532">
            <v>905003</v>
          </cell>
          <cell r="H532">
            <v>1710</v>
          </cell>
          <cell r="I532" t="str">
            <v>Cassa sede tecnica</v>
          </cell>
          <cell r="J532">
            <v>1710</v>
          </cell>
          <cell r="K532" t="str">
            <v xml:space="preserve">                 a) Cassa e monete nazionali</v>
          </cell>
        </row>
        <row r="533">
          <cell r="G533">
            <v>905004</v>
          </cell>
          <cell r="H533">
            <v>1714</v>
          </cell>
          <cell r="I533" t="str">
            <v>Valori sede tecnica</v>
          </cell>
          <cell r="J533">
            <v>1714</v>
          </cell>
          <cell r="K533" t="str">
            <v xml:space="preserve">                 c) Cassa valori bollati</v>
          </cell>
        </row>
        <row r="534">
          <cell r="G534">
            <v>905005</v>
          </cell>
          <cell r="H534">
            <v>1710</v>
          </cell>
          <cell r="I534" t="str">
            <v>Cassa zona Porto Viro</v>
          </cell>
          <cell r="J534">
            <v>1710</v>
          </cell>
          <cell r="K534" t="str">
            <v xml:space="preserve">                 a) Cassa e monete nazionali</v>
          </cell>
        </row>
        <row r="535">
          <cell r="G535">
            <v>905006</v>
          </cell>
          <cell r="H535">
            <v>1710</v>
          </cell>
          <cell r="I535" t="str">
            <v>Cassa zona Sandrigo</v>
          </cell>
          <cell r="J535">
            <v>1710</v>
          </cell>
          <cell r="K535" t="str">
            <v xml:space="preserve">                 a) Cassa e monete nazionali</v>
          </cell>
        </row>
        <row r="536">
          <cell r="G536">
            <v>905007</v>
          </cell>
          <cell r="H536">
            <v>1710</v>
          </cell>
          <cell r="I536" t="str">
            <v>Cassa zona Castelsangiovanni</v>
          </cell>
          <cell r="J536">
            <v>1710</v>
          </cell>
          <cell r="K536" t="str">
            <v xml:space="preserve">                 a) Cassa e monete nazionali</v>
          </cell>
        </row>
        <row r="537">
          <cell r="G537">
            <v>905008</v>
          </cell>
          <cell r="H537">
            <v>1710</v>
          </cell>
          <cell r="I537" t="str">
            <v>Cassa zona San Martino di Lupari</v>
          </cell>
          <cell r="J537">
            <v>1710</v>
          </cell>
          <cell r="K537" t="str">
            <v xml:space="preserve">                 a) Cassa e monete nazionali</v>
          </cell>
        </row>
        <row r="538">
          <cell r="G538">
            <v>905009</v>
          </cell>
          <cell r="H538">
            <v>1710</v>
          </cell>
          <cell r="I538" t="str">
            <v>Cassa zona Portogruaro</v>
          </cell>
          <cell r="J538">
            <v>1710</v>
          </cell>
          <cell r="K538" t="str">
            <v xml:space="preserve">                 a) Cassa e monete nazionali</v>
          </cell>
        </row>
        <row r="539">
          <cell r="G539">
            <v>905010</v>
          </cell>
          <cell r="H539">
            <v>1710</v>
          </cell>
          <cell r="I539" t="str">
            <v>Cassa zona Lentate</v>
          </cell>
          <cell r="J539">
            <v>1710</v>
          </cell>
          <cell r="K539" t="str">
            <v xml:space="preserve">                 a) Cassa e monete nazionali</v>
          </cell>
        </row>
        <row r="540">
          <cell r="G540">
            <v>905011</v>
          </cell>
          <cell r="H540">
            <v>1710</v>
          </cell>
          <cell r="I540" t="str">
            <v xml:space="preserve">Cassa zona Marchirolo </v>
          </cell>
          <cell r="J540">
            <v>1710</v>
          </cell>
          <cell r="K540" t="str">
            <v xml:space="preserve">                 a) Cassa e monete nazionali</v>
          </cell>
        </row>
        <row r="541">
          <cell r="G541">
            <v>905012</v>
          </cell>
          <cell r="H541">
            <v>1710</v>
          </cell>
          <cell r="I541" t="str">
            <v>Cassa zona Milano</v>
          </cell>
          <cell r="J541">
            <v>1710</v>
          </cell>
          <cell r="K541" t="str">
            <v xml:space="preserve">                 a) Cassa e monete nazionali</v>
          </cell>
        </row>
        <row r="542">
          <cell r="G542">
            <v>1001001</v>
          </cell>
          <cell r="H542">
            <v>1792</v>
          </cell>
          <cell r="I542" t="str">
            <v>Ratei attivi per interessi su somme da erogare da Cassa DD.PP.</v>
          </cell>
          <cell r="J542">
            <v>1790</v>
          </cell>
          <cell r="K542" t="str">
            <v xml:space="preserve">                 1) Entro 12 mesi</v>
          </cell>
        </row>
        <row r="543">
          <cell r="G543">
            <v>1001002</v>
          </cell>
          <cell r="H543">
            <v>1792</v>
          </cell>
          <cell r="I543" t="str">
            <v>Ratei attivi per interessi attivi su titoli</v>
          </cell>
          <cell r="J543">
            <v>1790</v>
          </cell>
          <cell r="K543" t="str">
            <v xml:space="preserve">                 1) Entro 12 mesi</v>
          </cell>
        </row>
        <row r="544">
          <cell r="G544">
            <v>1001003</v>
          </cell>
          <cell r="H544">
            <v>1792</v>
          </cell>
          <cell r="I544" t="str">
            <v>Ratei attivi per interessi attivi su libretti postali</v>
          </cell>
          <cell r="J544">
            <v>1790</v>
          </cell>
          <cell r="K544" t="str">
            <v xml:space="preserve">                 1) Entro 12 mesi</v>
          </cell>
        </row>
        <row r="545">
          <cell r="G545">
            <v>1001004</v>
          </cell>
          <cell r="H545">
            <v>1792</v>
          </cell>
          <cell r="I545" t="str">
            <v>Ratei attivi per quota servizio mensa</v>
          </cell>
          <cell r="J545">
            <v>1790</v>
          </cell>
          <cell r="K545" t="str">
            <v xml:space="preserve">                 1) Entro 12 mesi</v>
          </cell>
        </row>
        <row r="546">
          <cell r="G546">
            <v>1001005</v>
          </cell>
          <cell r="H546">
            <v>1792</v>
          </cell>
          <cell r="I546" t="str">
            <v>Altri ratei attivi</v>
          </cell>
          <cell r="J546">
            <v>1790</v>
          </cell>
          <cell r="K546" t="str">
            <v xml:space="preserve">                 1) Entro 12 mesi</v>
          </cell>
        </row>
        <row r="547">
          <cell r="G547">
            <v>1002001</v>
          </cell>
          <cell r="H547">
            <v>1814</v>
          </cell>
          <cell r="I547" t="str">
            <v>Risconti attivi per canoni telefonici</v>
          </cell>
          <cell r="J547">
            <v>1810</v>
          </cell>
          <cell r="K547" t="str">
            <v xml:space="preserve">                 1) Entro 12 mesi</v>
          </cell>
        </row>
        <row r="548">
          <cell r="G548">
            <v>1002002</v>
          </cell>
          <cell r="H548">
            <v>1814</v>
          </cell>
          <cell r="I548" t="str">
            <v>Risconti attivi per polizze fidejussorie</v>
          </cell>
          <cell r="J548">
            <v>1810</v>
          </cell>
          <cell r="K548" t="str">
            <v xml:space="preserve">                 1) Entro 12 mesi</v>
          </cell>
        </row>
        <row r="549">
          <cell r="G549">
            <v>1002003</v>
          </cell>
          <cell r="H549">
            <v>1814</v>
          </cell>
          <cell r="I549" t="str">
            <v>Risconti attivi per canoni demaniali</v>
          </cell>
          <cell r="J549">
            <v>1810</v>
          </cell>
          <cell r="K549" t="str">
            <v xml:space="preserve">                 1) Entro 12 mesi</v>
          </cell>
        </row>
        <row r="550">
          <cell r="G550">
            <v>1002004</v>
          </cell>
          <cell r="H550">
            <v>1814</v>
          </cell>
          <cell r="I550" t="str">
            <v>Risconti attivi per canoni manutenzione</v>
          </cell>
          <cell r="J550">
            <v>1810</v>
          </cell>
          <cell r="K550" t="str">
            <v xml:space="preserve">                 1) Entro 12 mesi</v>
          </cell>
        </row>
        <row r="551">
          <cell r="G551">
            <v>1002005</v>
          </cell>
          <cell r="H551">
            <v>1814</v>
          </cell>
          <cell r="I551" t="str">
            <v>Risconti attivi per spese condominiali</v>
          </cell>
          <cell r="J551">
            <v>1810</v>
          </cell>
          <cell r="K551" t="str">
            <v xml:space="preserve">                 1) Entro 12 mesi</v>
          </cell>
        </row>
        <row r="552">
          <cell r="G552">
            <v>1002006</v>
          </cell>
          <cell r="H552">
            <v>1814</v>
          </cell>
          <cell r="I552" t="str">
            <v>Risconti attivi per bolli automezzi</v>
          </cell>
          <cell r="J552">
            <v>1810</v>
          </cell>
          <cell r="K552" t="str">
            <v xml:space="preserve">                 1) Entro 12 mesi</v>
          </cell>
        </row>
        <row r="553">
          <cell r="G553">
            <v>1002007</v>
          </cell>
          <cell r="H553">
            <v>1810</v>
          </cell>
          <cell r="I553" t="str">
            <v>Risconti attivi per assicurazioni</v>
          </cell>
          <cell r="J553">
            <v>1810</v>
          </cell>
          <cell r="K553" t="str">
            <v xml:space="preserve">                 1) Entro 12 mesi</v>
          </cell>
        </row>
        <row r="554">
          <cell r="G554">
            <v>1002008</v>
          </cell>
          <cell r="H554">
            <v>1814</v>
          </cell>
          <cell r="I554" t="str">
            <v>Altri risconti attivi</v>
          </cell>
          <cell r="J554">
            <v>1810</v>
          </cell>
          <cell r="K554" t="str">
            <v xml:space="preserve">                 1) Entro 12 mesi</v>
          </cell>
        </row>
        <row r="555">
          <cell r="G555">
            <v>1003001</v>
          </cell>
          <cell r="H555">
            <v>1832</v>
          </cell>
          <cell r="I555" t="str">
            <v>Risconti attivi pluriennali per penalità estinzione mutui</v>
          </cell>
          <cell r="J555">
            <v>1812</v>
          </cell>
          <cell r="K555" t="str">
            <v xml:space="preserve">                 2) Oltre 12 mesi</v>
          </cell>
        </row>
        <row r="556">
          <cell r="G556">
            <v>1003002</v>
          </cell>
          <cell r="H556">
            <v>1832</v>
          </cell>
          <cell r="I556" t="str">
            <v>Risconti attivi pluriennali per canoni demaniali</v>
          </cell>
          <cell r="J556">
            <v>1812</v>
          </cell>
          <cell r="K556" t="str">
            <v xml:space="preserve">                 2) Oltre 12 mesi</v>
          </cell>
        </row>
        <row r="557">
          <cell r="G557">
            <v>1003003</v>
          </cell>
          <cell r="H557">
            <v>1832</v>
          </cell>
          <cell r="I557" t="str">
            <v>Risconti attivi pluriennali per polizze fidejussorie</v>
          </cell>
          <cell r="J557">
            <v>1812</v>
          </cell>
          <cell r="K557" t="str">
            <v xml:space="preserve">                 2) Oltre 12 mesi</v>
          </cell>
        </row>
        <row r="558">
          <cell r="G558">
            <v>1003004</v>
          </cell>
          <cell r="H558">
            <v>1832</v>
          </cell>
          <cell r="I558" t="str">
            <v>Altri risconti attivi pluriennali</v>
          </cell>
          <cell r="J558">
            <v>1812</v>
          </cell>
          <cell r="K558" t="str">
            <v xml:space="preserve">                 2) Oltre 12 mesi</v>
          </cell>
        </row>
        <row r="559">
          <cell r="G559">
            <v>1003005</v>
          </cell>
          <cell r="H559">
            <v>1832</v>
          </cell>
          <cell r="I559" t="str">
            <v>Risconti attivi pluriennali per imposta sostitutiva</v>
          </cell>
          <cell r="J559">
            <v>1812</v>
          </cell>
          <cell r="K559" t="str">
            <v xml:space="preserve">                 2) Oltre 12 mesi</v>
          </cell>
        </row>
        <row r="560">
          <cell r="G560">
            <v>1004001</v>
          </cell>
          <cell r="H560">
            <v>1750</v>
          </cell>
          <cell r="I560" t="str">
            <v>Disaggio sui prestiti</v>
          </cell>
          <cell r="J560">
            <v>1750</v>
          </cell>
          <cell r="K560" t="str">
            <v xml:space="preserve">              a) Entro 12 mesi</v>
          </cell>
        </row>
        <row r="561">
          <cell r="G561">
            <v>2001001</v>
          </cell>
          <cell r="H561">
            <v>1890</v>
          </cell>
          <cell r="I561" t="str">
            <v>Capitale sociale</v>
          </cell>
          <cell r="J561">
            <v>1890</v>
          </cell>
          <cell r="K561" t="str">
            <v xml:space="preserve">              1) Azioni ordinarie</v>
          </cell>
        </row>
        <row r="562">
          <cell r="G562">
            <v>2001002</v>
          </cell>
          <cell r="H562">
            <v>1890</v>
          </cell>
          <cell r="I562" t="str">
            <v>Capitale netto di liquidazione</v>
          </cell>
          <cell r="J562">
            <v>1890</v>
          </cell>
          <cell r="K562" t="str">
            <v xml:space="preserve">              1) Azioni ordinarie</v>
          </cell>
        </row>
        <row r="563">
          <cell r="G563">
            <v>2101001</v>
          </cell>
          <cell r="H563">
            <v>1910</v>
          </cell>
          <cell r="I563" t="str">
            <v>Fondo sovrapprezzo azioni</v>
          </cell>
          <cell r="J563">
            <v>1910</v>
          </cell>
          <cell r="K563" t="str">
            <v xml:space="preserve">              1) Riserva da sovrapprezzo delle azioni</v>
          </cell>
        </row>
        <row r="564">
          <cell r="G564">
            <v>2102001</v>
          </cell>
          <cell r="H564">
            <v>1936</v>
          </cell>
          <cell r="I564" t="str">
            <v>Riserva per saldi attivi rivalutazione</v>
          </cell>
          <cell r="J564">
            <v>1936</v>
          </cell>
          <cell r="K564" t="str">
            <v xml:space="preserve">              4) Legge n. 413/1991</v>
          </cell>
        </row>
        <row r="565">
          <cell r="G565">
            <v>2102002</v>
          </cell>
          <cell r="H565">
            <v>1936</v>
          </cell>
          <cell r="I565" t="str">
            <v>Fondo da condono 1991 ex legge 413/91</v>
          </cell>
          <cell r="J565">
            <v>1936</v>
          </cell>
          <cell r="K565" t="str">
            <v xml:space="preserve">              4) Legge n. 413/1991</v>
          </cell>
        </row>
        <row r="566">
          <cell r="G566">
            <v>2102003</v>
          </cell>
          <cell r="H566">
            <v>1936</v>
          </cell>
          <cell r="I566" t="str">
            <v>Fondo riserva art. 12 DPR 689/74</v>
          </cell>
          <cell r="J566">
            <v>1936</v>
          </cell>
          <cell r="K566" t="str">
            <v xml:space="preserve">              4) Legge n. 413/1991</v>
          </cell>
        </row>
        <row r="567">
          <cell r="G567">
            <v>2103001</v>
          </cell>
          <cell r="H567">
            <v>1970</v>
          </cell>
          <cell r="I567" t="str">
            <v>Fondo di riserva legale</v>
          </cell>
          <cell r="J567">
            <v>1970</v>
          </cell>
          <cell r="K567" t="str">
            <v xml:space="preserve">              IV) Riserva legale</v>
          </cell>
        </row>
        <row r="568">
          <cell r="G568">
            <v>2106001</v>
          </cell>
          <cell r="H568">
            <v>2030</v>
          </cell>
          <cell r="I568" t="str">
            <v>Fondo di riserva straordinario</v>
          </cell>
          <cell r="J568">
            <v>2030</v>
          </cell>
          <cell r="K568" t="str">
            <v xml:space="preserve">              1) Riserva straordinaria</v>
          </cell>
        </row>
        <row r="569">
          <cell r="G569">
            <v>2106002</v>
          </cell>
          <cell r="H569">
            <v>2045</v>
          </cell>
          <cell r="I569" t="str">
            <v>Fondo riserva ex a. 13/6 D.Lgs. 124/93</v>
          </cell>
          <cell r="J569">
            <v>2045</v>
          </cell>
          <cell r="K569" t="str">
            <v xml:space="preserve">              10) Riserva fondi previdenziali integrativi ex d.lgs n. 124/1993</v>
          </cell>
        </row>
        <row r="570">
          <cell r="G570">
            <v>2106003</v>
          </cell>
          <cell r="H570">
            <v>2036</v>
          </cell>
          <cell r="I570" t="str">
            <v>Riserva per ammortamenti anticipati ex art. 67 DRP 917/8</v>
          </cell>
          <cell r="J570">
            <v>2036</v>
          </cell>
          <cell r="K570" t="str">
            <v xml:space="preserve">              5) Riserva per ammortamenti anticipati (art. 67 T.U.)</v>
          </cell>
        </row>
        <row r="571">
          <cell r="G571">
            <v>2106004</v>
          </cell>
          <cell r="H571">
            <v>2054</v>
          </cell>
          <cell r="I571" t="str">
            <v>Riserva libera</v>
          </cell>
          <cell r="J571">
            <v>2054</v>
          </cell>
          <cell r="K571" t="str">
            <v xml:space="preserve">              16) Altre ...</v>
          </cell>
        </row>
        <row r="572">
          <cell r="G572">
            <v>2106103</v>
          </cell>
          <cell r="H572">
            <v>2054</v>
          </cell>
          <cell r="I572" t="str">
            <v>Riserva per saldi attivi rivalutazione</v>
          </cell>
          <cell r="J572">
            <v>2054</v>
          </cell>
          <cell r="K572" t="str">
            <v xml:space="preserve">              16) Altre ...</v>
          </cell>
        </row>
        <row r="573">
          <cell r="G573">
            <v>2106104</v>
          </cell>
          <cell r="H573">
            <v>2054</v>
          </cell>
          <cell r="I573" t="str">
            <v>Fondo riserva art. 12 DPR 689/74</v>
          </cell>
          <cell r="J573">
            <v>2054</v>
          </cell>
          <cell r="K573" t="str">
            <v xml:space="preserve">              16) Altre ...</v>
          </cell>
        </row>
        <row r="574">
          <cell r="G574">
            <v>2106105</v>
          </cell>
          <cell r="H574">
            <v>2054</v>
          </cell>
          <cell r="I574" t="str">
            <v>Fondo da condono 1991 ex legge 413/91</v>
          </cell>
          <cell r="J574">
            <v>2054</v>
          </cell>
          <cell r="K574" t="str">
            <v xml:space="preserve">              16) Altre ...</v>
          </cell>
        </row>
        <row r="575">
          <cell r="G575">
            <v>2106106</v>
          </cell>
          <cell r="H575">
            <v>2054</v>
          </cell>
          <cell r="I575" t="str">
            <v>Fondo riserve da utilizzare</v>
          </cell>
          <cell r="J575">
            <v>2054</v>
          </cell>
          <cell r="K575" t="str">
            <v xml:space="preserve">              16) Altre ...</v>
          </cell>
        </row>
        <row r="576">
          <cell r="G576">
            <v>2106107</v>
          </cell>
          <cell r="H576">
            <v>2054</v>
          </cell>
          <cell r="I576" t="str">
            <v>Fondo tassato per condono</v>
          </cell>
          <cell r="J576">
            <v>2054</v>
          </cell>
          <cell r="K576" t="str">
            <v xml:space="preserve">              16) Altre ...</v>
          </cell>
        </row>
        <row r="577">
          <cell r="G577">
            <v>2106108</v>
          </cell>
          <cell r="H577">
            <v>2054</v>
          </cell>
          <cell r="I577" t="str">
            <v>Fondo copertura perdite</v>
          </cell>
          <cell r="J577">
            <v>2054</v>
          </cell>
          <cell r="K577" t="str">
            <v xml:space="preserve">              16) Altre ...</v>
          </cell>
        </row>
        <row r="578">
          <cell r="G578">
            <v>2106109</v>
          </cell>
          <cell r="H578">
            <v>2054</v>
          </cell>
          <cell r="I578" t="str">
            <v>Riserva per futuro aumento di capitale</v>
          </cell>
          <cell r="J578">
            <v>2054</v>
          </cell>
          <cell r="K578" t="str">
            <v xml:space="preserve">              16) Altre ...</v>
          </cell>
        </row>
        <row r="579">
          <cell r="G579">
            <v>2106201</v>
          </cell>
          <cell r="H579">
            <v>2054</v>
          </cell>
          <cell r="I579" t="str">
            <v>Riserva amm.to anticipato attrezzature industriali e commerciali</v>
          </cell>
          <cell r="J579">
            <v>2054</v>
          </cell>
          <cell r="K579" t="str">
            <v xml:space="preserve">              16) Altre ...</v>
          </cell>
        </row>
        <row r="580">
          <cell r="G580">
            <v>2106301</v>
          </cell>
          <cell r="H580">
            <v>2054</v>
          </cell>
          <cell r="I580" t="str">
            <v>Fondo accantonamento DPR 917/86</v>
          </cell>
          <cell r="J580">
            <v>2054</v>
          </cell>
          <cell r="K580" t="str">
            <v xml:space="preserve">              16) Altre ...</v>
          </cell>
        </row>
        <row r="581">
          <cell r="G581">
            <v>2106302</v>
          </cell>
          <cell r="H581">
            <v>2054</v>
          </cell>
          <cell r="I581" t="str">
            <v>Fondo contributi posa rete</v>
          </cell>
          <cell r="J581">
            <v>2054</v>
          </cell>
          <cell r="K581" t="str">
            <v xml:space="preserve">              16) Altre ...</v>
          </cell>
        </row>
        <row r="582">
          <cell r="G582">
            <v>2106303</v>
          </cell>
          <cell r="H582">
            <v>2054</v>
          </cell>
          <cell r="I582" t="str">
            <v>Fondo derivazione scavo</v>
          </cell>
          <cell r="J582">
            <v>2054</v>
          </cell>
          <cell r="K582" t="str">
            <v xml:space="preserve">              16) Altre ...</v>
          </cell>
        </row>
        <row r="583">
          <cell r="G583">
            <v>2106304</v>
          </cell>
          <cell r="H583">
            <v>2054</v>
          </cell>
          <cell r="I583" t="str">
            <v>Fondo contributo posa contatori</v>
          </cell>
          <cell r="J583">
            <v>2054</v>
          </cell>
          <cell r="K583" t="str">
            <v xml:space="preserve">              16) Altre ...</v>
          </cell>
        </row>
        <row r="584">
          <cell r="G584">
            <v>2107001</v>
          </cell>
          <cell r="H584">
            <v>2082</v>
          </cell>
          <cell r="I584" t="str">
            <v>Utili/perdite portate a nuovo</v>
          </cell>
          <cell r="J584">
            <v>2082</v>
          </cell>
          <cell r="K584" t="str">
            <v xml:space="preserve">              2) Avanzo utili</v>
          </cell>
        </row>
        <row r="585">
          <cell r="G585">
            <v>2108001</v>
          </cell>
          <cell r="H585">
            <v>2100</v>
          </cell>
          <cell r="I585" t="str">
            <v>Utile/perdita di esercizio</v>
          </cell>
          <cell r="J585">
            <v>2100</v>
          </cell>
          <cell r="K585" t="str">
            <v xml:space="preserve">              1) Utile d'esercizio</v>
          </cell>
        </row>
        <row r="586">
          <cell r="G586">
            <v>2201002</v>
          </cell>
          <cell r="H586">
            <v>318</v>
          </cell>
          <cell r="I586" t="str">
            <v>Fondo ammortamento fabbricati</v>
          </cell>
          <cell r="J586">
            <v>318</v>
          </cell>
          <cell r="K586" t="str">
            <v xml:space="preserve">                 f) (Fondi di ammortamento)</v>
          </cell>
        </row>
        <row r="587">
          <cell r="G587">
            <v>2201003</v>
          </cell>
          <cell r="H587">
            <v>318</v>
          </cell>
          <cell r="I587" t="str">
            <v>F.do Ammort. Fabbricati di servizio a rete e impianti (reversibili)</v>
          </cell>
          <cell r="J587">
            <v>318</v>
          </cell>
          <cell r="K587" t="str">
            <v xml:space="preserve">                 f) (Fondi di ammortamento)</v>
          </cell>
        </row>
        <row r="588">
          <cell r="G588">
            <v>2201102</v>
          </cell>
          <cell r="H588">
            <v>318</v>
          </cell>
          <cell r="I588" t="str">
            <v>Fondo ammortamento antic. fabbricati</v>
          </cell>
          <cell r="J588">
            <v>318</v>
          </cell>
          <cell r="K588" t="str">
            <v xml:space="preserve">                 f) (Fondi di ammortamento)</v>
          </cell>
        </row>
        <row r="589">
          <cell r="G589">
            <v>2202001</v>
          </cell>
          <cell r="H589">
            <v>344</v>
          </cell>
          <cell r="I589" t="str">
            <v>Fondo ammortamento impianti e macchinari</v>
          </cell>
          <cell r="J589">
            <v>344</v>
          </cell>
          <cell r="K589" t="str">
            <v xml:space="preserve">                 c) (Fondi di ammortamento)</v>
          </cell>
        </row>
        <row r="590">
          <cell r="G590">
            <v>2202002</v>
          </cell>
          <cell r="H590">
            <v>344</v>
          </cell>
          <cell r="I590" t="str">
            <v>Fondo ammortamento finanziario beni devolvibili</v>
          </cell>
          <cell r="J590">
            <v>344</v>
          </cell>
          <cell r="K590" t="str">
            <v xml:space="preserve">                 c) (Fondi di ammortamento)</v>
          </cell>
        </row>
        <row r="591">
          <cell r="G591">
            <v>2202003</v>
          </cell>
          <cell r="H591">
            <v>344</v>
          </cell>
          <cell r="I591" t="str">
            <v>F.do Amm.to Impianti Remi, impianti di compressione e gruppi di riduzione</v>
          </cell>
          <cell r="J591">
            <v>344</v>
          </cell>
          <cell r="K591" t="str">
            <v xml:space="preserve">                 c) (Fondi di ammortamento)</v>
          </cell>
        </row>
        <row r="592">
          <cell r="G592">
            <v>2202004</v>
          </cell>
          <cell r="H592">
            <v>344</v>
          </cell>
          <cell r="I592" t="str">
            <v>F.do Amm.to Condotte della rete locale in alta pressione</v>
          </cell>
          <cell r="J592">
            <v>344</v>
          </cell>
          <cell r="K592" t="str">
            <v xml:space="preserve">                 c) (Fondi di ammortamento)</v>
          </cell>
        </row>
        <row r="593">
          <cell r="G593">
            <v>2202005</v>
          </cell>
          <cell r="H593">
            <v>344</v>
          </cell>
          <cell r="I593" t="str">
            <v>F.do Amm.to Condotte della rete locale in media e bassa pressione</v>
          </cell>
          <cell r="J593">
            <v>344</v>
          </cell>
          <cell r="K593" t="str">
            <v xml:space="preserve">                 c) (Fondi di ammortamento)</v>
          </cell>
        </row>
        <row r="594">
          <cell r="G594">
            <v>2202006</v>
          </cell>
          <cell r="H594">
            <v>344</v>
          </cell>
          <cell r="I594" t="str">
            <v>F.do Amm.to Impianti di derivazione di utenza o allacciamenti</v>
          </cell>
          <cell r="J594">
            <v>344</v>
          </cell>
          <cell r="K594" t="str">
            <v xml:space="preserve">                 c) (Fondi di ammortamento)</v>
          </cell>
        </row>
        <row r="595">
          <cell r="G595">
            <v>2202007</v>
          </cell>
          <cell r="H595">
            <v>344</v>
          </cell>
          <cell r="I595" t="str">
            <v>F.do Amm.to Altri impianti reversibili</v>
          </cell>
          <cell r="J595">
            <v>344</v>
          </cell>
          <cell r="K595" t="str">
            <v xml:space="preserve">                 c) (Fondi di ammortamento)</v>
          </cell>
        </row>
        <row r="596">
          <cell r="G596">
            <v>2202008</v>
          </cell>
          <cell r="H596">
            <v>344</v>
          </cell>
          <cell r="I596" t="str">
            <v>F.do Amm.to Altri impianti non reversibili</v>
          </cell>
          <cell r="J596">
            <v>344</v>
          </cell>
          <cell r="K596" t="str">
            <v xml:space="preserve">                 c) (Fondi di ammortamento)</v>
          </cell>
        </row>
        <row r="597">
          <cell r="G597">
            <v>2202101</v>
          </cell>
          <cell r="H597">
            <v>344</v>
          </cell>
          <cell r="I597" t="str">
            <v>Fondo ammortamento antic.impianti e macchinari</v>
          </cell>
          <cell r="J597">
            <v>344</v>
          </cell>
          <cell r="K597" t="str">
            <v xml:space="preserve">                 c) (Fondi di ammortamento)</v>
          </cell>
        </row>
        <row r="598">
          <cell r="G598">
            <v>2202102</v>
          </cell>
          <cell r="H598">
            <v>344</v>
          </cell>
          <cell r="I598" t="str">
            <v>Fondo ammortamento finanz.impianti e macchinari</v>
          </cell>
          <cell r="J598">
            <v>344</v>
          </cell>
          <cell r="K598" t="str">
            <v xml:space="preserve">                 c) (Fondi di ammortamento)</v>
          </cell>
        </row>
        <row r="599">
          <cell r="G599">
            <v>2203001</v>
          </cell>
          <cell r="H599">
            <v>390</v>
          </cell>
          <cell r="I599" t="str">
            <v>Fondo ammortamento attrezzature industriali e commerciali</v>
          </cell>
          <cell r="J599">
            <v>390</v>
          </cell>
          <cell r="K599" t="str">
            <v xml:space="preserve">                    6) (Fondi di ammortamento)</v>
          </cell>
        </row>
        <row r="600">
          <cell r="G600">
            <v>2203002</v>
          </cell>
          <cell r="H600">
            <v>390</v>
          </cell>
          <cell r="I600" t="str">
            <v>F.do Amm.to Misuratori gas</v>
          </cell>
          <cell r="J600">
            <v>390</v>
          </cell>
          <cell r="K600" t="str">
            <v xml:space="preserve">                    6) (Fondi di ammortamento)</v>
          </cell>
        </row>
        <row r="601">
          <cell r="G601">
            <v>2203003</v>
          </cell>
          <cell r="H601">
            <v>390</v>
          </cell>
          <cell r="I601" t="str">
            <v>F.do Amm.to Altre attrezzature reversibili</v>
          </cell>
          <cell r="J601">
            <v>390</v>
          </cell>
          <cell r="K601" t="str">
            <v xml:space="preserve">                    6) (Fondi di ammortamento)</v>
          </cell>
        </row>
        <row r="602">
          <cell r="G602">
            <v>2203004</v>
          </cell>
          <cell r="H602">
            <v>390</v>
          </cell>
          <cell r="I602" t="str">
            <v>F.do Amm.to Altre attrezzature non reversibili</v>
          </cell>
          <cell r="J602">
            <v>390</v>
          </cell>
          <cell r="K602" t="str">
            <v xml:space="preserve">                    6) (Fondi di ammortamento)</v>
          </cell>
        </row>
        <row r="603">
          <cell r="G603">
            <v>2203101</v>
          </cell>
          <cell r="H603">
            <v>390</v>
          </cell>
          <cell r="I603" t="str">
            <v>Fondo ammortamento antic.attrezzature industriali e commerciali</v>
          </cell>
          <cell r="J603">
            <v>390</v>
          </cell>
          <cell r="K603" t="str">
            <v xml:space="preserve">                    6) (Fondi di ammortamento)</v>
          </cell>
        </row>
        <row r="604">
          <cell r="G604">
            <v>2204001</v>
          </cell>
          <cell r="H604">
            <v>514</v>
          </cell>
          <cell r="I604" t="str">
            <v>Fondo ammortamento altri beni</v>
          </cell>
          <cell r="J604">
            <v>514</v>
          </cell>
          <cell r="K604" t="str">
            <v xml:space="preserve">                 m) (Fondi di ammortamento)</v>
          </cell>
        </row>
        <row r="605">
          <cell r="G605">
            <v>2204002</v>
          </cell>
          <cell r="H605">
            <v>514</v>
          </cell>
          <cell r="I605" t="str">
            <v>Fondo ammortamento automezzi</v>
          </cell>
          <cell r="J605">
            <v>514</v>
          </cell>
          <cell r="K605" t="str">
            <v xml:space="preserve">                 m) (Fondi di ammortamento)</v>
          </cell>
        </row>
        <row r="606">
          <cell r="G606">
            <v>2204003</v>
          </cell>
          <cell r="H606">
            <v>514</v>
          </cell>
          <cell r="I606" t="str">
            <v>Fondo ammortamento beni di costo unitario &lt; 1.000.000</v>
          </cell>
          <cell r="J606">
            <v>514</v>
          </cell>
          <cell r="K606" t="str">
            <v xml:space="preserve">                 m) (Fondi di ammortamento)</v>
          </cell>
        </row>
        <row r="607">
          <cell r="G607">
            <v>2204004</v>
          </cell>
          <cell r="H607">
            <v>514</v>
          </cell>
          <cell r="I607" t="str">
            <v>Fondo ammortamento computer e hardware</v>
          </cell>
          <cell r="J607">
            <v>514</v>
          </cell>
          <cell r="K607" t="str">
            <v xml:space="preserve">                 m) (Fondi di ammortamento)</v>
          </cell>
        </row>
        <row r="608">
          <cell r="G608">
            <v>2204005</v>
          </cell>
          <cell r="H608">
            <v>514</v>
          </cell>
          <cell r="I608" t="str">
            <v>Fondo ammortamento arredi d'ufficio</v>
          </cell>
          <cell r="J608">
            <v>514</v>
          </cell>
          <cell r="K608" t="str">
            <v xml:space="preserve">                 m) (Fondi di ammortamento)</v>
          </cell>
        </row>
        <row r="609">
          <cell r="G609">
            <v>2204101</v>
          </cell>
          <cell r="H609">
            <v>514</v>
          </cell>
          <cell r="I609" t="str">
            <v>Fondo ammortamento antic.altri beni</v>
          </cell>
          <cell r="J609">
            <v>514</v>
          </cell>
          <cell r="K609" t="str">
            <v xml:space="preserve">                 m) (Fondi di ammortamento)</v>
          </cell>
        </row>
        <row r="610">
          <cell r="G610">
            <v>2204102</v>
          </cell>
          <cell r="H610">
            <v>514</v>
          </cell>
          <cell r="I610" t="str">
            <v>Fondo ammortamento antic. automezzi</v>
          </cell>
          <cell r="J610">
            <v>514</v>
          </cell>
          <cell r="K610" t="str">
            <v xml:space="preserve">                 m) (Fondi di ammortamento)</v>
          </cell>
        </row>
        <row r="611">
          <cell r="G611">
            <v>2205001</v>
          </cell>
          <cell r="H611">
            <v>106</v>
          </cell>
          <cell r="I611" t="str">
            <v>F.do ammortamento costi di impianto e ampliamento</v>
          </cell>
          <cell r="J611">
            <v>106</v>
          </cell>
          <cell r="K611" t="str">
            <v xml:space="preserve">                 d) (Fondi di ammortamento)</v>
          </cell>
        </row>
        <row r="612">
          <cell r="G612">
            <v>2205002</v>
          </cell>
          <cell r="H612">
            <v>108</v>
          </cell>
          <cell r="I612" t="str">
            <v>F.do svalutazione costi di impianto e di ampliamento</v>
          </cell>
          <cell r="J612">
            <v>108</v>
          </cell>
          <cell r="K612" t="str">
            <v xml:space="preserve">                 e) (Fondi di svalutazione)</v>
          </cell>
        </row>
        <row r="613">
          <cell r="G613">
            <v>2205102</v>
          </cell>
          <cell r="I613" t="str">
            <v>Fondo ammort. Antic.Immobilizzazioni materiali in corso</v>
          </cell>
          <cell r="J613" t="e">
            <v>#N/A</v>
          </cell>
          <cell r="K613" t="e">
            <v>#N/A</v>
          </cell>
        </row>
        <row r="614">
          <cell r="G614">
            <v>2206001</v>
          </cell>
          <cell r="H614">
            <v>134</v>
          </cell>
          <cell r="I614" t="str">
            <v>F.do ammortamento costi di ricerca, di sviluppo e di pubblicità</v>
          </cell>
          <cell r="J614">
            <v>134</v>
          </cell>
          <cell r="K614" t="str">
            <v xml:space="preserve">                 c) (Fondi di ammortamento)</v>
          </cell>
        </row>
        <row r="615">
          <cell r="G615">
            <v>2207001</v>
          </cell>
          <cell r="H615">
            <v>160</v>
          </cell>
          <cell r="I615" t="str">
            <v>F.do ammortamento diritti di brevetto industriale e di utilizzazione di opere di ingegno</v>
          </cell>
          <cell r="J615">
            <v>160</v>
          </cell>
          <cell r="K615" t="str">
            <v xml:space="preserve">                 f) (Fondi di ammortamento)</v>
          </cell>
        </row>
        <row r="616">
          <cell r="G616">
            <v>2208001</v>
          </cell>
          <cell r="H616">
            <v>188</v>
          </cell>
          <cell r="I616" t="str">
            <v>F.do ammortamento concessioni, licenze, marchi e diritti simili</v>
          </cell>
          <cell r="J616">
            <v>188</v>
          </cell>
          <cell r="K616" t="str">
            <v xml:space="preserve">                 f) (Fondi di ammortamento)</v>
          </cell>
        </row>
        <row r="617">
          <cell r="G617">
            <v>2208002</v>
          </cell>
          <cell r="H617">
            <v>190</v>
          </cell>
          <cell r="I617" t="str">
            <v>F.do svalutazione concessioni, licenze, marchi e diritti simili</v>
          </cell>
          <cell r="J617">
            <v>190</v>
          </cell>
          <cell r="K617" t="str">
            <v xml:space="preserve">                 g) (Fondi di svalutazione)</v>
          </cell>
        </row>
        <row r="618">
          <cell r="G618">
            <v>2209001</v>
          </cell>
          <cell r="H618">
            <v>218</v>
          </cell>
          <cell r="I618" t="str">
            <v>F.do ammortamento avviamento</v>
          </cell>
          <cell r="J618">
            <v>218</v>
          </cell>
          <cell r="K618" t="str">
            <v xml:space="preserve">                 f) (Fondi di ammortamento)</v>
          </cell>
        </row>
        <row r="619">
          <cell r="G619">
            <v>2210001</v>
          </cell>
          <cell r="H619">
            <v>266</v>
          </cell>
          <cell r="I619" t="str">
            <v>Fdo ammort. altre immobilizzazioni immateriali</v>
          </cell>
          <cell r="J619">
            <v>266</v>
          </cell>
          <cell r="K619" t="str">
            <v xml:space="preserve">                 e) (Fondi di ammortamento)</v>
          </cell>
        </row>
        <row r="620">
          <cell r="G620">
            <v>2210002</v>
          </cell>
          <cell r="H620">
            <v>266</v>
          </cell>
          <cell r="I620" t="str">
            <v>F.do ammort. migliorie su beni di terzi in locazione</v>
          </cell>
          <cell r="J620">
            <v>266</v>
          </cell>
          <cell r="K620" t="str">
            <v xml:space="preserve">                 e) (Fondi di ammortamento)</v>
          </cell>
        </row>
        <row r="621">
          <cell r="G621">
            <v>2301001</v>
          </cell>
          <cell r="H621">
            <v>1022</v>
          </cell>
          <cell r="I621" t="str">
            <v>Fondo svalutazione materiale a magazzino</v>
          </cell>
          <cell r="J621">
            <v>1022</v>
          </cell>
          <cell r="K621" t="str">
            <v xml:space="preserve">                 g) (Fondo svalutazione magazzino)</v>
          </cell>
        </row>
        <row r="622">
          <cell r="G622">
            <v>2302001</v>
          </cell>
          <cell r="H622">
            <v>1176</v>
          </cell>
          <cell r="I622" t="str">
            <v>Fondo svalutazione crediti fiscale</v>
          </cell>
          <cell r="J622">
            <v>1176</v>
          </cell>
          <cell r="K622" t="str">
            <v xml:space="preserve">                    l) (Fondi svalutazione crediti)</v>
          </cell>
        </row>
        <row r="623">
          <cell r="G623">
            <v>2302002</v>
          </cell>
          <cell r="H623">
            <v>1176</v>
          </cell>
          <cell r="I623" t="str">
            <v>Fondo svalutazione crediti integrativo</v>
          </cell>
          <cell r="J623">
            <v>1176</v>
          </cell>
          <cell r="K623" t="str">
            <v xml:space="preserve">                    l) (Fondi svalutazione crediti)</v>
          </cell>
        </row>
        <row r="624">
          <cell r="G624">
            <v>2303001</v>
          </cell>
          <cell r="H624">
            <v>1632</v>
          </cell>
          <cell r="I624" t="str">
            <v>Fondo svalutazione titoli</v>
          </cell>
          <cell r="J624">
            <v>1632</v>
          </cell>
          <cell r="K624" t="str">
            <v xml:space="preserve">                 g) (Fondo svalutazione titoli)</v>
          </cell>
        </row>
        <row r="625">
          <cell r="G625">
            <v>2304001</v>
          </cell>
          <cell r="H625">
            <v>652</v>
          </cell>
          <cell r="I625" t="str">
            <v>Fondo svalutazione partecipazioni</v>
          </cell>
          <cell r="J625">
            <v>652</v>
          </cell>
          <cell r="K625" t="str">
            <v xml:space="preserve">                    2) (Fondo svalutazione altre imprese)</v>
          </cell>
        </row>
        <row r="626">
          <cell r="G626">
            <v>2401001</v>
          </cell>
          <cell r="H626">
            <v>2170</v>
          </cell>
          <cell r="I626" t="str">
            <v>Fondo integrativo accordo aziendale 27/06/1996</v>
          </cell>
          <cell r="J626">
            <v>2170</v>
          </cell>
          <cell r="K626" t="str">
            <v xml:space="preserve">              Conto personalizzabile</v>
          </cell>
        </row>
        <row r="627">
          <cell r="G627">
            <v>2402001</v>
          </cell>
          <cell r="H627">
            <v>2194</v>
          </cell>
          <cell r="I627" t="str">
            <v>Fondo imposte differite</v>
          </cell>
          <cell r="J627">
            <v>2194</v>
          </cell>
          <cell r="K627" t="str">
            <v xml:space="preserve">              3) Imposte differite su ammortamenti anticipati</v>
          </cell>
        </row>
        <row r="628">
          <cell r="G628">
            <v>2402102</v>
          </cell>
          <cell r="H628">
            <v>2194</v>
          </cell>
          <cell r="I628" t="str">
            <v>Fondo imposte differite (contr.ex art.55)</v>
          </cell>
          <cell r="J628">
            <v>2194</v>
          </cell>
          <cell r="K628" t="str">
            <v xml:space="preserve">              3) Imposte differite su ammortamenti anticipati</v>
          </cell>
        </row>
        <row r="629">
          <cell r="G629">
            <v>2402103</v>
          </cell>
          <cell r="H629">
            <v>2194</v>
          </cell>
          <cell r="I629" t="str">
            <v>Fondo accantonamento DPR 917/86</v>
          </cell>
          <cell r="J629">
            <v>2194</v>
          </cell>
          <cell r="K629" t="str">
            <v xml:space="preserve">              3) Imposte differite su ammortamenti anticipati</v>
          </cell>
        </row>
        <row r="630">
          <cell r="G630">
            <v>2402104</v>
          </cell>
          <cell r="H630">
            <v>2194</v>
          </cell>
          <cell r="I630" t="str">
            <v>Fondo contributi posa rete</v>
          </cell>
          <cell r="J630">
            <v>2194</v>
          </cell>
          <cell r="K630" t="str">
            <v xml:space="preserve">              3) Imposte differite su ammortamenti anticipati</v>
          </cell>
        </row>
        <row r="631">
          <cell r="G631">
            <v>2402105</v>
          </cell>
          <cell r="H631">
            <v>2194</v>
          </cell>
          <cell r="I631" t="str">
            <v>Fondo derivazione scavo</v>
          </cell>
          <cell r="J631">
            <v>2194</v>
          </cell>
          <cell r="K631" t="str">
            <v xml:space="preserve">              3) Imposte differite su ammortamenti anticipati</v>
          </cell>
        </row>
        <row r="632">
          <cell r="G632">
            <v>2402106</v>
          </cell>
          <cell r="H632">
            <v>2194</v>
          </cell>
          <cell r="I632" t="str">
            <v>Fondo contributo posa contatori</v>
          </cell>
          <cell r="J632">
            <v>2194</v>
          </cell>
          <cell r="K632" t="str">
            <v xml:space="preserve">              3) Imposte differite su ammortamenti anticipati</v>
          </cell>
        </row>
        <row r="633">
          <cell r="G633">
            <v>2403001</v>
          </cell>
          <cell r="H633">
            <v>2232</v>
          </cell>
          <cell r="I633" t="str">
            <v>Fondo per vertenze legali</v>
          </cell>
          <cell r="J633">
            <v>2232</v>
          </cell>
          <cell r="K633" t="str">
            <v xml:space="preserve">              15) Fondi rischi per controversie legali in corso</v>
          </cell>
        </row>
        <row r="634">
          <cell r="G634">
            <v>2403002</v>
          </cell>
          <cell r="H634">
            <v>2238</v>
          </cell>
          <cell r="I634" t="str">
            <v>Fondo per mancato rispetto Carta dei servizi</v>
          </cell>
          <cell r="J634">
            <v>2238</v>
          </cell>
          <cell r="K634" t="str">
            <v xml:space="preserve">              Conto personalizzabile</v>
          </cell>
        </row>
        <row r="635">
          <cell r="G635">
            <v>2403003</v>
          </cell>
          <cell r="H635">
            <v>2238</v>
          </cell>
          <cell r="I635" t="str">
            <v>Fondo manutenzioni</v>
          </cell>
          <cell r="J635">
            <v>2238</v>
          </cell>
          <cell r="K635" t="str">
            <v xml:space="preserve">              Conto personalizzabile</v>
          </cell>
        </row>
        <row r="636">
          <cell r="G636">
            <v>2403004</v>
          </cell>
          <cell r="H636">
            <v>2238</v>
          </cell>
          <cell r="I636" t="str">
            <v>Fondo per contratti ad esecuzione differita</v>
          </cell>
          <cell r="J636">
            <v>2238</v>
          </cell>
          <cell r="K636" t="str">
            <v xml:space="preserve">              Conto personalizzabile</v>
          </cell>
        </row>
        <row r="637">
          <cell r="G637">
            <v>2403005</v>
          </cell>
          <cell r="H637">
            <v>2238</v>
          </cell>
          <cell r="I637" t="str">
            <v>Fondo svalutazione partecipazioni</v>
          </cell>
          <cell r="J637">
            <v>2238</v>
          </cell>
          <cell r="K637" t="str">
            <v xml:space="preserve">              Conto personalizzabile</v>
          </cell>
        </row>
        <row r="638">
          <cell r="G638">
            <v>2403006</v>
          </cell>
          <cell r="H638">
            <v>2238</v>
          </cell>
          <cell r="I638" t="str">
            <v>Fondo accantonamento per investimenti</v>
          </cell>
          <cell r="J638">
            <v>2238</v>
          </cell>
          <cell r="K638" t="str">
            <v xml:space="preserve">              Conto personalizzabile</v>
          </cell>
        </row>
        <row r="639">
          <cell r="G639">
            <v>2403007</v>
          </cell>
          <cell r="H639">
            <v>2238</v>
          </cell>
          <cell r="I639" t="str">
            <v>Fondo ricavi gas</v>
          </cell>
          <cell r="J639">
            <v>2238</v>
          </cell>
          <cell r="K639" t="str">
            <v xml:space="preserve">              Conto personalizzabile</v>
          </cell>
        </row>
        <row r="640">
          <cell r="G640">
            <v>2403008</v>
          </cell>
          <cell r="H640">
            <v>2238</v>
          </cell>
          <cell r="I640" t="str">
            <v>Fondo rischi diversi</v>
          </cell>
          <cell r="J640">
            <v>2238</v>
          </cell>
          <cell r="K640" t="str">
            <v xml:space="preserve">              Conto personalizzabile</v>
          </cell>
        </row>
        <row r="641">
          <cell r="G641">
            <v>2501001</v>
          </cell>
          <cell r="H641">
            <v>2260</v>
          </cell>
          <cell r="I641" t="str">
            <v>Trattamento di fine rapporto</v>
          </cell>
          <cell r="J641">
            <v>2260</v>
          </cell>
          <cell r="K641" t="str">
            <v xml:space="preserve">           I) Fondo TFR</v>
          </cell>
        </row>
        <row r="642">
          <cell r="G642">
            <v>2501002</v>
          </cell>
          <cell r="H642">
            <v>2260</v>
          </cell>
          <cell r="I642" t="str">
            <v>TFR c/o Fondi complementari</v>
          </cell>
          <cell r="J642">
            <v>2260</v>
          </cell>
          <cell r="K642" t="str">
            <v xml:space="preserve">           I) Fondo TFR</v>
          </cell>
        </row>
        <row r="643">
          <cell r="G643">
            <v>2603001</v>
          </cell>
          <cell r="H643">
            <v>2434</v>
          </cell>
          <cell r="I643" t="str">
            <v>Mutui passivo Cassamarca spa</v>
          </cell>
          <cell r="J643">
            <v>2434</v>
          </cell>
          <cell r="K643" t="str">
            <v xml:space="preserve">                 h) Altri debiti verso banche ...</v>
          </cell>
        </row>
        <row r="644">
          <cell r="G644">
            <v>2603002</v>
          </cell>
          <cell r="H644">
            <v>2426</v>
          </cell>
          <cell r="I644" t="str">
            <v>Debiti vs/CARIPARO C/C 0318319P</v>
          </cell>
          <cell r="J644">
            <v>2426</v>
          </cell>
          <cell r="K644" t="str">
            <v xml:space="preserve">                 d) Per conti correnti passivi</v>
          </cell>
        </row>
        <row r="645">
          <cell r="G645">
            <v>2603003</v>
          </cell>
          <cell r="H645">
            <v>2426</v>
          </cell>
          <cell r="I645" t="str">
            <v>Anticipazioni da Cassamarca spa</v>
          </cell>
          <cell r="J645">
            <v>2426</v>
          </cell>
          <cell r="K645" t="str">
            <v xml:space="preserve">                 d) Per conti correnti passivi</v>
          </cell>
        </row>
        <row r="646">
          <cell r="G646">
            <v>2603004</v>
          </cell>
          <cell r="H646">
            <v>2426</v>
          </cell>
          <cell r="I646" t="str">
            <v>Debiti v/Poste e Banche</v>
          </cell>
          <cell r="J646">
            <v>2426</v>
          </cell>
          <cell r="K646" t="str">
            <v xml:space="preserve">                 d) Per conti correnti passivi</v>
          </cell>
        </row>
        <row r="647">
          <cell r="G647">
            <v>2603005</v>
          </cell>
          <cell r="H647">
            <v>2426</v>
          </cell>
          <cell r="I647" t="str">
            <v>Anticipazioni da Veneto Banca spa</v>
          </cell>
          <cell r="J647">
            <v>2426</v>
          </cell>
          <cell r="K647" t="str">
            <v xml:space="preserve">                 d) Per conti correnti passivi</v>
          </cell>
        </row>
        <row r="648">
          <cell r="G648">
            <v>2603006</v>
          </cell>
          <cell r="H648">
            <v>2426</v>
          </cell>
          <cell r="I648" t="str">
            <v>Anticipazione da Pop. di Vicenza</v>
          </cell>
          <cell r="J648">
            <v>2426</v>
          </cell>
          <cell r="K648" t="str">
            <v xml:space="preserve">                 d) Per conti correnti passivi</v>
          </cell>
        </row>
        <row r="649">
          <cell r="G649">
            <v>2604001</v>
          </cell>
          <cell r="H649">
            <v>2434</v>
          </cell>
          <cell r="I649" t="str">
            <v>Mutui passivi Cassa DD.PP.con garanzia diretta</v>
          </cell>
          <cell r="J649">
            <v>2434</v>
          </cell>
          <cell r="K649" t="str">
            <v xml:space="preserve">                 h) Altri debiti verso banche ...</v>
          </cell>
        </row>
        <row r="650">
          <cell r="G650">
            <v>2604002</v>
          </cell>
          <cell r="H650">
            <v>2434</v>
          </cell>
          <cell r="I650" t="str">
            <v>Mutui passivi Cassa DD.PP. con garanzia dei comuni</v>
          </cell>
          <cell r="J650">
            <v>2434</v>
          </cell>
          <cell r="K650" t="str">
            <v xml:space="preserve">                 h) Altri debiti verso banche ...</v>
          </cell>
        </row>
        <row r="651">
          <cell r="G651">
            <v>2604004</v>
          </cell>
          <cell r="H651">
            <v>2434</v>
          </cell>
          <cell r="I651" t="str">
            <v>Mutui passivi I.N.P.D.A.P.</v>
          </cell>
          <cell r="J651">
            <v>2434</v>
          </cell>
          <cell r="K651" t="str">
            <v xml:space="preserve">                 h) Altri debiti verso banche ...</v>
          </cell>
        </row>
        <row r="652">
          <cell r="G652">
            <v>2604006</v>
          </cell>
          <cell r="H652">
            <v>2434</v>
          </cell>
          <cell r="I652" t="str">
            <v>Debiti vs/ Comuni per finanziamento ex Bim</v>
          </cell>
          <cell r="J652">
            <v>2434</v>
          </cell>
          <cell r="K652" t="str">
            <v xml:space="preserve">                 h) Altri debiti verso banche ...</v>
          </cell>
        </row>
        <row r="653">
          <cell r="G653">
            <v>2701001</v>
          </cell>
          <cell r="H653">
            <v>2580</v>
          </cell>
          <cell r="I653" t="str">
            <v>Anticipi da utenti</v>
          </cell>
          <cell r="J653">
            <v>2580</v>
          </cell>
          <cell r="K653" t="str">
            <v xml:space="preserve">                 a) Anticipi da clienti</v>
          </cell>
        </row>
        <row r="654">
          <cell r="G654">
            <v>2701002</v>
          </cell>
          <cell r="H654">
            <v>2580</v>
          </cell>
          <cell r="I654" t="str">
            <v>Anticipi da clienti</v>
          </cell>
          <cell r="J654">
            <v>2580</v>
          </cell>
          <cell r="K654" t="str">
            <v xml:space="preserve">                 a) Anticipi da clienti</v>
          </cell>
        </row>
        <row r="655">
          <cell r="G655">
            <v>2701003</v>
          </cell>
          <cell r="H655">
            <v>2580</v>
          </cell>
          <cell r="I655" t="str">
            <v>Anticipi da clienti/utenti c/terzi</v>
          </cell>
          <cell r="J655">
            <v>2580</v>
          </cell>
          <cell r="K655" t="str">
            <v xml:space="preserve">                 a) Anticipi da clienti</v>
          </cell>
        </row>
        <row r="656">
          <cell r="G656">
            <v>2702001</v>
          </cell>
          <cell r="H656">
            <v>1175</v>
          </cell>
          <cell r="I656" t="str">
            <v>Acconti da Utenti</v>
          </cell>
          <cell r="J656">
            <v>1175</v>
          </cell>
          <cell r="K656" t="str">
            <v xml:space="preserve">                    i) Fatture da emettere</v>
          </cell>
        </row>
        <row r="657">
          <cell r="G657">
            <v>2702002</v>
          </cell>
          <cell r="H657">
            <v>1175</v>
          </cell>
          <cell r="I657" t="str">
            <v>Acconti da Clienti</v>
          </cell>
          <cell r="J657">
            <v>1175</v>
          </cell>
          <cell r="K657" t="str">
            <v xml:space="preserve">                    i) Fatture da emettere</v>
          </cell>
        </row>
        <row r="658">
          <cell r="G658">
            <v>2801001</v>
          </cell>
          <cell r="H658">
            <v>2640</v>
          </cell>
          <cell r="I658" t="str">
            <v>Debiti vs/ fornitori</v>
          </cell>
          <cell r="J658">
            <v>2640</v>
          </cell>
          <cell r="K658" t="str">
            <v xml:space="preserve">                 a) Fornitori di beni e servizi</v>
          </cell>
        </row>
        <row r="659">
          <cell r="G659">
            <v>2801002</v>
          </cell>
          <cell r="H659">
            <v>2642</v>
          </cell>
          <cell r="I659" t="str">
            <v>Debiti vs/ fornitori per fatture da ricevere</v>
          </cell>
          <cell r="J659">
            <v>2642</v>
          </cell>
          <cell r="K659" t="str">
            <v xml:space="preserve">                 b) Fatture da ricevere</v>
          </cell>
        </row>
        <row r="660">
          <cell r="G660">
            <v>2801003</v>
          </cell>
          <cell r="H660">
            <v>2642</v>
          </cell>
          <cell r="I660" t="str">
            <v>Debiti vs/ fornitori per fatture da ricevere per ritenute garanzia</v>
          </cell>
          <cell r="J660">
            <v>2642</v>
          </cell>
          <cell r="K660" t="str">
            <v xml:space="preserve">                 b) Fatture da ricevere</v>
          </cell>
        </row>
        <row r="661">
          <cell r="G661">
            <v>2801004</v>
          </cell>
          <cell r="H661">
            <v>2642</v>
          </cell>
          <cell r="I661" t="str">
            <v>Debiti vs/ fornitori per fatture da ricevere automatico</v>
          </cell>
          <cell r="J661">
            <v>2642</v>
          </cell>
          <cell r="K661" t="str">
            <v xml:space="preserve">                 b) Fatture da ricevere</v>
          </cell>
        </row>
        <row r="662">
          <cell r="G662">
            <v>2801005</v>
          </cell>
          <cell r="H662">
            <v>2640</v>
          </cell>
          <cell r="I662" t="str">
            <v>Debiti vs/diversi</v>
          </cell>
          <cell r="J662">
            <v>2640</v>
          </cell>
          <cell r="K662" t="str">
            <v xml:space="preserve">                 a) Fornitori di beni e servizi</v>
          </cell>
        </row>
        <row r="663">
          <cell r="G663">
            <v>2801006</v>
          </cell>
          <cell r="H663">
            <v>2640</v>
          </cell>
          <cell r="I663" t="str">
            <v xml:space="preserve">Debiti vs/fornitori transitorio </v>
          </cell>
          <cell r="J663">
            <v>2640</v>
          </cell>
          <cell r="K663" t="str">
            <v xml:space="preserve">                 a) Fornitori di beni e servizi</v>
          </cell>
        </row>
        <row r="664">
          <cell r="G664">
            <v>2801101</v>
          </cell>
          <cell r="H664">
            <v>2640</v>
          </cell>
          <cell r="I664" t="str">
            <v>Debiti vs/fornitori estero</v>
          </cell>
          <cell r="J664">
            <v>2640</v>
          </cell>
          <cell r="K664" t="str">
            <v xml:space="preserve">                 a) Fornitori di beni e servizi</v>
          </cell>
        </row>
        <row r="665">
          <cell r="G665">
            <v>2801199</v>
          </cell>
          <cell r="H665">
            <v>2640</v>
          </cell>
          <cell r="I665" t="str">
            <v>Richieste anticipo fornitori</v>
          </cell>
          <cell r="J665">
            <v>2640</v>
          </cell>
          <cell r="K665" t="str">
            <v xml:space="preserve">                 a) Fornitori di beni e servizi</v>
          </cell>
        </row>
        <row r="666">
          <cell r="G666">
            <v>2902001</v>
          </cell>
          <cell r="H666">
            <v>2762</v>
          </cell>
          <cell r="I666" t="str">
            <v>Finaziamento da imprese controllate</v>
          </cell>
          <cell r="J666">
            <v>2762</v>
          </cell>
          <cell r="K666" t="str">
            <v xml:space="preserve">                 b) Debiti finanziari</v>
          </cell>
        </row>
        <row r="667">
          <cell r="G667">
            <v>2902002</v>
          </cell>
          <cell r="H667">
            <v>2762</v>
          </cell>
          <cell r="I667" t="str">
            <v>Debiti verso imprese controllate</v>
          </cell>
          <cell r="J667">
            <v>2762</v>
          </cell>
          <cell r="K667" t="str">
            <v xml:space="preserve">                 b) Debiti finanziari</v>
          </cell>
        </row>
        <row r="668">
          <cell r="G668">
            <v>2902003</v>
          </cell>
          <cell r="H668">
            <v>2762</v>
          </cell>
          <cell r="I668" t="str">
            <v>Debiti vs/imprese controllate (mastro)</v>
          </cell>
          <cell r="J668">
            <v>2762</v>
          </cell>
          <cell r="K668" t="str">
            <v xml:space="preserve">                 b) Debiti finanziari</v>
          </cell>
        </row>
        <row r="669">
          <cell r="G669">
            <v>2902004</v>
          </cell>
          <cell r="H669">
            <v>2762</v>
          </cell>
          <cell r="I669" t="str">
            <v xml:space="preserve">Debiti vs/holding </v>
          </cell>
          <cell r="J669">
            <v>2762</v>
          </cell>
          <cell r="K669" t="str">
            <v xml:space="preserve">                 b) Debiti finanziari</v>
          </cell>
        </row>
        <row r="670">
          <cell r="G670">
            <v>2902005</v>
          </cell>
          <cell r="H670">
            <v>2762</v>
          </cell>
          <cell r="I670" t="str">
            <v>Debiti vs. Ascotrade - controllata</v>
          </cell>
          <cell r="J670">
            <v>2762</v>
          </cell>
          <cell r="K670" t="str">
            <v xml:space="preserve">                 b) Debiti finanziari</v>
          </cell>
        </row>
        <row r="671">
          <cell r="G671">
            <v>2902101</v>
          </cell>
          <cell r="H671">
            <v>2762</v>
          </cell>
          <cell r="I671" t="str">
            <v>Ascotrade c/conferimento</v>
          </cell>
          <cell r="J671">
            <v>2762</v>
          </cell>
          <cell r="K671" t="str">
            <v xml:space="preserve">                 b) Debiti finanziari</v>
          </cell>
        </row>
        <row r="672">
          <cell r="G672">
            <v>2902102</v>
          </cell>
          <cell r="H672">
            <v>2762</v>
          </cell>
          <cell r="I672" t="str">
            <v>Ascotrade c/conguaglio controllata</v>
          </cell>
          <cell r="J672">
            <v>2762</v>
          </cell>
          <cell r="K672" t="str">
            <v xml:space="preserve">                 b) Debiti finanziari</v>
          </cell>
        </row>
        <row r="673">
          <cell r="G673">
            <v>2902103</v>
          </cell>
          <cell r="H673">
            <v>2762</v>
          </cell>
          <cell r="I673" t="str">
            <v>Deb. Vs.Veneta GSP per conguaglio scissione</v>
          </cell>
          <cell r="J673">
            <v>2762</v>
          </cell>
          <cell r="K673" t="str">
            <v xml:space="preserve">                 b) Debiti finanziari</v>
          </cell>
        </row>
        <row r="674">
          <cell r="G674">
            <v>2903001</v>
          </cell>
          <cell r="H674">
            <v>2820</v>
          </cell>
          <cell r="I674" t="str">
            <v>Metanotezze c/conguaglio</v>
          </cell>
          <cell r="J674">
            <v>2820</v>
          </cell>
          <cell r="K674" t="str">
            <v xml:space="preserve">                 a) Debiti commerciali</v>
          </cell>
        </row>
        <row r="675">
          <cell r="G675">
            <v>2903002</v>
          </cell>
          <cell r="H675">
            <v>2820</v>
          </cell>
          <cell r="I675" t="str">
            <v>Ascotrade c/scissione</v>
          </cell>
          <cell r="J675">
            <v>2820</v>
          </cell>
          <cell r="K675" t="str">
            <v xml:space="preserve">                 a) Debiti commerciali</v>
          </cell>
        </row>
        <row r="676">
          <cell r="G676">
            <v>2903003</v>
          </cell>
          <cell r="H676">
            <v>2820</v>
          </cell>
          <cell r="I676" t="str">
            <v>Ascotrade c/conguaglio collegata</v>
          </cell>
          <cell r="J676">
            <v>2820</v>
          </cell>
          <cell r="K676" t="str">
            <v xml:space="preserve">                 a) Debiti commerciali</v>
          </cell>
        </row>
        <row r="677">
          <cell r="G677">
            <v>2903004</v>
          </cell>
          <cell r="H677">
            <v>2820</v>
          </cell>
          <cell r="I677" t="str">
            <v>Debiti vs. Ascotrade - collegate</v>
          </cell>
          <cell r="J677">
            <v>2820</v>
          </cell>
          <cell r="K677" t="str">
            <v xml:space="preserve">                 a) Debiti commerciali</v>
          </cell>
        </row>
        <row r="678">
          <cell r="G678">
            <v>2903005</v>
          </cell>
          <cell r="H678">
            <v>2820</v>
          </cell>
          <cell r="I678" t="str">
            <v>Debiti vs, imprese collegate</v>
          </cell>
          <cell r="J678">
            <v>2820</v>
          </cell>
          <cell r="K678" t="str">
            <v xml:space="preserve">                 a) Debiti commerciali</v>
          </cell>
        </row>
        <row r="679">
          <cell r="G679">
            <v>2903006</v>
          </cell>
          <cell r="H679">
            <v>2820</v>
          </cell>
          <cell r="I679" t="str">
            <v>Debiti vs/GSP - c/afitto crediti</v>
          </cell>
          <cell r="J679">
            <v>2820</v>
          </cell>
          <cell r="K679" t="str">
            <v xml:space="preserve">                 a) Debiti commerciali</v>
          </cell>
        </row>
        <row r="680">
          <cell r="G680">
            <v>2904001</v>
          </cell>
          <cell r="H680">
            <v>2500</v>
          </cell>
          <cell r="I680" t="str">
            <v>Debiti vs/soci c/finanziamento</v>
          </cell>
          <cell r="J680">
            <v>2388</v>
          </cell>
          <cell r="K680" t="str">
            <v xml:space="preserve">                 a) Prestiti infruttiferi dei soci</v>
          </cell>
        </row>
        <row r="681">
          <cell r="G681">
            <v>2904002</v>
          </cell>
          <cell r="H681">
            <v>2882</v>
          </cell>
          <cell r="I681" t="str">
            <v>Azionisti c/dividendi</v>
          </cell>
          <cell r="J681">
            <v>2882</v>
          </cell>
          <cell r="K681" t="str">
            <v xml:space="preserve">                 b) Debiti finanziari</v>
          </cell>
        </row>
        <row r="682">
          <cell r="G682">
            <v>2904003</v>
          </cell>
          <cell r="H682">
            <v>2884</v>
          </cell>
          <cell r="I682" t="str">
            <v>Debiti vs/imprese controllanti (mastro)</v>
          </cell>
          <cell r="J682">
            <v>2884</v>
          </cell>
          <cell r="K682" t="str">
            <v xml:space="preserve">                 c) Altro ...</v>
          </cell>
        </row>
        <row r="683">
          <cell r="G683">
            <v>2904004</v>
          </cell>
          <cell r="H683">
            <v>2884</v>
          </cell>
          <cell r="I683" t="str">
            <v>Debiti vs/imprese controllanti</v>
          </cell>
          <cell r="J683">
            <v>2884</v>
          </cell>
          <cell r="K683" t="str">
            <v xml:space="preserve">                 c) Altro ...</v>
          </cell>
        </row>
        <row r="684">
          <cell r="G684">
            <v>3001001</v>
          </cell>
          <cell r="H684">
            <v>2940</v>
          </cell>
          <cell r="I684" t="str">
            <v>Erario c/ IRPEG</v>
          </cell>
          <cell r="J684">
            <v>2940</v>
          </cell>
          <cell r="K684" t="str">
            <v xml:space="preserve">                 a) IRES</v>
          </cell>
        </row>
        <row r="685">
          <cell r="G685">
            <v>3001002</v>
          </cell>
          <cell r="H685">
            <v>2943</v>
          </cell>
          <cell r="I685" t="str">
            <v>Erario c/ IRAP</v>
          </cell>
          <cell r="J685">
            <v>2943</v>
          </cell>
          <cell r="K685" t="str">
            <v xml:space="preserve">                 b) IRAP</v>
          </cell>
        </row>
        <row r="686">
          <cell r="G686">
            <v>3001003</v>
          </cell>
          <cell r="H686">
            <v>2950</v>
          </cell>
          <cell r="I686" t="str">
            <v>Erario c/imposta sostitutiva</v>
          </cell>
          <cell r="J686">
            <v>2950</v>
          </cell>
          <cell r="K686" t="str">
            <v xml:space="preserve">                 f) Altri debiti tributari ...</v>
          </cell>
        </row>
        <row r="687">
          <cell r="G687">
            <v>3002001</v>
          </cell>
          <cell r="H687">
            <v>2944</v>
          </cell>
          <cell r="I687" t="str">
            <v xml:space="preserve">Iva c/vendite </v>
          </cell>
          <cell r="J687">
            <v>2944</v>
          </cell>
          <cell r="K687" t="str">
            <v xml:space="preserve">                 c) Debiti per IVA</v>
          </cell>
        </row>
        <row r="688">
          <cell r="G688">
            <v>3002002</v>
          </cell>
          <cell r="H688">
            <v>2944</v>
          </cell>
          <cell r="I688" t="str">
            <v xml:space="preserve">Iva c/acquisti </v>
          </cell>
          <cell r="J688">
            <v>2944</v>
          </cell>
          <cell r="K688" t="str">
            <v xml:space="preserve">                 c) Debiti per IVA</v>
          </cell>
        </row>
        <row r="689">
          <cell r="G689">
            <v>3002003</v>
          </cell>
          <cell r="H689">
            <v>2944</v>
          </cell>
          <cell r="I689" t="str">
            <v>Iva c/corrispettivi</v>
          </cell>
          <cell r="J689">
            <v>2944</v>
          </cell>
          <cell r="K689" t="str">
            <v xml:space="preserve">                 c) Debiti per IVA</v>
          </cell>
        </row>
        <row r="690">
          <cell r="G690">
            <v>3002004</v>
          </cell>
          <cell r="H690">
            <v>2944</v>
          </cell>
          <cell r="I690" t="str">
            <v>Iva c/liquidazione mensile automatico</v>
          </cell>
          <cell r="J690">
            <v>2944</v>
          </cell>
          <cell r="K690" t="str">
            <v xml:space="preserve">                 c) Debiti per IVA</v>
          </cell>
        </row>
        <row r="691">
          <cell r="G691">
            <v>3002005</v>
          </cell>
          <cell r="H691">
            <v>2944</v>
          </cell>
          <cell r="I691" t="str">
            <v>Iva c/liquidazione trimestrale automatico</v>
          </cell>
          <cell r="J691">
            <v>2944</v>
          </cell>
          <cell r="K691" t="str">
            <v xml:space="preserve">                 c) Debiti per IVA</v>
          </cell>
        </row>
        <row r="692">
          <cell r="G692">
            <v>3002006</v>
          </cell>
          <cell r="H692">
            <v>2944</v>
          </cell>
          <cell r="I692" t="str">
            <v>Iva c/acconto mensile</v>
          </cell>
          <cell r="J692">
            <v>2944</v>
          </cell>
          <cell r="K692" t="str">
            <v xml:space="preserve">                 c) Debiti per IVA</v>
          </cell>
        </row>
        <row r="693">
          <cell r="G693">
            <v>3002007</v>
          </cell>
          <cell r="H693">
            <v>2944</v>
          </cell>
          <cell r="I693" t="str">
            <v>Iva c/acconto trimestrale</v>
          </cell>
          <cell r="J693">
            <v>2944</v>
          </cell>
          <cell r="K693" t="str">
            <v xml:space="preserve">                 c) Debiti per IVA</v>
          </cell>
        </row>
        <row r="694">
          <cell r="G694">
            <v>3002008</v>
          </cell>
          <cell r="H694">
            <v>2944</v>
          </cell>
          <cell r="I694" t="str">
            <v>Iva c/acquisti per acquisiszioni nella CEE</v>
          </cell>
          <cell r="J694">
            <v>2944</v>
          </cell>
          <cell r="K694" t="str">
            <v xml:space="preserve">                 c) Debiti per IVA</v>
          </cell>
        </row>
        <row r="695">
          <cell r="G695">
            <v>3002009</v>
          </cell>
          <cell r="H695">
            <v>2944</v>
          </cell>
          <cell r="I695" t="str">
            <v>Iva c/vendite per acquisizioni nella CEE</v>
          </cell>
          <cell r="J695">
            <v>2944</v>
          </cell>
          <cell r="K695" t="str">
            <v xml:space="preserve">                 c) Debiti per IVA</v>
          </cell>
        </row>
        <row r="696">
          <cell r="G696">
            <v>3002104</v>
          </cell>
          <cell r="H696">
            <v>2944</v>
          </cell>
          <cell r="I696" t="str">
            <v>Iva c/liquidazione mensile mastro</v>
          </cell>
          <cell r="J696">
            <v>2944</v>
          </cell>
          <cell r="K696" t="str">
            <v xml:space="preserve">                 c) Debiti per IVA</v>
          </cell>
        </row>
        <row r="697">
          <cell r="G697">
            <v>3002105</v>
          </cell>
          <cell r="H697">
            <v>2944</v>
          </cell>
          <cell r="I697" t="str">
            <v>Iva c/liquidazione trimestrale mastro</v>
          </cell>
          <cell r="J697">
            <v>2944</v>
          </cell>
          <cell r="K697" t="str">
            <v xml:space="preserve">                 c) Debiti per IVA</v>
          </cell>
        </row>
        <row r="698">
          <cell r="G698">
            <v>3003001</v>
          </cell>
          <cell r="H698">
            <v>2946</v>
          </cell>
          <cell r="I698" t="str">
            <v>Erario c/ ritenute dipendenti</v>
          </cell>
          <cell r="J698">
            <v>2946</v>
          </cell>
          <cell r="K698" t="str">
            <v xml:space="preserve">                 d) Debiti verso l'Erario per ritenute operate alla fonte</v>
          </cell>
        </row>
        <row r="699">
          <cell r="G699">
            <v>3003002</v>
          </cell>
          <cell r="H699">
            <v>2946</v>
          </cell>
          <cell r="I699" t="str">
            <v>Erario c/ ritenute autonomi automatico</v>
          </cell>
          <cell r="J699">
            <v>2946</v>
          </cell>
          <cell r="K699" t="str">
            <v xml:space="preserve">                 d) Debiti verso l'Erario per ritenute operate alla fonte</v>
          </cell>
        </row>
        <row r="700">
          <cell r="G700">
            <v>3003003</v>
          </cell>
          <cell r="H700">
            <v>2946</v>
          </cell>
          <cell r="I700" t="str">
            <v>Erario c/ ritenute assimilati automatico</v>
          </cell>
          <cell r="J700">
            <v>2946</v>
          </cell>
          <cell r="K700" t="str">
            <v xml:space="preserve">                 d) Debiti verso l'Erario per ritenute operate alla fonte</v>
          </cell>
        </row>
        <row r="701">
          <cell r="G701">
            <v>3003004</v>
          </cell>
          <cell r="H701">
            <v>2946</v>
          </cell>
          <cell r="I701" t="str">
            <v>Erario c/ ritenute assimilati addizionale regionale automatico</v>
          </cell>
          <cell r="J701">
            <v>2946</v>
          </cell>
          <cell r="K701" t="str">
            <v xml:space="preserve">                 d) Debiti verso l'Erario per ritenute operate alla fonte</v>
          </cell>
        </row>
        <row r="702">
          <cell r="G702">
            <v>3003005</v>
          </cell>
          <cell r="H702">
            <v>2946</v>
          </cell>
          <cell r="I702" t="str">
            <v>Erario c/ ritenute assimilati addizionale provinciale automatico</v>
          </cell>
          <cell r="J702">
            <v>2946</v>
          </cell>
          <cell r="K702" t="str">
            <v xml:space="preserve">                 d) Debiti verso l'Erario per ritenute operate alla fonte</v>
          </cell>
        </row>
        <row r="703">
          <cell r="G703">
            <v>3003006</v>
          </cell>
          <cell r="H703">
            <v>2946</v>
          </cell>
          <cell r="I703" t="str">
            <v>Erario c/ ritenute assimilati addizionale comunale automatico</v>
          </cell>
          <cell r="J703">
            <v>2946</v>
          </cell>
          <cell r="K703" t="str">
            <v xml:space="preserve">                 d) Debiti verso l'Erario per ritenute operate alla fonte</v>
          </cell>
        </row>
        <row r="704">
          <cell r="G704">
            <v>3003102</v>
          </cell>
          <cell r="H704">
            <v>2946</v>
          </cell>
          <cell r="I704" t="str">
            <v>Erario c/ ritenute autonomi mastro</v>
          </cell>
          <cell r="J704">
            <v>2946</v>
          </cell>
          <cell r="K704" t="str">
            <v xml:space="preserve">                 d) Debiti verso l'Erario per ritenute operate alla fonte</v>
          </cell>
        </row>
        <row r="705">
          <cell r="G705">
            <v>3003103</v>
          </cell>
          <cell r="H705">
            <v>2946</v>
          </cell>
          <cell r="I705" t="str">
            <v>Erario c/ ritenute assimilati mastro</v>
          </cell>
          <cell r="J705">
            <v>2946</v>
          </cell>
          <cell r="K705" t="str">
            <v xml:space="preserve">                 d) Debiti verso l'Erario per ritenute operate alla fonte</v>
          </cell>
        </row>
        <row r="706">
          <cell r="G706">
            <v>3003104</v>
          </cell>
          <cell r="H706">
            <v>2946</v>
          </cell>
          <cell r="I706" t="str">
            <v>Erario c/ ritenute assimilati addizionale regionale mastro</v>
          </cell>
          <cell r="J706">
            <v>2946</v>
          </cell>
          <cell r="K706" t="str">
            <v xml:space="preserve">                 d) Debiti verso l'Erario per ritenute operate alla fonte</v>
          </cell>
        </row>
        <row r="707">
          <cell r="G707">
            <v>3003105</v>
          </cell>
          <cell r="H707">
            <v>2946</v>
          </cell>
          <cell r="I707" t="str">
            <v>Erario c/ ritenute assimilati addizionale provinciale mastro</v>
          </cell>
          <cell r="J707">
            <v>2946</v>
          </cell>
          <cell r="K707" t="str">
            <v xml:space="preserve">                 d) Debiti verso l'Erario per ritenute operate alla fonte</v>
          </cell>
        </row>
        <row r="708">
          <cell r="G708">
            <v>3003106</v>
          </cell>
          <cell r="H708">
            <v>2946</v>
          </cell>
          <cell r="I708" t="str">
            <v>Erario c/ ritenute assimilati addizionale comunale mastro</v>
          </cell>
          <cell r="J708">
            <v>2946</v>
          </cell>
          <cell r="K708" t="str">
            <v xml:space="preserve">                 d) Debiti verso l'Erario per ritenute operate alla fonte</v>
          </cell>
        </row>
        <row r="709">
          <cell r="G709">
            <v>3004001</v>
          </cell>
          <cell r="H709">
            <v>3090</v>
          </cell>
          <cell r="I709" t="str">
            <v>Debiti vs/ UTF di Treviso automatico</v>
          </cell>
          <cell r="J709">
            <v>3089</v>
          </cell>
          <cell r="K709" t="str">
            <v xml:space="preserve">                 f) Altri debiti ...</v>
          </cell>
        </row>
        <row r="710">
          <cell r="G710">
            <v>3004002</v>
          </cell>
          <cell r="H710">
            <v>3090</v>
          </cell>
          <cell r="I710" t="str">
            <v>Debiti vs/ UTF di Venezia automatico</v>
          </cell>
          <cell r="J710">
            <v>3089</v>
          </cell>
          <cell r="K710" t="str">
            <v xml:space="preserve">                 f) Altri debiti ...</v>
          </cell>
        </row>
        <row r="711">
          <cell r="G711">
            <v>3004003</v>
          </cell>
          <cell r="H711">
            <v>3090</v>
          </cell>
          <cell r="I711" t="str">
            <v>Debiti vs/ UTF di Pordenone automatico</v>
          </cell>
          <cell r="J711">
            <v>3089</v>
          </cell>
          <cell r="K711" t="str">
            <v xml:space="preserve">                 f) Altri debiti ...</v>
          </cell>
        </row>
        <row r="712">
          <cell r="G712">
            <v>3004004</v>
          </cell>
          <cell r="H712">
            <v>3090</v>
          </cell>
          <cell r="I712" t="str">
            <v>Debiti vs/ UTF di Padova automatico</v>
          </cell>
          <cell r="J712">
            <v>3089</v>
          </cell>
          <cell r="K712" t="str">
            <v xml:space="preserve">                 f) Altri debiti ...</v>
          </cell>
        </row>
        <row r="713">
          <cell r="G713">
            <v>3004005</v>
          </cell>
          <cell r="H713">
            <v>3090</v>
          </cell>
          <cell r="I713" t="str">
            <v>Debiti vs/ UTF di Vicenza automatico</v>
          </cell>
          <cell r="J713">
            <v>3089</v>
          </cell>
          <cell r="K713" t="str">
            <v xml:space="preserve">                 f) Altri debiti ...</v>
          </cell>
        </row>
        <row r="714">
          <cell r="G714">
            <v>3004006</v>
          </cell>
          <cell r="H714">
            <v>3090</v>
          </cell>
          <cell r="I714" t="str">
            <v>Debiti vs/ UTF di Rovigo automatico</v>
          </cell>
          <cell r="J714">
            <v>3089</v>
          </cell>
          <cell r="K714" t="str">
            <v xml:space="preserve">                 f) Altri debiti ...</v>
          </cell>
        </row>
        <row r="715">
          <cell r="G715">
            <v>3004007</v>
          </cell>
          <cell r="H715">
            <v>3090</v>
          </cell>
          <cell r="I715" t="str">
            <v>Debiti vs/ UTF di Pavia automatico</v>
          </cell>
          <cell r="J715">
            <v>3089</v>
          </cell>
          <cell r="K715" t="str">
            <v xml:space="preserve">                 f) Altri debiti ...</v>
          </cell>
        </row>
        <row r="716">
          <cell r="G716">
            <v>3004008</v>
          </cell>
          <cell r="H716">
            <v>3090</v>
          </cell>
          <cell r="I716" t="str">
            <v>Debiti vs/ UTF di Milano automatico</v>
          </cell>
          <cell r="J716">
            <v>3089</v>
          </cell>
          <cell r="K716" t="str">
            <v xml:space="preserve">                 f) Altri debiti ...</v>
          </cell>
        </row>
        <row r="717">
          <cell r="G717">
            <v>3004009</v>
          </cell>
          <cell r="H717">
            <v>3090</v>
          </cell>
          <cell r="I717" t="str">
            <v>Debiti vs/ UTF di Como automatico</v>
          </cell>
          <cell r="J717">
            <v>3089</v>
          </cell>
          <cell r="K717" t="str">
            <v xml:space="preserve">                 f) Altri debiti ...</v>
          </cell>
        </row>
        <row r="718">
          <cell r="G718">
            <v>3004010</v>
          </cell>
          <cell r="H718">
            <v>3090</v>
          </cell>
          <cell r="I718" t="str">
            <v>Debiti vs/ UTF di Piacenza automatico</v>
          </cell>
          <cell r="J718">
            <v>3089</v>
          </cell>
          <cell r="K718" t="str">
            <v xml:space="preserve">                 f) Altri debiti ...</v>
          </cell>
        </row>
        <row r="719">
          <cell r="G719">
            <v>3004011</v>
          </cell>
          <cell r="H719">
            <v>3090</v>
          </cell>
          <cell r="I719" t="str">
            <v>Debiti vs/ UTF di Varese automatico</v>
          </cell>
          <cell r="J719">
            <v>3089</v>
          </cell>
          <cell r="K719" t="str">
            <v xml:space="preserve">                 f) Altri debiti ...</v>
          </cell>
        </row>
        <row r="720">
          <cell r="G720">
            <v>3004012</v>
          </cell>
          <cell r="H720">
            <v>3090</v>
          </cell>
          <cell r="I720" t="str">
            <v>Debiti vs/ UTF di Treviso per energia</v>
          </cell>
          <cell r="J720">
            <v>3089</v>
          </cell>
          <cell r="K720" t="str">
            <v xml:space="preserve">                 f) Altri debiti ...</v>
          </cell>
        </row>
        <row r="721">
          <cell r="G721">
            <v>3004101</v>
          </cell>
          <cell r="H721">
            <v>3090</v>
          </cell>
          <cell r="I721" t="str">
            <v>Debiti vs/ UTF di Treviso mastro</v>
          </cell>
          <cell r="J721">
            <v>3089</v>
          </cell>
          <cell r="K721" t="str">
            <v xml:space="preserve">                 f) Altri debiti ...</v>
          </cell>
        </row>
        <row r="722">
          <cell r="G722">
            <v>3004102</v>
          </cell>
          <cell r="H722">
            <v>3090</v>
          </cell>
          <cell r="I722" t="str">
            <v>Debiti vs/ UTF di Venezia mastro</v>
          </cell>
          <cell r="J722">
            <v>3089</v>
          </cell>
          <cell r="K722" t="str">
            <v xml:space="preserve">                 f) Altri debiti ...</v>
          </cell>
        </row>
        <row r="723">
          <cell r="G723">
            <v>3004103</v>
          </cell>
          <cell r="H723">
            <v>3090</v>
          </cell>
          <cell r="I723" t="str">
            <v>Debiti vs/ UTF di Pordenone mastro</v>
          </cell>
          <cell r="J723">
            <v>3089</v>
          </cell>
          <cell r="K723" t="str">
            <v xml:space="preserve">                 f) Altri debiti ...</v>
          </cell>
        </row>
        <row r="724">
          <cell r="G724">
            <v>3004201</v>
          </cell>
          <cell r="H724">
            <v>3090</v>
          </cell>
          <cell r="I724" t="str">
            <v>Debiti vs/ UTF</v>
          </cell>
          <cell r="J724">
            <v>3089</v>
          </cell>
          <cell r="K724" t="str">
            <v xml:space="preserve">                 f) Altri debiti ...</v>
          </cell>
        </row>
        <row r="725">
          <cell r="G725">
            <v>3005001</v>
          </cell>
          <cell r="H725">
            <v>3090</v>
          </cell>
          <cell r="I725" t="str">
            <v>Debiti vs/ Regione Veneto per addizionale gas automatico</v>
          </cell>
          <cell r="J725">
            <v>3089</v>
          </cell>
          <cell r="K725" t="str">
            <v xml:space="preserve">                 f) Altri debiti ...</v>
          </cell>
        </row>
        <row r="726">
          <cell r="G726">
            <v>3005002</v>
          </cell>
          <cell r="H726">
            <v>3090</v>
          </cell>
          <cell r="I726" t="str">
            <v>Debiti vs/ Regione Emilia per addizionale gas automatico</v>
          </cell>
          <cell r="J726">
            <v>3089</v>
          </cell>
          <cell r="K726" t="str">
            <v xml:space="preserve">                 f) Altri debiti ...</v>
          </cell>
        </row>
        <row r="727">
          <cell r="G727">
            <v>3005003</v>
          </cell>
          <cell r="H727">
            <v>3090</v>
          </cell>
          <cell r="I727" t="str">
            <v>Debiti vs/ Regione Lombardia per addizionale gas automatico</v>
          </cell>
          <cell r="J727">
            <v>3089</v>
          </cell>
          <cell r="K727" t="str">
            <v xml:space="preserve">                 f) Altri debiti ...</v>
          </cell>
        </row>
        <row r="728">
          <cell r="G728">
            <v>3005004</v>
          </cell>
          <cell r="H728">
            <v>3090</v>
          </cell>
          <cell r="I728" t="str">
            <v>Debiti vs/ prov. Treviso per energia</v>
          </cell>
          <cell r="J728">
            <v>3089</v>
          </cell>
          <cell r="K728" t="str">
            <v xml:space="preserve">                 f) Altri debiti ...</v>
          </cell>
        </row>
        <row r="729">
          <cell r="G729">
            <v>3005101</v>
          </cell>
          <cell r="H729">
            <v>3090</v>
          </cell>
          <cell r="I729" t="str">
            <v>Debiti vs/ Regione Veneto per addizionale gas mastro</v>
          </cell>
          <cell r="J729">
            <v>3089</v>
          </cell>
          <cell r="K729" t="str">
            <v xml:space="preserve">                 f) Altri debiti ...</v>
          </cell>
        </row>
        <row r="730">
          <cell r="G730">
            <v>3007101</v>
          </cell>
          <cell r="H730">
            <v>2950</v>
          </cell>
          <cell r="I730" t="str">
            <v>Debiti vs/ Comuni per ICI mastro</v>
          </cell>
          <cell r="J730">
            <v>2950</v>
          </cell>
          <cell r="K730" t="str">
            <v xml:space="preserve">                 f) Altri debiti tributari ...</v>
          </cell>
        </row>
        <row r="731">
          <cell r="G731">
            <v>3009001</v>
          </cell>
          <cell r="H731">
            <v>3090</v>
          </cell>
          <cell r="I731" t="str">
            <v>Altri debiti tributari automatico</v>
          </cell>
          <cell r="J731">
            <v>3089</v>
          </cell>
          <cell r="K731" t="str">
            <v xml:space="preserve">                 f) Altri debiti ...</v>
          </cell>
        </row>
        <row r="732">
          <cell r="G732">
            <v>3009101</v>
          </cell>
          <cell r="H732">
            <v>3090</v>
          </cell>
          <cell r="I732" t="str">
            <v>Altri debiti tributari mastro</v>
          </cell>
          <cell r="J732">
            <v>3089</v>
          </cell>
          <cell r="K732" t="str">
            <v xml:space="preserve">                 f) Altri debiti ...</v>
          </cell>
        </row>
        <row r="733">
          <cell r="G733">
            <v>3101001</v>
          </cell>
          <cell r="H733">
            <v>2986</v>
          </cell>
          <cell r="I733" t="str">
            <v>Debiti vs/ INPDAP automatico</v>
          </cell>
          <cell r="J733">
            <v>2986</v>
          </cell>
          <cell r="K733" t="str">
            <v xml:space="preserve">                 a) Enti previdenziali</v>
          </cell>
        </row>
        <row r="734">
          <cell r="G734">
            <v>3101002</v>
          </cell>
          <cell r="H734">
            <v>2986</v>
          </cell>
          <cell r="I734" t="str">
            <v>Debiti vs/ INPDAI automatico</v>
          </cell>
          <cell r="J734">
            <v>2986</v>
          </cell>
          <cell r="K734" t="str">
            <v xml:space="preserve">                 a) Enti previdenziali</v>
          </cell>
        </row>
        <row r="735">
          <cell r="G735">
            <v>3101003</v>
          </cell>
          <cell r="H735">
            <v>2986</v>
          </cell>
          <cell r="I735" t="str">
            <v>Debiti vs/ INPS automatico</v>
          </cell>
          <cell r="J735">
            <v>2986</v>
          </cell>
          <cell r="K735" t="str">
            <v xml:space="preserve">                 a) Enti previdenziali</v>
          </cell>
        </row>
        <row r="736">
          <cell r="G736">
            <v>3101101</v>
          </cell>
          <cell r="H736">
            <v>2986</v>
          </cell>
          <cell r="I736" t="str">
            <v>Debiti vs/ INAIL automatico</v>
          </cell>
          <cell r="J736">
            <v>2986</v>
          </cell>
          <cell r="K736" t="str">
            <v xml:space="preserve">                 a) Enti previdenziali</v>
          </cell>
        </row>
        <row r="737">
          <cell r="G737">
            <v>3101201</v>
          </cell>
          <cell r="H737">
            <v>2986</v>
          </cell>
          <cell r="I737" t="str">
            <v>Debiti vs/ FASI automatico</v>
          </cell>
          <cell r="J737">
            <v>2986</v>
          </cell>
          <cell r="K737" t="str">
            <v xml:space="preserve">                 a) Enti previdenziali</v>
          </cell>
        </row>
        <row r="738">
          <cell r="G738">
            <v>3101301</v>
          </cell>
          <cell r="H738">
            <v>2986</v>
          </cell>
          <cell r="I738" t="str">
            <v>Debiti vs/ DROP automatico</v>
          </cell>
          <cell r="J738">
            <v>2986</v>
          </cell>
          <cell r="K738" t="str">
            <v xml:space="preserve">                 a) Enti previdenziali</v>
          </cell>
        </row>
        <row r="739">
          <cell r="G739">
            <v>3101302</v>
          </cell>
          <cell r="H739">
            <v>2986</v>
          </cell>
          <cell r="I739" t="str">
            <v>Debiti vs/ PEGASO automatico</v>
          </cell>
          <cell r="J739">
            <v>2986</v>
          </cell>
          <cell r="K739" t="str">
            <v xml:space="preserve">                 a) Enti previdenziali</v>
          </cell>
        </row>
        <row r="740">
          <cell r="G740">
            <v>3101303</v>
          </cell>
          <cell r="H740">
            <v>2986</v>
          </cell>
          <cell r="I740" t="str">
            <v>Debiti vs/ PREVINDAI automatico</v>
          </cell>
          <cell r="J740">
            <v>2986</v>
          </cell>
          <cell r="K740" t="str">
            <v xml:space="preserve">                 a) Enti previdenziali</v>
          </cell>
        </row>
        <row r="741">
          <cell r="G741">
            <v>3101401</v>
          </cell>
          <cell r="H741">
            <v>2986</v>
          </cell>
          <cell r="I741" t="str">
            <v>Debiti vs/ altri istituti previdenziali automatico</v>
          </cell>
          <cell r="J741">
            <v>2986</v>
          </cell>
          <cell r="K741" t="str">
            <v xml:space="preserve">                 a) Enti previdenziali</v>
          </cell>
        </row>
        <row r="742">
          <cell r="G742">
            <v>3101801</v>
          </cell>
          <cell r="H742">
            <v>2986</v>
          </cell>
          <cell r="I742" t="str">
            <v>Debiti vs/ INPDAP mastro</v>
          </cell>
          <cell r="J742">
            <v>2986</v>
          </cell>
          <cell r="K742" t="str">
            <v xml:space="preserve">                 a) Enti previdenziali</v>
          </cell>
        </row>
        <row r="743">
          <cell r="G743">
            <v>3101802</v>
          </cell>
          <cell r="H743">
            <v>2986</v>
          </cell>
          <cell r="I743" t="str">
            <v>Debiti vs/ INPDAI mastro</v>
          </cell>
          <cell r="J743">
            <v>2986</v>
          </cell>
          <cell r="K743" t="str">
            <v xml:space="preserve">                 a) Enti previdenziali</v>
          </cell>
        </row>
        <row r="744">
          <cell r="G744">
            <v>3101803</v>
          </cell>
          <cell r="H744">
            <v>2986</v>
          </cell>
          <cell r="I744" t="str">
            <v>Debiti vs/ INPS mastro</v>
          </cell>
          <cell r="J744">
            <v>2986</v>
          </cell>
          <cell r="K744" t="str">
            <v xml:space="preserve">                 a) Enti previdenziali</v>
          </cell>
        </row>
        <row r="745">
          <cell r="G745">
            <v>3101804</v>
          </cell>
          <cell r="H745">
            <v>2986</v>
          </cell>
          <cell r="I745" t="str">
            <v>Debiti vs/ INAIL mastro</v>
          </cell>
          <cell r="J745">
            <v>2986</v>
          </cell>
          <cell r="K745" t="str">
            <v xml:space="preserve">                 a) Enti previdenziali</v>
          </cell>
        </row>
        <row r="746">
          <cell r="G746">
            <v>3101805</v>
          </cell>
          <cell r="H746">
            <v>2986</v>
          </cell>
          <cell r="I746" t="str">
            <v>Debiti vs/ FASI mastro</v>
          </cell>
          <cell r="J746">
            <v>2986</v>
          </cell>
          <cell r="K746" t="str">
            <v xml:space="preserve">                 a) Enti previdenziali</v>
          </cell>
        </row>
        <row r="747">
          <cell r="G747">
            <v>3101806</v>
          </cell>
          <cell r="H747">
            <v>2986</v>
          </cell>
          <cell r="I747" t="str">
            <v>Debiti vs/ DROP mastro</v>
          </cell>
          <cell r="J747">
            <v>2986</v>
          </cell>
          <cell r="K747" t="str">
            <v xml:space="preserve">                 a) Enti previdenziali</v>
          </cell>
        </row>
        <row r="748">
          <cell r="G748">
            <v>3101807</v>
          </cell>
          <cell r="H748">
            <v>2986</v>
          </cell>
          <cell r="I748" t="str">
            <v>Debiti vs/ PEGASO mastro</v>
          </cell>
          <cell r="J748">
            <v>2986</v>
          </cell>
          <cell r="K748" t="str">
            <v xml:space="preserve">                 a) Enti previdenziali</v>
          </cell>
        </row>
        <row r="749">
          <cell r="G749">
            <v>3101808</v>
          </cell>
          <cell r="H749">
            <v>2986</v>
          </cell>
          <cell r="I749" t="str">
            <v>Debiti vs/ altri istituti previdenziali mastro</v>
          </cell>
          <cell r="J749">
            <v>2986</v>
          </cell>
          <cell r="K749" t="str">
            <v xml:space="preserve">                 a) Enti previdenziali</v>
          </cell>
        </row>
        <row r="750">
          <cell r="G750">
            <v>3101809</v>
          </cell>
          <cell r="H750">
            <v>2986</v>
          </cell>
          <cell r="I750" t="str">
            <v>Debiti vs/ PREVINDAI mastro</v>
          </cell>
          <cell r="J750">
            <v>2986</v>
          </cell>
          <cell r="K750" t="str">
            <v xml:space="preserve">                 a) Enti previdenziali</v>
          </cell>
        </row>
        <row r="751">
          <cell r="G751">
            <v>3201002</v>
          </cell>
          <cell r="H751">
            <v>3090</v>
          </cell>
          <cell r="I751" t="str">
            <v>Rimborso a Utenti</v>
          </cell>
          <cell r="J751">
            <v>3089</v>
          </cell>
          <cell r="K751" t="str">
            <v xml:space="preserve">                 f) Altri debiti ...</v>
          </cell>
        </row>
        <row r="752">
          <cell r="G752">
            <v>3201003</v>
          </cell>
          <cell r="H752">
            <v>3090</v>
          </cell>
          <cell r="I752" t="str">
            <v>Utenti note credito da emettere</v>
          </cell>
          <cell r="J752">
            <v>3089</v>
          </cell>
          <cell r="K752" t="str">
            <v xml:space="preserve">                 f) Altri debiti ...</v>
          </cell>
        </row>
        <row r="753">
          <cell r="G753">
            <v>3201005</v>
          </cell>
          <cell r="H753">
            <v>3090</v>
          </cell>
          <cell r="I753" t="str">
            <v>Depositi cauzionali da utenti</v>
          </cell>
          <cell r="J753">
            <v>3089</v>
          </cell>
          <cell r="K753" t="str">
            <v xml:space="preserve">                 f) Altri debiti ...</v>
          </cell>
        </row>
        <row r="754">
          <cell r="G754">
            <v>3201006</v>
          </cell>
          <cell r="H754">
            <v>3090</v>
          </cell>
          <cell r="I754" t="str">
            <v xml:space="preserve">Debiti vs/ Utenti per interessi su depositi cauzionali </v>
          </cell>
          <cell r="J754">
            <v>3089</v>
          </cell>
          <cell r="K754" t="str">
            <v xml:space="preserve">                 f) Altri debiti ...</v>
          </cell>
        </row>
        <row r="755">
          <cell r="G755">
            <v>3202002</v>
          </cell>
          <cell r="H755">
            <v>3090</v>
          </cell>
          <cell r="I755" t="str">
            <v>Rimborso a Clienti</v>
          </cell>
          <cell r="J755">
            <v>3089</v>
          </cell>
          <cell r="K755" t="str">
            <v xml:space="preserve">                 f) Altri debiti ...</v>
          </cell>
        </row>
        <row r="756">
          <cell r="G756">
            <v>3202003</v>
          </cell>
          <cell r="H756">
            <v>3090</v>
          </cell>
          <cell r="I756" t="str">
            <v>Clienti note credito da emettere</v>
          </cell>
          <cell r="J756">
            <v>3089</v>
          </cell>
          <cell r="K756" t="str">
            <v xml:space="preserve">                 f) Altri debiti ...</v>
          </cell>
        </row>
        <row r="757">
          <cell r="G757">
            <v>3202005</v>
          </cell>
          <cell r="H757">
            <v>3090</v>
          </cell>
          <cell r="I757" t="str">
            <v>Depositi cauzionali da clienti</v>
          </cell>
          <cell r="J757">
            <v>3089</v>
          </cell>
          <cell r="K757" t="str">
            <v xml:space="preserve">                 f) Altri debiti ...</v>
          </cell>
        </row>
        <row r="758">
          <cell r="G758">
            <v>3202006</v>
          </cell>
          <cell r="H758">
            <v>3090</v>
          </cell>
          <cell r="I758" t="str">
            <v xml:space="preserve">Debiti vs/ Clienti per interessi su depositi cauzionali </v>
          </cell>
          <cell r="J758">
            <v>3089</v>
          </cell>
          <cell r="K758" t="str">
            <v xml:space="preserve">                 f) Altri debiti ...</v>
          </cell>
        </row>
        <row r="759">
          <cell r="G759">
            <v>3203001</v>
          </cell>
          <cell r="H759">
            <v>3086</v>
          </cell>
          <cell r="I759" t="str">
            <v>Debiti vs/ dipendenti automatico</v>
          </cell>
          <cell r="J759">
            <v>3086</v>
          </cell>
          <cell r="K759" t="str">
            <v xml:space="preserve">                 d) Debiti verso il personale per ferie non godute, mensilità e premi maturati</v>
          </cell>
        </row>
        <row r="760">
          <cell r="G760">
            <v>3203002</v>
          </cell>
          <cell r="H760">
            <v>3086</v>
          </cell>
          <cell r="I760" t="str">
            <v>Debiti c/ ritenute fiscali automatico</v>
          </cell>
          <cell r="J760">
            <v>3086</v>
          </cell>
          <cell r="K760" t="str">
            <v xml:space="preserve">                 d) Debiti verso il personale per ferie non godute, mensilità e premi maturati</v>
          </cell>
        </row>
        <row r="761">
          <cell r="G761">
            <v>3203003</v>
          </cell>
          <cell r="H761">
            <v>3086</v>
          </cell>
          <cell r="I761" t="str">
            <v>Debiti c/ ritenute previdenziali automatico</v>
          </cell>
          <cell r="J761">
            <v>3086</v>
          </cell>
          <cell r="K761" t="str">
            <v xml:space="preserve">                 d) Debiti verso il personale per ferie non godute, mensilità e premi maturati</v>
          </cell>
        </row>
        <row r="762">
          <cell r="G762">
            <v>3203004</v>
          </cell>
          <cell r="H762">
            <v>3086</v>
          </cell>
          <cell r="I762" t="str">
            <v>Debiti c/ ritenute sindacali automatico</v>
          </cell>
          <cell r="J762">
            <v>3086</v>
          </cell>
          <cell r="K762" t="str">
            <v xml:space="preserve">                 d) Debiti verso il personale per ferie non godute, mensilità e premi maturati</v>
          </cell>
        </row>
        <row r="763">
          <cell r="G763">
            <v>3203005</v>
          </cell>
          <cell r="H763">
            <v>3086</v>
          </cell>
          <cell r="I763" t="str">
            <v>Retribuzioni c/ liquidazione</v>
          </cell>
          <cell r="J763">
            <v>3086</v>
          </cell>
          <cell r="K763" t="str">
            <v xml:space="preserve">                 d) Debiti verso il personale per ferie non godute, mensilità e premi maturati</v>
          </cell>
        </row>
        <row r="764">
          <cell r="G764">
            <v>3203006</v>
          </cell>
          <cell r="H764">
            <v>3086</v>
          </cell>
          <cell r="I764" t="str">
            <v>Contributi c/liquidazione</v>
          </cell>
          <cell r="J764">
            <v>3086</v>
          </cell>
          <cell r="K764" t="str">
            <v xml:space="preserve">                 d) Debiti verso il personale per ferie non godute, mensilità e premi maturati</v>
          </cell>
        </row>
        <row r="765">
          <cell r="G765">
            <v>3203007</v>
          </cell>
          <cell r="H765">
            <v>3086</v>
          </cell>
          <cell r="I765" t="str">
            <v>Debiti c/ altre ritenute</v>
          </cell>
          <cell r="J765">
            <v>3086</v>
          </cell>
          <cell r="K765" t="str">
            <v xml:space="preserve">                 d) Debiti verso il personale per ferie non godute, mensilità e premi maturati</v>
          </cell>
        </row>
        <row r="766">
          <cell r="G766">
            <v>3203008</v>
          </cell>
          <cell r="H766">
            <v>2946</v>
          </cell>
          <cell r="I766" t="str">
            <v>Debiti c/ritenute fiscale su rivaluzioni TFR</v>
          </cell>
          <cell r="J766">
            <v>2946</v>
          </cell>
          <cell r="K766" t="str">
            <v xml:space="preserve">                 d) Debiti verso l'Erario per ritenute operate alla fonte</v>
          </cell>
        </row>
        <row r="767">
          <cell r="G767">
            <v>3203009</v>
          </cell>
          <cell r="H767">
            <v>3086</v>
          </cell>
          <cell r="I767" t="str">
            <v>Fondo acc.to Stock Purchase Plan</v>
          </cell>
          <cell r="J767">
            <v>3086</v>
          </cell>
          <cell r="K767" t="str">
            <v xml:space="preserve">                 d) Debiti verso il personale per ferie non godute, mensilità e premi maturati</v>
          </cell>
        </row>
        <row r="768">
          <cell r="G768">
            <v>3203010</v>
          </cell>
          <cell r="H768">
            <v>3086</v>
          </cell>
          <cell r="I768" t="str">
            <v>Fondo acc.to ferie, festività, ROL</v>
          </cell>
          <cell r="J768">
            <v>3086</v>
          </cell>
          <cell r="K768" t="str">
            <v xml:space="preserve">                 d) Debiti verso il personale per ferie non godute, mensilità e premi maturati</v>
          </cell>
        </row>
        <row r="769">
          <cell r="G769">
            <v>3203011</v>
          </cell>
          <cell r="H769">
            <v>3086</v>
          </cell>
          <cell r="I769" t="str">
            <v>Fondo acc.to contribtui ferie, festività, ROL</v>
          </cell>
          <cell r="J769">
            <v>3086</v>
          </cell>
          <cell r="K769" t="str">
            <v xml:space="preserve">                 d) Debiti verso il personale per ferie non godute, mensilità e premi maturati</v>
          </cell>
        </row>
        <row r="770">
          <cell r="G770">
            <v>3203012</v>
          </cell>
          <cell r="H770">
            <v>3086</v>
          </cell>
          <cell r="I770" t="str">
            <v>Fondo acc.to 13a mensilità</v>
          </cell>
          <cell r="J770">
            <v>3086</v>
          </cell>
          <cell r="K770" t="str">
            <v xml:space="preserve">                 d) Debiti verso il personale per ferie non godute, mensilità e premi maturati</v>
          </cell>
        </row>
        <row r="771">
          <cell r="G771">
            <v>3203013</v>
          </cell>
          <cell r="H771">
            <v>3086</v>
          </cell>
          <cell r="I771" t="str">
            <v>Fondo acc.to contributi 13a mensilità</v>
          </cell>
          <cell r="J771">
            <v>3086</v>
          </cell>
          <cell r="K771" t="str">
            <v xml:space="preserve">                 d) Debiti verso il personale per ferie non godute, mensilità e premi maturati</v>
          </cell>
        </row>
        <row r="772">
          <cell r="G772">
            <v>3203014</v>
          </cell>
          <cell r="H772">
            <v>3086</v>
          </cell>
          <cell r="I772" t="str">
            <v>Fondo acc.to Incentive Bonus</v>
          </cell>
          <cell r="J772">
            <v>3086</v>
          </cell>
          <cell r="K772" t="str">
            <v xml:space="preserve">                 d) Debiti verso il personale per ferie non godute, mensilità e premi maturati</v>
          </cell>
        </row>
        <row r="773">
          <cell r="G773">
            <v>3203015</v>
          </cell>
          <cell r="H773">
            <v>3090</v>
          </cell>
          <cell r="I773" t="str">
            <v>Debiti v/collaboratori</v>
          </cell>
          <cell r="J773">
            <v>3089</v>
          </cell>
          <cell r="K773" t="str">
            <v xml:space="preserve">                 f) Altri debiti ...</v>
          </cell>
        </row>
        <row r="774">
          <cell r="G774">
            <v>3203016</v>
          </cell>
          <cell r="H774">
            <v>3086</v>
          </cell>
          <cell r="I774" t="str">
            <v>Debiti vs/Prestitalia</v>
          </cell>
          <cell r="J774">
            <v>3086</v>
          </cell>
          <cell r="K774" t="str">
            <v xml:space="preserve">                 d) Debiti verso il personale per ferie non godute, mensilità e premi maturati</v>
          </cell>
        </row>
        <row r="775">
          <cell r="G775">
            <v>3203017</v>
          </cell>
          <cell r="H775">
            <v>3086</v>
          </cell>
          <cell r="I775" t="str">
            <v>Dipendenti fondo attività culturali</v>
          </cell>
          <cell r="J775">
            <v>3086</v>
          </cell>
          <cell r="K775" t="str">
            <v xml:space="preserve">                 d) Debiti verso il personale per ferie non godute, mensilità e premi maturati</v>
          </cell>
        </row>
        <row r="776">
          <cell r="G776">
            <v>3203018</v>
          </cell>
          <cell r="H776">
            <v>3086</v>
          </cell>
          <cell r="I776" t="str">
            <v>Deb.vs/Inpdap x cessione 1/5 stipendio</v>
          </cell>
          <cell r="J776">
            <v>3086</v>
          </cell>
          <cell r="K776" t="str">
            <v xml:space="preserve">                 d) Debiti verso il personale per ferie non godute, mensilità e premi maturati</v>
          </cell>
        </row>
        <row r="777">
          <cell r="G777">
            <v>3203101</v>
          </cell>
          <cell r="H777">
            <v>3086</v>
          </cell>
          <cell r="I777" t="str">
            <v>Debiti vs/ dipendenti mastro</v>
          </cell>
          <cell r="J777">
            <v>3086</v>
          </cell>
          <cell r="K777" t="str">
            <v xml:space="preserve">                 d) Debiti verso il personale per ferie non godute, mensilità e premi maturati</v>
          </cell>
        </row>
        <row r="778">
          <cell r="G778">
            <v>3203102</v>
          </cell>
          <cell r="H778">
            <v>3086</v>
          </cell>
          <cell r="I778" t="str">
            <v>Debiti c/ ritenute fiscali mastro</v>
          </cell>
          <cell r="J778">
            <v>3086</v>
          </cell>
          <cell r="K778" t="str">
            <v xml:space="preserve">                 d) Debiti verso il personale per ferie non godute, mensilità e premi maturati</v>
          </cell>
        </row>
        <row r="779">
          <cell r="G779">
            <v>3203103</v>
          </cell>
          <cell r="H779">
            <v>3086</v>
          </cell>
          <cell r="I779" t="str">
            <v>Debiti c/ ritenute previdenziali mastro</v>
          </cell>
          <cell r="J779">
            <v>3086</v>
          </cell>
          <cell r="K779" t="str">
            <v xml:space="preserve">                 d) Debiti verso il personale per ferie non godute, mensilità e premi maturati</v>
          </cell>
        </row>
        <row r="780">
          <cell r="G780">
            <v>3203104</v>
          </cell>
          <cell r="H780">
            <v>3086</v>
          </cell>
          <cell r="I780" t="str">
            <v>Debiti c/ ritenute sindacali mastro</v>
          </cell>
          <cell r="J780">
            <v>3086</v>
          </cell>
          <cell r="K780" t="str">
            <v xml:space="preserve">                 d) Debiti verso il personale per ferie non godute, mensilità e premi maturati</v>
          </cell>
        </row>
        <row r="781">
          <cell r="G781">
            <v>3203105</v>
          </cell>
          <cell r="H781">
            <v>3086</v>
          </cell>
          <cell r="I781" t="str">
            <v>Debiti v/collaboratori mastro</v>
          </cell>
          <cell r="J781">
            <v>3086</v>
          </cell>
          <cell r="K781" t="str">
            <v xml:space="preserve">                 d) Debiti verso il personale per ferie non godute, mensilità e premi maturati</v>
          </cell>
        </row>
        <row r="782">
          <cell r="G782">
            <v>3204001</v>
          </cell>
          <cell r="H782">
            <v>3082</v>
          </cell>
          <cell r="I782" t="str">
            <v>Debiti vs/ Amministratori</v>
          </cell>
          <cell r="J782">
            <v>3082</v>
          </cell>
          <cell r="K782" t="str">
            <v xml:space="preserve">                 b) Debiti verso amministratori o sindaci per emolumenti o altro</v>
          </cell>
        </row>
        <row r="783">
          <cell r="G783">
            <v>3204002</v>
          </cell>
          <cell r="H783">
            <v>3082</v>
          </cell>
          <cell r="I783" t="str">
            <v>Debiti c/ ritenute L. 23/12/96 n. 662 art. 1 c. 126 automatico</v>
          </cell>
          <cell r="J783">
            <v>3082</v>
          </cell>
          <cell r="K783" t="str">
            <v xml:space="preserve">                 b) Debiti verso amministratori o sindaci per emolumenti o altro</v>
          </cell>
        </row>
        <row r="784">
          <cell r="G784">
            <v>3204003</v>
          </cell>
          <cell r="H784">
            <v>3082</v>
          </cell>
          <cell r="I784" t="str">
            <v>Debiti vs/ Amministratori NO MASTRO</v>
          </cell>
          <cell r="J784">
            <v>3082</v>
          </cell>
          <cell r="K784" t="str">
            <v xml:space="preserve">                 b) Debiti verso amministratori o sindaci per emolumenti o altro</v>
          </cell>
        </row>
        <row r="785">
          <cell r="G785">
            <v>3204102</v>
          </cell>
          <cell r="H785">
            <v>3082</v>
          </cell>
          <cell r="I785" t="str">
            <v>Debiti c/ ritenute L. 23/12/96 n. 662 art. 1 c. 126 mastro</v>
          </cell>
          <cell r="J785">
            <v>3082</v>
          </cell>
          <cell r="K785" t="str">
            <v xml:space="preserve">                 b) Debiti verso amministratori o sindaci per emolumenti o altro</v>
          </cell>
        </row>
        <row r="786">
          <cell r="G786">
            <v>3205001</v>
          </cell>
          <cell r="H786">
            <v>3090</v>
          </cell>
          <cell r="I786" t="str">
            <v>Allacci c/ servitù</v>
          </cell>
          <cell r="J786">
            <v>3089</v>
          </cell>
          <cell r="K786" t="str">
            <v xml:space="preserve">                 f) Altri debiti ...</v>
          </cell>
        </row>
        <row r="787">
          <cell r="G787">
            <v>3205002</v>
          </cell>
          <cell r="H787">
            <v>3090</v>
          </cell>
          <cell r="I787" t="str">
            <v>Depositi cauzionali da fornitori</v>
          </cell>
          <cell r="J787">
            <v>3089</v>
          </cell>
          <cell r="K787" t="str">
            <v xml:space="preserve">                 f) Altri debiti ...</v>
          </cell>
        </row>
        <row r="788">
          <cell r="G788">
            <v>3205003</v>
          </cell>
          <cell r="H788">
            <v>3090</v>
          </cell>
          <cell r="I788" t="str">
            <v>Altri debiti</v>
          </cell>
          <cell r="J788">
            <v>3089</v>
          </cell>
          <cell r="K788" t="str">
            <v xml:space="preserve">                 f) Altri debiti ...</v>
          </cell>
        </row>
        <row r="789">
          <cell r="G789">
            <v>3206001</v>
          </cell>
          <cell r="H789">
            <v>3090</v>
          </cell>
          <cell r="I789" t="str">
            <v>Debiti vs. soci per acquisizioni</v>
          </cell>
          <cell r="J789">
            <v>3089</v>
          </cell>
          <cell r="K789" t="str">
            <v xml:space="preserve">                 f) Altri debiti ...</v>
          </cell>
        </row>
        <row r="790">
          <cell r="G790">
            <v>3206002</v>
          </cell>
          <cell r="H790">
            <v>3090</v>
          </cell>
          <cell r="I790" t="str">
            <v>Debiti vs. Consorzio BIM PIAVE</v>
          </cell>
          <cell r="J790">
            <v>3089</v>
          </cell>
          <cell r="K790" t="str">
            <v xml:space="preserve">                 f) Altri debiti ...</v>
          </cell>
        </row>
        <row r="791">
          <cell r="G791">
            <v>3301001</v>
          </cell>
          <cell r="H791">
            <v>3202</v>
          </cell>
          <cell r="I791" t="str">
            <v>Ratei passivi per spese condominiali</v>
          </cell>
          <cell r="J791">
            <v>3200</v>
          </cell>
          <cell r="K791" t="str">
            <v xml:space="preserve">                 1) Entro 12 mesi</v>
          </cell>
        </row>
        <row r="792">
          <cell r="G792">
            <v>3301002</v>
          </cell>
          <cell r="H792">
            <v>3202</v>
          </cell>
          <cell r="I792" t="str">
            <v>Ratei passivi per canoni demaniali</v>
          </cell>
          <cell r="J792">
            <v>3200</v>
          </cell>
          <cell r="K792" t="str">
            <v xml:space="preserve">                 1) Entro 12 mesi</v>
          </cell>
        </row>
        <row r="793">
          <cell r="G793">
            <v>3301003</v>
          </cell>
          <cell r="H793">
            <v>3202</v>
          </cell>
          <cell r="I793" t="str">
            <v>Ratei passivi per fitti passivi</v>
          </cell>
          <cell r="J793">
            <v>3200</v>
          </cell>
          <cell r="K793" t="str">
            <v xml:space="preserve">                 1) Entro 12 mesi</v>
          </cell>
        </row>
        <row r="794">
          <cell r="G794">
            <v>3301004</v>
          </cell>
          <cell r="H794">
            <v>3202</v>
          </cell>
          <cell r="I794" t="str">
            <v>Altri Ratei passivi</v>
          </cell>
          <cell r="J794">
            <v>3200</v>
          </cell>
          <cell r="K794" t="str">
            <v xml:space="preserve">                 1) Entro 12 mesi</v>
          </cell>
        </row>
        <row r="795">
          <cell r="G795">
            <v>3302001</v>
          </cell>
          <cell r="H795">
            <v>3202</v>
          </cell>
          <cell r="I795" t="str">
            <v>Ratei passivi poliennali per canoni demaniali</v>
          </cell>
          <cell r="J795">
            <v>3200</v>
          </cell>
          <cell r="K795" t="str">
            <v xml:space="preserve">                 1) Entro 12 mesi</v>
          </cell>
        </row>
        <row r="796">
          <cell r="G796">
            <v>3303001</v>
          </cell>
          <cell r="H796">
            <v>3224</v>
          </cell>
          <cell r="I796" t="str">
            <v>Altri Risconti passivi</v>
          </cell>
          <cell r="J796">
            <v>3220</v>
          </cell>
          <cell r="K796" t="str">
            <v xml:space="preserve">                 1) Entro 12 mesi</v>
          </cell>
        </row>
        <row r="797">
          <cell r="G797">
            <v>3304001</v>
          </cell>
          <cell r="H797">
            <v>3242</v>
          </cell>
          <cell r="I797" t="str">
            <v xml:space="preserve">Risconto passivo pluriennale Comune Vittorio Veneto </v>
          </cell>
          <cell r="J797">
            <v>3222</v>
          </cell>
          <cell r="K797" t="str">
            <v xml:space="preserve">                 2) Oltre 12 mesi</v>
          </cell>
        </row>
        <row r="798">
          <cell r="G798">
            <v>3304002</v>
          </cell>
          <cell r="H798">
            <v>3242</v>
          </cell>
          <cell r="I798" t="str">
            <v xml:space="preserve">Risconto passivo pluriennale Comunità M. Prealpi TV </v>
          </cell>
          <cell r="J798">
            <v>3222</v>
          </cell>
          <cell r="K798" t="str">
            <v xml:space="preserve">                 2) Oltre 12 mesi</v>
          </cell>
        </row>
        <row r="799">
          <cell r="G799">
            <v>3304103</v>
          </cell>
          <cell r="H799">
            <v>3242</v>
          </cell>
          <cell r="I799" t="str">
            <v>Risconto passivo pluriennale contributi utenti 2000</v>
          </cell>
          <cell r="J799">
            <v>3222</v>
          </cell>
          <cell r="K799" t="str">
            <v xml:space="preserve">                 2) Oltre 12 mesi</v>
          </cell>
        </row>
        <row r="800">
          <cell r="G800">
            <v>3304203</v>
          </cell>
          <cell r="H800">
            <v>3242</v>
          </cell>
          <cell r="I800" t="str">
            <v>Risconto passivo pluriennale contributi lottizzazioni 2000</v>
          </cell>
          <cell r="J800">
            <v>3222</v>
          </cell>
          <cell r="K800" t="str">
            <v xml:space="preserve">                 2) Oltre 12 mesi</v>
          </cell>
        </row>
        <row r="801">
          <cell r="G801">
            <v>3304301</v>
          </cell>
          <cell r="H801">
            <v>3242</v>
          </cell>
          <cell r="I801" t="str">
            <v>Risconto passivo pluriennale Regione Veneto - impianto Villa di Villa</v>
          </cell>
          <cell r="J801">
            <v>3222</v>
          </cell>
          <cell r="K801" t="str">
            <v xml:space="preserve">                 2) Oltre 12 mesi</v>
          </cell>
        </row>
        <row r="802">
          <cell r="G802">
            <v>3304302</v>
          </cell>
          <cell r="H802">
            <v>3242</v>
          </cell>
          <cell r="I802" t="str">
            <v>Risconto passivo pluriennale Regione Veneto - impianto 4 strade Colle Umberto</v>
          </cell>
          <cell r="J802">
            <v>3222</v>
          </cell>
          <cell r="K802" t="str">
            <v xml:space="preserve">                 2) Oltre 12 mesi</v>
          </cell>
        </row>
        <row r="803">
          <cell r="G803">
            <v>3304303</v>
          </cell>
          <cell r="H803">
            <v>3242</v>
          </cell>
          <cell r="I803" t="str">
            <v>Risconto passivo pluriennale Regione Veneto - impianto Bibano di Godega</v>
          </cell>
          <cell r="J803">
            <v>3222</v>
          </cell>
          <cell r="K803" t="str">
            <v xml:space="preserve">                 2) Oltre 12 mesi</v>
          </cell>
        </row>
        <row r="804">
          <cell r="G804">
            <v>3304304</v>
          </cell>
          <cell r="H804">
            <v>3242</v>
          </cell>
          <cell r="I804" t="str">
            <v>Risconto passivo pluriennale Regione Veneto - impianto Villa d'Asolo</v>
          </cell>
          <cell r="J804">
            <v>3222</v>
          </cell>
          <cell r="K804" t="str">
            <v xml:space="preserve">                 2) Oltre 12 mesi</v>
          </cell>
        </row>
        <row r="805">
          <cell r="G805">
            <v>3304305</v>
          </cell>
          <cell r="H805">
            <v>3242</v>
          </cell>
          <cell r="I805" t="str">
            <v>Risconto passivo pluriennale Regione Veneto - impianto Borgo Frare S. Pietro F.</v>
          </cell>
          <cell r="J805">
            <v>3222</v>
          </cell>
          <cell r="K805" t="str">
            <v xml:space="preserve">                 2) Oltre 12 mesi</v>
          </cell>
        </row>
        <row r="806">
          <cell r="G806">
            <v>3304306</v>
          </cell>
          <cell r="H806">
            <v>3242</v>
          </cell>
          <cell r="I806" t="str">
            <v>Risconto passivo pluriennale Regione Veneto - impianto Castagnole nord ferrovia</v>
          </cell>
          <cell r="J806">
            <v>3222</v>
          </cell>
          <cell r="K806" t="str">
            <v xml:space="preserve">                 2) Oltre 12 mesi</v>
          </cell>
        </row>
        <row r="807">
          <cell r="G807">
            <v>3304401</v>
          </cell>
          <cell r="H807">
            <v>3242</v>
          </cell>
          <cell r="I807" t="str">
            <v>Risconto passivo pluriennale interessi dilazione pagamento - impianto calore Miane</v>
          </cell>
          <cell r="J807">
            <v>3222</v>
          </cell>
          <cell r="K807" t="str">
            <v xml:space="preserve">                 2) Oltre 12 mesi</v>
          </cell>
        </row>
        <row r="808">
          <cell r="G808">
            <v>3304402</v>
          </cell>
          <cell r="H808">
            <v>3242</v>
          </cell>
          <cell r="I808" t="str">
            <v>Risconto passivo pluriennale interessi dilazione pagamento - impianto calore Cordignano</v>
          </cell>
          <cell r="J808">
            <v>3222</v>
          </cell>
          <cell r="K808" t="str">
            <v xml:space="preserve">                 2) Oltre 12 mesi</v>
          </cell>
        </row>
        <row r="809">
          <cell r="G809">
            <v>3304403</v>
          </cell>
          <cell r="H809">
            <v>3242</v>
          </cell>
          <cell r="I809" t="str">
            <v>Risconto passivo pluriennale interessi dilazione pagamento - impianto calore Borso del Grappa</v>
          </cell>
          <cell r="J809">
            <v>3222</v>
          </cell>
          <cell r="K809" t="str">
            <v xml:space="preserve">                 2) Oltre 12 mesi</v>
          </cell>
        </row>
        <row r="810">
          <cell r="G810">
            <v>3304404</v>
          </cell>
          <cell r="H810">
            <v>3242</v>
          </cell>
          <cell r="I810" t="str">
            <v>Risconto passivo pluriennale interessi dilazione pagamento - impianto calore Valdobbiadene</v>
          </cell>
          <cell r="J810">
            <v>3222</v>
          </cell>
          <cell r="K810" t="str">
            <v xml:space="preserve">                 2) Oltre 12 mesi</v>
          </cell>
        </row>
        <row r="811">
          <cell r="G811">
            <v>3304405</v>
          </cell>
          <cell r="H811">
            <v>3242</v>
          </cell>
          <cell r="I811" t="str">
            <v>Risconto passivo pluriennale interessi dilazione pagamento - impianto calore Salgareda</v>
          </cell>
          <cell r="J811">
            <v>3222</v>
          </cell>
          <cell r="K811" t="str">
            <v xml:space="preserve">                 2) Oltre 12 mesi</v>
          </cell>
        </row>
        <row r="812">
          <cell r="G812">
            <v>3304406</v>
          </cell>
          <cell r="H812">
            <v>3242</v>
          </cell>
          <cell r="I812" t="str">
            <v>Risconto passivo pluriennale interessi dilazione pagamento - impianto calore Orsago</v>
          </cell>
          <cell r="J812">
            <v>3222</v>
          </cell>
          <cell r="K812" t="str">
            <v xml:space="preserve">                 2) Oltre 12 mesi</v>
          </cell>
        </row>
        <row r="813">
          <cell r="G813">
            <v>3304407</v>
          </cell>
          <cell r="H813">
            <v>3242</v>
          </cell>
          <cell r="I813" t="str">
            <v>Risconto passivo pluriennale interessi dilazione pagamento - impianto calore Possagno</v>
          </cell>
          <cell r="J813">
            <v>3222</v>
          </cell>
          <cell r="K813" t="str">
            <v xml:space="preserve">                 2) Oltre 12 mesi</v>
          </cell>
        </row>
        <row r="814">
          <cell r="G814">
            <v>3304408</v>
          </cell>
          <cell r="H814">
            <v>3242</v>
          </cell>
          <cell r="I814" t="str">
            <v>Risconto passivo pluriennale interessi dilazione pagamento - impianto calore Roncade</v>
          </cell>
          <cell r="J814">
            <v>3222</v>
          </cell>
          <cell r="K814" t="str">
            <v xml:space="preserve">                 2) Oltre 12 mesi</v>
          </cell>
        </row>
        <row r="815">
          <cell r="G815">
            <v>3304409</v>
          </cell>
          <cell r="H815">
            <v>3242</v>
          </cell>
          <cell r="I815" t="str">
            <v>Risconto passivo pluriennale interessi dilazione pagamento - impianto calore S. Zenone Ezz.</v>
          </cell>
          <cell r="J815">
            <v>3222</v>
          </cell>
          <cell r="K815" t="str">
            <v xml:space="preserve">                 2) Oltre 12 mesi</v>
          </cell>
        </row>
        <row r="816">
          <cell r="G816">
            <v>3304410</v>
          </cell>
          <cell r="H816">
            <v>3242</v>
          </cell>
          <cell r="I816" t="str">
            <v>Risconto passivo pluriennale interessi dilazione pagamento - impianto calore Zenson</v>
          </cell>
          <cell r="J816">
            <v>3222</v>
          </cell>
          <cell r="K816" t="str">
            <v xml:space="preserve">                 2) Oltre 12 mesi</v>
          </cell>
        </row>
        <row r="817">
          <cell r="G817">
            <v>3304411</v>
          </cell>
          <cell r="H817">
            <v>3242</v>
          </cell>
          <cell r="I817" t="str">
            <v>Risconto passivo pluriennale interessi dilazione pagamento - impianto calore Chions</v>
          </cell>
          <cell r="J817">
            <v>3222</v>
          </cell>
          <cell r="K817" t="str">
            <v xml:space="preserve">                 2) Oltre 12 mesi</v>
          </cell>
        </row>
        <row r="818">
          <cell r="G818">
            <v>3304412</v>
          </cell>
          <cell r="H818">
            <v>3242</v>
          </cell>
          <cell r="I818" t="str">
            <v>Risconto passivo pluriennale interessi dilazione pagamento - impianto calore Monastier</v>
          </cell>
          <cell r="J818">
            <v>3222</v>
          </cell>
          <cell r="K818" t="str">
            <v xml:space="preserve">                 2) Oltre 12 mesi</v>
          </cell>
        </row>
        <row r="819">
          <cell r="G819">
            <v>3304501</v>
          </cell>
          <cell r="H819">
            <v>3242</v>
          </cell>
          <cell r="I819" t="str">
            <v>Risconto passivo pluriennale contributo Edison Gas</v>
          </cell>
          <cell r="J819">
            <v>3222</v>
          </cell>
          <cell r="K819" t="str">
            <v xml:space="preserve">                 2) Oltre 12 mesi</v>
          </cell>
        </row>
        <row r="820">
          <cell r="G820">
            <v>3305001</v>
          </cell>
          <cell r="H820">
            <v>3160</v>
          </cell>
          <cell r="I820" t="str">
            <v>Aggio sui prestiti</v>
          </cell>
          <cell r="J820">
            <v>3160</v>
          </cell>
          <cell r="K820" t="str">
            <v xml:space="preserve">              a) Entro 12 mesi</v>
          </cell>
        </row>
        <row r="821">
          <cell r="G821">
            <v>4001001</v>
          </cell>
          <cell r="H821">
            <v>3702</v>
          </cell>
          <cell r="I821" t="str">
            <v>Acquisti gas deroghe</v>
          </cell>
          <cell r="J821">
            <v>3702</v>
          </cell>
          <cell r="K821" t="str">
            <v xml:space="preserve">              2) Materie prime</v>
          </cell>
        </row>
        <row r="822">
          <cell r="G822">
            <v>4001002</v>
          </cell>
          <cell r="H822">
            <v>3702</v>
          </cell>
          <cell r="I822" t="str">
            <v xml:space="preserve">Acquisti gas civile </v>
          </cell>
          <cell r="J822">
            <v>3702</v>
          </cell>
          <cell r="K822" t="str">
            <v xml:space="preserve">              2) Materie prime</v>
          </cell>
        </row>
        <row r="823">
          <cell r="G823">
            <v>4001003</v>
          </cell>
          <cell r="H823">
            <v>3702</v>
          </cell>
          <cell r="I823" t="str">
            <v>Acquisti gas da carro bombolaio</v>
          </cell>
          <cell r="J823">
            <v>3702</v>
          </cell>
          <cell r="K823" t="str">
            <v xml:space="preserve">              2) Materie prime</v>
          </cell>
        </row>
        <row r="824">
          <cell r="G824">
            <v>4001004</v>
          </cell>
          <cell r="H824">
            <v>3702</v>
          </cell>
          <cell r="I824" t="str">
            <v>Acquisti di materiale a magazzino settore metano</v>
          </cell>
          <cell r="J824">
            <v>3702</v>
          </cell>
          <cell r="K824" t="str">
            <v xml:space="preserve">              2) Materie prime</v>
          </cell>
        </row>
        <row r="825">
          <cell r="G825">
            <v>4001005</v>
          </cell>
          <cell r="H825">
            <v>3702</v>
          </cell>
          <cell r="I825" t="str">
            <v>Acquisti materiale metano non codificato</v>
          </cell>
          <cell r="J825">
            <v>3702</v>
          </cell>
          <cell r="K825" t="str">
            <v xml:space="preserve">              2) Materie prime</v>
          </cell>
        </row>
        <row r="826">
          <cell r="G826">
            <v>4001006</v>
          </cell>
          <cell r="H826">
            <v>3702</v>
          </cell>
          <cell r="I826" t="str">
            <v>Acquisti materiale metano</v>
          </cell>
          <cell r="J826">
            <v>3702</v>
          </cell>
          <cell r="K826" t="str">
            <v xml:space="preserve">              2) Materie prime</v>
          </cell>
        </row>
        <row r="827">
          <cell r="G827">
            <v>4001007</v>
          </cell>
          <cell r="H827">
            <v>3702</v>
          </cell>
          <cell r="I827" t="str">
            <v>Acquisti gas</v>
          </cell>
          <cell r="J827">
            <v>3702</v>
          </cell>
          <cell r="K827" t="str">
            <v xml:space="preserve">              2) Materie prime</v>
          </cell>
        </row>
        <row r="828">
          <cell r="G828">
            <v>4001101</v>
          </cell>
          <cell r="H828">
            <v>3702</v>
          </cell>
          <cell r="I828" t="str">
            <v>Penalità su acquisti gas deroghe</v>
          </cell>
          <cell r="J828">
            <v>3702</v>
          </cell>
          <cell r="K828" t="str">
            <v xml:space="preserve">              2) Materie prime</v>
          </cell>
        </row>
        <row r="829">
          <cell r="G829">
            <v>4001102</v>
          </cell>
          <cell r="H829">
            <v>3702</v>
          </cell>
          <cell r="I829" t="str">
            <v>Penalità su acquisti gas civile</v>
          </cell>
          <cell r="J829">
            <v>3702</v>
          </cell>
          <cell r="K829" t="str">
            <v xml:space="preserve">              2) Materie prime</v>
          </cell>
        </row>
        <row r="830">
          <cell r="G830">
            <v>4001103</v>
          </cell>
          <cell r="H830">
            <v>3702</v>
          </cell>
          <cell r="I830" t="str">
            <v xml:space="preserve">Penalità su acquisti gas </v>
          </cell>
          <cell r="J830">
            <v>3702</v>
          </cell>
          <cell r="K830" t="str">
            <v xml:space="preserve">              2) Materie prime</v>
          </cell>
        </row>
        <row r="831">
          <cell r="G831">
            <v>4001201</v>
          </cell>
          <cell r="H831">
            <v>3760</v>
          </cell>
          <cell r="I831" t="str">
            <v>Acquisti di gasolio</v>
          </cell>
          <cell r="J831">
            <v>3760</v>
          </cell>
          <cell r="K831" t="str">
            <v xml:space="preserve">              Conto personalizzabile</v>
          </cell>
        </row>
        <row r="832">
          <cell r="G832">
            <v>4001202</v>
          </cell>
          <cell r="H832">
            <v>3760</v>
          </cell>
          <cell r="I832" t="str">
            <v>Acquisti di GPL</v>
          </cell>
          <cell r="J832">
            <v>3760</v>
          </cell>
          <cell r="K832" t="str">
            <v xml:space="preserve">              Conto personalizzabile</v>
          </cell>
        </row>
        <row r="833">
          <cell r="G833">
            <v>4001204</v>
          </cell>
          <cell r="H833">
            <v>3760</v>
          </cell>
          <cell r="I833" t="str">
            <v>Acquisti di materiale a magazzino settore calore</v>
          </cell>
          <cell r="J833">
            <v>3760</v>
          </cell>
          <cell r="K833" t="str">
            <v xml:space="preserve">              Conto personalizzabile</v>
          </cell>
        </row>
        <row r="834">
          <cell r="G834">
            <v>4001205</v>
          </cell>
          <cell r="H834">
            <v>3760</v>
          </cell>
          <cell r="I834" t="str">
            <v>Acquisti materiale calore non codificato</v>
          </cell>
          <cell r="J834">
            <v>3760</v>
          </cell>
          <cell r="K834" t="str">
            <v xml:space="preserve">              Conto personalizzabile</v>
          </cell>
        </row>
        <row r="835">
          <cell r="G835">
            <v>4001301</v>
          </cell>
          <cell r="H835">
            <v>3768</v>
          </cell>
          <cell r="I835" t="str">
            <v>Acquisto di beni destinati alla vendita</v>
          </cell>
          <cell r="J835">
            <v>3768</v>
          </cell>
          <cell r="K835" t="str">
            <v xml:space="preserve">              35) Altri  ...</v>
          </cell>
        </row>
        <row r="836">
          <cell r="G836">
            <v>4001401</v>
          </cell>
          <cell r="H836">
            <v>3716</v>
          </cell>
          <cell r="I836" t="str">
            <v>Acquisti di materiali vario</v>
          </cell>
          <cell r="J836">
            <v>3716</v>
          </cell>
          <cell r="K836" t="str">
            <v xml:space="preserve">              9) Acquisti vari</v>
          </cell>
        </row>
        <row r="837">
          <cell r="G837">
            <v>4001402</v>
          </cell>
          <cell r="H837">
            <v>3722</v>
          </cell>
          <cell r="I837" t="str">
            <v>Cancelleria e stampati, materiali d'ufficio</v>
          </cell>
          <cell r="J837">
            <v>3722</v>
          </cell>
          <cell r="K837" t="str">
            <v xml:space="preserve">              12) Cancelleria</v>
          </cell>
        </row>
        <row r="838">
          <cell r="G838">
            <v>4001403</v>
          </cell>
          <cell r="H838">
            <v>3726</v>
          </cell>
          <cell r="I838" t="str">
            <v>Carburanti automezzi detraibli</v>
          </cell>
          <cell r="J838">
            <v>3726</v>
          </cell>
          <cell r="K838" t="str">
            <v xml:space="preserve">              14) Carburanti e lubrificanti</v>
          </cell>
        </row>
        <row r="839">
          <cell r="G839">
            <v>4001404</v>
          </cell>
          <cell r="H839">
            <v>3726</v>
          </cell>
          <cell r="I839" t="str">
            <v>Carburanti automezzi indetraibli</v>
          </cell>
          <cell r="J839">
            <v>3726</v>
          </cell>
          <cell r="K839" t="str">
            <v xml:space="preserve">              14) Carburanti e lubrificanti</v>
          </cell>
        </row>
        <row r="840">
          <cell r="G840">
            <v>4001405</v>
          </cell>
          <cell r="H840">
            <v>3722</v>
          </cell>
          <cell r="I840" t="str">
            <v>Cancelleria, stampati e materiali d'ufficio a magazzino</v>
          </cell>
          <cell r="J840">
            <v>3722</v>
          </cell>
          <cell r="K840" t="str">
            <v xml:space="preserve">              12) Cancelleria</v>
          </cell>
        </row>
        <row r="841">
          <cell r="G841">
            <v>4001406</v>
          </cell>
          <cell r="H841">
            <v>3716</v>
          </cell>
          <cell r="I841" t="str">
            <v>Acquisti di materiali vario non codificato</v>
          </cell>
          <cell r="J841">
            <v>3716</v>
          </cell>
          <cell r="K841" t="str">
            <v xml:space="preserve">              9) Acquisti vari</v>
          </cell>
        </row>
        <row r="842">
          <cell r="G842">
            <v>4001501</v>
          </cell>
          <cell r="H842">
            <v>3702</v>
          </cell>
          <cell r="I842" t="str">
            <v>Acquisti di materiale e magazzino - fibre ottiche</v>
          </cell>
          <cell r="J842">
            <v>3702</v>
          </cell>
          <cell r="K842" t="str">
            <v xml:space="preserve">              2) Materie prime</v>
          </cell>
        </row>
        <row r="843">
          <cell r="G843">
            <v>4001601</v>
          </cell>
          <cell r="H843">
            <v>3702</v>
          </cell>
          <cell r="I843" t="str">
            <v>Acquisto di energia-trading fisico</v>
          </cell>
          <cell r="J843">
            <v>3702</v>
          </cell>
          <cell r="K843" t="str">
            <v xml:space="preserve">              2) Materie prime</v>
          </cell>
        </row>
        <row r="844">
          <cell r="G844">
            <v>4001751</v>
          </cell>
          <cell r="H844">
            <v>3702</v>
          </cell>
          <cell r="I844" t="str">
            <v>acquisto del gas da importazione</v>
          </cell>
          <cell r="J844">
            <v>3702</v>
          </cell>
          <cell r="K844" t="str">
            <v xml:space="preserve">              2) Materie prime</v>
          </cell>
        </row>
        <row r="845">
          <cell r="G845">
            <v>4001752</v>
          </cell>
          <cell r="H845">
            <v>3702</v>
          </cell>
          <cell r="I845" t="str">
            <v>acquisto del gas da coltivazione</v>
          </cell>
          <cell r="J845">
            <v>3702</v>
          </cell>
          <cell r="K845" t="str">
            <v xml:space="preserve">              2) Materie prime</v>
          </cell>
        </row>
        <row r="846">
          <cell r="G846">
            <v>4001753</v>
          </cell>
          <cell r="H846">
            <v>3702</v>
          </cell>
          <cell r="I846" t="str">
            <v xml:space="preserve">acquisto del gas da grossisti ed altri operatori </v>
          </cell>
          <cell r="J846">
            <v>3702</v>
          </cell>
          <cell r="K846" t="str">
            <v xml:space="preserve">              2) Materie prime</v>
          </cell>
        </row>
        <row r="847">
          <cell r="G847">
            <v>4001754</v>
          </cell>
          <cell r="H847">
            <v>3702</v>
          </cell>
          <cell r="I847" t="str">
            <v>penalità su acq. del gas da importazione</v>
          </cell>
          <cell r="J847">
            <v>3702</v>
          </cell>
          <cell r="K847" t="str">
            <v xml:space="preserve">              2) Materie prime</v>
          </cell>
        </row>
        <row r="848">
          <cell r="G848">
            <v>4001755</v>
          </cell>
          <cell r="H848">
            <v>3702</v>
          </cell>
          <cell r="I848" t="str">
            <v>penalità su acq. del gas del gas da coltivazione</v>
          </cell>
          <cell r="J848">
            <v>3702</v>
          </cell>
          <cell r="K848" t="str">
            <v xml:space="preserve">              2) Materie prime</v>
          </cell>
        </row>
        <row r="849">
          <cell r="G849">
            <v>4001756</v>
          </cell>
          <cell r="H849">
            <v>3702</v>
          </cell>
          <cell r="I849" t="str">
            <v xml:space="preserve">penalità su acq. del gas da grossisti ed altri operatori </v>
          </cell>
          <cell r="J849">
            <v>3702</v>
          </cell>
          <cell r="K849" t="str">
            <v xml:space="preserve">              2) Materie prime</v>
          </cell>
        </row>
        <row r="850">
          <cell r="G850">
            <v>4001801</v>
          </cell>
          <cell r="H850">
            <v>3702</v>
          </cell>
          <cell r="I850" t="str">
            <v>Acquisto gas di bilanciamento</v>
          </cell>
          <cell r="J850">
            <v>3702</v>
          </cell>
          <cell r="K850" t="str">
            <v xml:space="preserve">              2) Materie prime</v>
          </cell>
        </row>
        <row r="851">
          <cell r="G851">
            <v>4001802</v>
          </cell>
          <cell r="H851">
            <v>3702</v>
          </cell>
          <cell r="I851" t="str">
            <v xml:space="preserve">penalità su acq. del gas di bilanciamento </v>
          </cell>
          <cell r="J851">
            <v>3702</v>
          </cell>
          <cell r="K851" t="str">
            <v xml:space="preserve">              2) Materie prime</v>
          </cell>
        </row>
        <row r="852">
          <cell r="G852">
            <v>4002001</v>
          </cell>
          <cell r="H852">
            <v>3714</v>
          </cell>
          <cell r="I852" t="str">
            <v>Acquisto energia / rivendita</v>
          </cell>
          <cell r="J852">
            <v>3714</v>
          </cell>
          <cell r="K852" t="str">
            <v xml:space="preserve">              8) Altre materie prime ...</v>
          </cell>
        </row>
        <row r="853">
          <cell r="G853">
            <v>4101001</v>
          </cell>
          <cell r="H853">
            <v>3758</v>
          </cell>
          <cell r="I853" t="str">
            <v>Appalti impianti metano</v>
          </cell>
          <cell r="J853">
            <v>3758</v>
          </cell>
          <cell r="K853" t="str">
            <v xml:space="preserve">              Conto personalizzabile</v>
          </cell>
        </row>
        <row r="854">
          <cell r="G854">
            <v>4101002</v>
          </cell>
          <cell r="H854">
            <v>3806</v>
          </cell>
          <cell r="I854" t="str">
            <v>Autoconsumo metano</v>
          </cell>
          <cell r="J854">
            <v>3806</v>
          </cell>
          <cell r="K854" t="str">
            <v xml:space="preserve">              9) Gas</v>
          </cell>
        </row>
        <row r="855">
          <cell r="G855">
            <v>4101003</v>
          </cell>
          <cell r="H855">
            <v>3894</v>
          </cell>
          <cell r="I855" t="str">
            <v>Premi a fornitori</v>
          </cell>
          <cell r="J855">
            <v>3894</v>
          </cell>
          <cell r="K855" t="str">
            <v xml:space="preserve">              65) Altre ...</v>
          </cell>
        </row>
        <row r="856">
          <cell r="G856">
            <v>4101101</v>
          </cell>
          <cell r="H856">
            <v>3814</v>
          </cell>
          <cell r="I856" t="str">
            <v>Canone manutenzione stato elettrico reti</v>
          </cell>
          <cell r="J856">
            <v>3814</v>
          </cell>
          <cell r="K856" t="str">
            <v xml:space="preserve">              14) Manutenzione esterna macchinari, impianti ...</v>
          </cell>
        </row>
        <row r="857">
          <cell r="G857">
            <v>4101102</v>
          </cell>
          <cell r="H857">
            <v>3814</v>
          </cell>
          <cell r="I857" t="str">
            <v>Riparazione e verifica contatori</v>
          </cell>
          <cell r="J857">
            <v>3814</v>
          </cell>
          <cell r="K857" t="str">
            <v xml:space="preserve">              14) Manutenzione esterna macchinari, impianti ...</v>
          </cell>
        </row>
        <row r="858">
          <cell r="G858">
            <v>4101103</v>
          </cell>
          <cell r="H858">
            <v>3814</v>
          </cell>
          <cell r="I858" t="str">
            <v>Spese di manutenzioni metano</v>
          </cell>
          <cell r="J858">
            <v>3814</v>
          </cell>
          <cell r="K858" t="str">
            <v xml:space="preserve">              14) Manutenzione esterna macchinari, impianti ...</v>
          </cell>
        </row>
        <row r="859">
          <cell r="G859">
            <v>4101104</v>
          </cell>
          <cell r="H859">
            <v>3826</v>
          </cell>
          <cell r="I859" t="str">
            <v>Tenuta e pulizia aree cabine metano</v>
          </cell>
          <cell r="J859">
            <v>3826</v>
          </cell>
          <cell r="K859" t="str">
            <v xml:space="preserve">              24) Pulizia esterna</v>
          </cell>
        </row>
        <row r="860">
          <cell r="G860">
            <v>4101201</v>
          </cell>
          <cell r="H860">
            <v>3828</v>
          </cell>
          <cell r="I860" t="str">
            <v>Analisi, prove e collaudi settore metano</v>
          </cell>
          <cell r="J860">
            <v>3828</v>
          </cell>
          <cell r="K860" t="str">
            <v xml:space="preserve">              25) Spese per analisi, prove e laboratorio</v>
          </cell>
        </row>
        <row r="861">
          <cell r="G861">
            <v>4101202</v>
          </cell>
          <cell r="H861">
            <v>3819</v>
          </cell>
          <cell r="I861" t="str">
            <v>Collaborazioni coordinate e lavori occasionali - metano</v>
          </cell>
          <cell r="J861">
            <v>3819</v>
          </cell>
          <cell r="K861" t="str">
            <v xml:space="preserve">              18) Collaborazioni coordinate e continuative</v>
          </cell>
        </row>
        <row r="862">
          <cell r="G862">
            <v>4101203</v>
          </cell>
          <cell r="H862">
            <v>3818</v>
          </cell>
          <cell r="I862" t="str">
            <v>Progettazioni e consulenze tecniche metano</v>
          </cell>
          <cell r="J862">
            <v>3818</v>
          </cell>
          <cell r="K862" t="str">
            <v xml:space="preserve">              17) Consulenze tecniche</v>
          </cell>
        </row>
        <row r="863">
          <cell r="G863">
            <v>4101204</v>
          </cell>
          <cell r="H863">
            <v>3894</v>
          </cell>
          <cell r="I863" t="str">
            <v>Letture contatori gas</v>
          </cell>
          <cell r="J863">
            <v>3894</v>
          </cell>
          <cell r="K863" t="str">
            <v xml:space="preserve">              65) Altre ...</v>
          </cell>
        </row>
        <row r="864">
          <cell r="G864">
            <v>4101301</v>
          </cell>
          <cell r="H864">
            <v>3894</v>
          </cell>
          <cell r="I864" t="str">
            <v>Penalità carta servizi</v>
          </cell>
          <cell r="J864">
            <v>3894</v>
          </cell>
          <cell r="K864" t="str">
            <v xml:space="preserve">              65) Altre ...</v>
          </cell>
        </row>
        <row r="865">
          <cell r="G865">
            <v>4101401</v>
          </cell>
          <cell r="H865">
            <v>3890</v>
          </cell>
          <cell r="I865" t="str">
            <v>Acquisto di servizi destinati alla vendita</v>
          </cell>
          <cell r="J865">
            <v>3890</v>
          </cell>
          <cell r="K865" t="str">
            <v xml:space="preserve">              Conto personalizzabile</v>
          </cell>
        </row>
        <row r="866">
          <cell r="G866">
            <v>4101501</v>
          </cell>
          <cell r="H866">
            <v>3758</v>
          </cell>
          <cell r="I866" t="str">
            <v>Costi per allacciamenti di terzi</v>
          </cell>
          <cell r="J866">
            <v>3758</v>
          </cell>
          <cell r="K866" t="str">
            <v xml:space="preserve">              Conto personalizzabile</v>
          </cell>
        </row>
        <row r="867">
          <cell r="G867">
            <v>4101502</v>
          </cell>
          <cell r="H867">
            <v>3758</v>
          </cell>
          <cell r="I867" t="str">
            <v>Costi per rete di terzi</v>
          </cell>
          <cell r="J867">
            <v>3758</v>
          </cell>
          <cell r="K867" t="str">
            <v xml:space="preserve">              Conto personalizzabile</v>
          </cell>
        </row>
        <row r="868">
          <cell r="G868">
            <v>4101551</v>
          </cell>
          <cell r="H868">
            <v>3818</v>
          </cell>
          <cell r="I868" t="str">
            <v>Consulenze ingegneristiche</v>
          </cell>
          <cell r="J868">
            <v>3818</v>
          </cell>
          <cell r="K868" t="str">
            <v xml:space="preserve">              17) Consulenze tecniche</v>
          </cell>
        </row>
        <row r="869">
          <cell r="G869">
            <v>4101552</v>
          </cell>
          <cell r="H869">
            <v>3818</v>
          </cell>
          <cell r="I869" t="str">
            <v>Consulenze tecniche</v>
          </cell>
          <cell r="J869">
            <v>3818</v>
          </cell>
          <cell r="K869" t="str">
            <v xml:space="preserve">              17) Consulenze tecniche</v>
          </cell>
        </row>
        <row r="870">
          <cell r="G870">
            <v>4101553</v>
          </cell>
          <cell r="H870">
            <v>3818</v>
          </cell>
          <cell r="I870" t="str">
            <v>Consulenze di impatto ambientale</v>
          </cell>
          <cell r="J870">
            <v>3818</v>
          </cell>
          <cell r="K870" t="str">
            <v xml:space="preserve">              17) Consulenze tecniche</v>
          </cell>
        </row>
        <row r="871">
          <cell r="G871">
            <v>4101554</v>
          </cell>
          <cell r="H871">
            <v>3818</v>
          </cell>
          <cell r="I871" t="str">
            <v>Altri servizi di consulenze esterne</v>
          </cell>
          <cell r="J871">
            <v>3818</v>
          </cell>
          <cell r="K871" t="str">
            <v xml:space="preserve">              17) Consulenze tecniche</v>
          </cell>
        </row>
        <row r="872">
          <cell r="G872">
            <v>4101555</v>
          </cell>
          <cell r="H872">
            <v>3894</v>
          </cell>
          <cell r="I872" t="str">
            <v>Spese varie indetraibili</v>
          </cell>
          <cell r="J872">
            <v>3894</v>
          </cell>
          <cell r="K872" t="str">
            <v xml:space="preserve">              65) Altre ...</v>
          </cell>
        </row>
        <row r="873">
          <cell r="G873">
            <v>4101556</v>
          </cell>
          <cell r="H873">
            <v>3894</v>
          </cell>
          <cell r="I873" t="str">
            <v xml:space="preserve">Spese di traslocco e trasferimento </v>
          </cell>
          <cell r="J873">
            <v>3894</v>
          </cell>
          <cell r="K873" t="str">
            <v xml:space="preserve">              65) Altre ...</v>
          </cell>
        </row>
        <row r="874">
          <cell r="G874">
            <v>4101601</v>
          </cell>
          <cell r="H874">
            <v>3846</v>
          </cell>
          <cell r="I874" t="str">
            <v>Costi campagna promozionale trasf. Imp.</v>
          </cell>
          <cell r="J874">
            <v>3846</v>
          </cell>
          <cell r="K874" t="str">
            <v xml:space="preserve">              35) Incentivi di vendita</v>
          </cell>
        </row>
        <row r="875">
          <cell r="G875">
            <v>4101701</v>
          </cell>
          <cell r="H875">
            <v>3834</v>
          </cell>
          <cell r="I875" t="str">
            <v>Servizio bollettazione gas</v>
          </cell>
          <cell r="J875">
            <v>3834</v>
          </cell>
          <cell r="K875" t="str">
            <v xml:space="preserve">              29) Servizi commerciali</v>
          </cell>
        </row>
        <row r="876">
          <cell r="G876">
            <v>4101702</v>
          </cell>
          <cell r="H876">
            <v>3894</v>
          </cell>
          <cell r="I876" t="str">
            <v>quota dei servizi comuni</v>
          </cell>
          <cell r="J876">
            <v>3894</v>
          </cell>
          <cell r="K876" t="str">
            <v xml:space="preserve">              65) Altre ...</v>
          </cell>
        </row>
        <row r="877">
          <cell r="G877">
            <v>4101703</v>
          </cell>
          <cell r="H877">
            <v>3894</v>
          </cell>
          <cell r="I877" t="str">
            <v>quota derivante dalle funzioni operative condivise</v>
          </cell>
          <cell r="J877">
            <v>3894</v>
          </cell>
          <cell r="K877" t="str">
            <v xml:space="preserve">              65) Altre ...</v>
          </cell>
        </row>
        <row r="878">
          <cell r="G878">
            <v>4101751</v>
          </cell>
          <cell r="H878">
            <v>3894</v>
          </cell>
          <cell r="I878" t="str">
            <v>servizi di modulazione e bilanciamento</v>
          </cell>
          <cell r="J878">
            <v>3894</v>
          </cell>
          <cell r="K878" t="str">
            <v xml:space="preserve">              65) Altre ...</v>
          </cell>
        </row>
        <row r="879">
          <cell r="G879">
            <v>4101752</v>
          </cell>
          <cell r="H879">
            <v>3894</v>
          </cell>
          <cell r="I879" t="str">
            <v>penalità su modulazione  e bilanciamento</v>
          </cell>
          <cell r="J879">
            <v>3894</v>
          </cell>
          <cell r="K879" t="str">
            <v xml:space="preserve">              65) Altre ...</v>
          </cell>
        </row>
        <row r="880">
          <cell r="G880">
            <v>4101753</v>
          </cell>
          <cell r="H880">
            <v>3892</v>
          </cell>
          <cell r="I880" t="str">
            <v>trasporto del gas su rete nazionale</v>
          </cell>
          <cell r="J880">
            <v>3892</v>
          </cell>
          <cell r="K880" t="str">
            <v xml:space="preserve">              Conto personalizzabile</v>
          </cell>
        </row>
        <row r="881">
          <cell r="G881">
            <v>4101754</v>
          </cell>
          <cell r="H881">
            <v>3892</v>
          </cell>
          <cell r="I881" t="str">
            <v>trasporto del gas su rete regionale</v>
          </cell>
          <cell r="J881">
            <v>3892</v>
          </cell>
          <cell r="K881" t="str">
            <v xml:space="preserve">              Conto personalizzabile</v>
          </cell>
        </row>
        <row r="882">
          <cell r="G882">
            <v>4101755</v>
          </cell>
          <cell r="H882">
            <v>3892</v>
          </cell>
          <cell r="I882" t="str">
            <v>trasporto del gas su reti di distribuzione secondanria</v>
          </cell>
          <cell r="J882">
            <v>3892</v>
          </cell>
          <cell r="K882" t="str">
            <v xml:space="preserve">              Conto personalizzabile</v>
          </cell>
        </row>
        <row r="883">
          <cell r="G883">
            <v>4101756</v>
          </cell>
          <cell r="H883">
            <v>3892</v>
          </cell>
          <cell r="I883" t="str">
            <v>altre modalità di trasporto dei gas</v>
          </cell>
          <cell r="J883">
            <v>3892</v>
          </cell>
          <cell r="K883" t="str">
            <v xml:space="preserve">              Conto personalizzabile</v>
          </cell>
        </row>
        <row r="884">
          <cell r="G884">
            <v>4101757</v>
          </cell>
          <cell r="H884">
            <v>3894</v>
          </cell>
          <cell r="I884" t="str">
            <v>servizi diversi svolti da distributori</v>
          </cell>
          <cell r="J884">
            <v>3894</v>
          </cell>
          <cell r="K884" t="str">
            <v xml:space="preserve">              65) Altre ...</v>
          </cell>
        </row>
        <row r="885">
          <cell r="G885">
            <v>4101758</v>
          </cell>
          <cell r="H885">
            <v>3886</v>
          </cell>
          <cell r="I885" t="str">
            <v>servizi di lettura contatori</v>
          </cell>
          <cell r="J885">
            <v>3886</v>
          </cell>
          <cell r="K885" t="str">
            <v xml:space="preserve">              Conto personalizzabile</v>
          </cell>
        </row>
        <row r="886">
          <cell r="G886">
            <v>4101759</v>
          </cell>
          <cell r="H886">
            <v>3886</v>
          </cell>
          <cell r="I886" t="str">
            <v>servizi di bollettazione ed incasso</v>
          </cell>
          <cell r="J886">
            <v>3886</v>
          </cell>
          <cell r="K886" t="str">
            <v xml:space="preserve">              Conto personalizzabile</v>
          </cell>
        </row>
        <row r="887">
          <cell r="G887">
            <v>4101760</v>
          </cell>
          <cell r="H887">
            <v>3886</v>
          </cell>
          <cell r="I887" t="str">
            <v>spese commerciali diverse e di acquisizione clientela</v>
          </cell>
          <cell r="J887">
            <v>3886</v>
          </cell>
          <cell r="K887" t="str">
            <v xml:space="preserve">              Conto personalizzabile</v>
          </cell>
        </row>
        <row r="888">
          <cell r="G888">
            <v>4101801</v>
          </cell>
          <cell r="H888">
            <v>3894</v>
          </cell>
          <cell r="I888" t="str">
            <v>servizi di stoccaggio</v>
          </cell>
          <cell r="J888">
            <v>3894</v>
          </cell>
          <cell r="K888" t="str">
            <v xml:space="preserve">              65) Altre ...</v>
          </cell>
        </row>
        <row r="889">
          <cell r="G889">
            <v>4101802</v>
          </cell>
          <cell r="H889">
            <v>3894</v>
          </cell>
          <cell r="I889" t="str">
            <v>servizi di bilanciamento</v>
          </cell>
          <cell r="J889">
            <v>3894</v>
          </cell>
          <cell r="K889" t="str">
            <v xml:space="preserve">              65) Altre ...</v>
          </cell>
        </row>
        <row r="890">
          <cell r="G890">
            <v>4101803</v>
          </cell>
          <cell r="H890">
            <v>3894</v>
          </cell>
          <cell r="I890" t="str">
            <v>servizi esterni diversi di esercizio e pronto intervento</v>
          </cell>
          <cell r="J890">
            <v>3894</v>
          </cell>
          <cell r="K890" t="str">
            <v xml:space="preserve">              65) Altre ...</v>
          </cell>
        </row>
        <row r="891">
          <cell r="G891">
            <v>4101851</v>
          </cell>
          <cell r="H891">
            <v>3894</v>
          </cell>
          <cell r="I891" t="str">
            <v>servizi esterni di lettura misuratori e gestione dati di consumo</v>
          </cell>
          <cell r="J891">
            <v>3894</v>
          </cell>
          <cell r="K891" t="str">
            <v xml:space="preserve">              65) Altre ...</v>
          </cell>
        </row>
        <row r="892">
          <cell r="G892">
            <v>4101852</v>
          </cell>
          <cell r="H892">
            <v>3894</v>
          </cell>
          <cell r="I892" t="str">
            <v>servizi esterni diversi su misuratori</v>
          </cell>
          <cell r="J892">
            <v>3894</v>
          </cell>
          <cell r="K892" t="str">
            <v xml:space="preserve">              65) Altre ...</v>
          </cell>
        </row>
        <row r="893">
          <cell r="G893">
            <v>4110001</v>
          </cell>
          <cell r="H893">
            <v>3758</v>
          </cell>
          <cell r="I893" t="str">
            <v>Appalti impianti calore</v>
          </cell>
          <cell r="J893">
            <v>3758</v>
          </cell>
          <cell r="K893" t="str">
            <v xml:space="preserve">              Conto personalizzabile</v>
          </cell>
        </row>
        <row r="894">
          <cell r="G894">
            <v>4110002</v>
          </cell>
          <cell r="H894">
            <v>3760</v>
          </cell>
          <cell r="I894" t="str">
            <v>Consumi metano per fornitura calore</v>
          </cell>
          <cell r="J894">
            <v>3760</v>
          </cell>
          <cell r="K894" t="str">
            <v xml:space="preserve">              Conto personalizzabile</v>
          </cell>
        </row>
        <row r="895">
          <cell r="G895">
            <v>4110003</v>
          </cell>
          <cell r="H895">
            <v>3818</v>
          </cell>
          <cell r="I895" t="str">
            <v>Progettazioni e consulenze tecniche calore</v>
          </cell>
          <cell r="J895">
            <v>3818</v>
          </cell>
          <cell r="K895" t="str">
            <v xml:space="preserve">              17) Consulenze tecniche</v>
          </cell>
        </row>
        <row r="896">
          <cell r="G896">
            <v>4110004</v>
          </cell>
          <cell r="H896">
            <v>3819</v>
          </cell>
          <cell r="I896" t="str">
            <v>Collaborazioni coordinate e lavori occasionali - calore</v>
          </cell>
          <cell r="J896">
            <v>3819</v>
          </cell>
          <cell r="K896" t="str">
            <v xml:space="preserve">              18) Collaborazioni coordinate e continuative</v>
          </cell>
        </row>
        <row r="897">
          <cell r="G897">
            <v>4110005</v>
          </cell>
          <cell r="H897">
            <v>3814</v>
          </cell>
          <cell r="I897" t="str">
            <v>Spese di manutenzioni calore</v>
          </cell>
          <cell r="J897">
            <v>3814</v>
          </cell>
          <cell r="K897" t="str">
            <v xml:space="preserve">              14) Manutenzione esterna macchinari, impianti ...</v>
          </cell>
        </row>
        <row r="898">
          <cell r="G898">
            <v>4120001</v>
          </cell>
          <cell r="H898">
            <v>3890</v>
          </cell>
          <cell r="I898" t="str">
            <v>Collaborazioni coordinate e lavori occasionali - informatica</v>
          </cell>
          <cell r="J898">
            <v>3890</v>
          </cell>
          <cell r="K898" t="str">
            <v xml:space="preserve">              Conto personalizzabile</v>
          </cell>
        </row>
        <row r="899">
          <cell r="G899">
            <v>4120002</v>
          </cell>
          <cell r="H899">
            <v>3890</v>
          </cell>
          <cell r="I899" t="str">
            <v>Progettazioni e consulenze informatiche</v>
          </cell>
          <cell r="J899">
            <v>3890</v>
          </cell>
          <cell r="K899" t="str">
            <v xml:space="preserve">              Conto personalizzabile</v>
          </cell>
        </row>
        <row r="900">
          <cell r="G900">
            <v>4120003</v>
          </cell>
          <cell r="H900">
            <v>3890</v>
          </cell>
          <cell r="I900" t="str">
            <v>Letture contatori acquedotto e altre prestazioni</v>
          </cell>
          <cell r="J900">
            <v>3890</v>
          </cell>
          <cell r="K900" t="str">
            <v xml:space="preserve">              Conto personalizzabile</v>
          </cell>
        </row>
        <row r="901">
          <cell r="G901">
            <v>4121001</v>
          </cell>
          <cell r="H901">
            <v>3894</v>
          </cell>
          <cell r="I901" t="str">
            <v>Prestazioni professionali TLC</v>
          </cell>
          <cell r="J901">
            <v>3894</v>
          </cell>
          <cell r="K901" t="str">
            <v xml:space="preserve">              65) Altre ...</v>
          </cell>
        </row>
        <row r="902">
          <cell r="G902">
            <v>4121002</v>
          </cell>
          <cell r="H902">
            <v>3814</v>
          </cell>
          <cell r="I902" t="str">
            <v>Spese di manutenzione TLC</v>
          </cell>
          <cell r="J902">
            <v>3814</v>
          </cell>
          <cell r="K902" t="str">
            <v xml:space="preserve">              14) Manutenzione esterna macchinari, impianti ...</v>
          </cell>
        </row>
        <row r="903">
          <cell r="G903">
            <v>4121003</v>
          </cell>
          <cell r="H903">
            <v>3828</v>
          </cell>
          <cell r="I903" t="str">
            <v>Analisi, prove e collaudi settore TLC</v>
          </cell>
          <cell r="J903">
            <v>3828</v>
          </cell>
          <cell r="K903" t="str">
            <v xml:space="preserve">              25) Spese per analisi, prove e laboratorio</v>
          </cell>
        </row>
        <row r="904">
          <cell r="G904">
            <v>4121004</v>
          </cell>
          <cell r="H904">
            <v>3758</v>
          </cell>
          <cell r="I904" t="str">
            <v>Appalti impianti TLC</v>
          </cell>
          <cell r="J904">
            <v>3758</v>
          </cell>
          <cell r="K904" t="str">
            <v xml:space="preserve">              Conto personalizzabile</v>
          </cell>
        </row>
        <row r="905">
          <cell r="G905">
            <v>4121005</v>
          </cell>
          <cell r="H905">
            <v>3819</v>
          </cell>
          <cell r="I905" t="str">
            <v>Collaborazioni coordinate e lavori occasionali - TLC</v>
          </cell>
          <cell r="J905">
            <v>3819</v>
          </cell>
          <cell r="K905" t="str">
            <v xml:space="preserve">              18) Collaborazioni coordinate e continuative</v>
          </cell>
        </row>
        <row r="906">
          <cell r="G906">
            <v>4122001</v>
          </cell>
          <cell r="H906">
            <v>3890</v>
          </cell>
          <cell r="I906" t="str">
            <v>Spese manutenzione c/ terzi</v>
          </cell>
          <cell r="J906">
            <v>3890</v>
          </cell>
          <cell r="K906" t="str">
            <v xml:space="preserve">              Conto personalizzabile</v>
          </cell>
        </row>
        <row r="907">
          <cell r="G907">
            <v>4130001</v>
          </cell>
          <cell r="H907">
            <v>3808</v>
          </cell>
          <cell r="I907" t="str">
            <v>Acquedotto</v>
          </cell>
          <cell r="J907">
            <v>3808</v>
          </cell>
          <cell r="K907" t="str">
            <v xml:space="preserve">              10) Acqua</v>
          </cell>
        </row>
        <row r="908">
          <cell r="G908">
            <v>4130002</v>
          </cell>
          <cell r="H908">
            <v>3804</v>
          </cell>
          <cell r="I908" t="str">
            <v>Energia elettrica</v>
          </cell>
          <cell r="J908">
            <v>3804</v>
          </cell>
          <cell r="K908" t="str">
            <v xml:space="preserve">              8) Energia elettrica</v>
          </cell>
        </row>
        <row r="909">
          <cell r="G909">
            <v>4130003</v>
          </cell>
          <cell r="H909">
            <v>3866</v>
          </cell>
          <cell r="I909" t="str">
            <v>Spese telefonia fissa</v>
          </cell>
          <cell r="J909">
            <v>3866</v>
          </cell>
          <cell r="K909" t="str">
            <v xml:space="preserve">              48) Spese telefoniche</v>
          </cell>
        </row>
        <row r="910">
          <cell r="G910">
            <v>4130004</v>
          </cell>
          <cell r="H910">
            <v>3866</v>
          </cell>
          <cell r="I910" t="str">
            <v>Spese telefonia mobile</v>
          </cell>
          <cell r="J910">
            <v>3866</v>
          </cell>
          <cell r="K910" t="str">
            <v xml:space="preserve">              48) Spese telefoniche</v>
          </cell>
        </row>
        <row r="911">
          <cell r="G911">
            <v>4130005</v>
          </cell>
          <cell r="H911">
            <v>3806</v>
          </cell>
          <cell r="I911" t="str">
            <v>Gas metano</v>
          </cell>
          <cell r="J911">
            <v>3806</v>
          </cell>
          <cell r="K911" t="str">
            <v xml:space="preserve">              9) Gas</v>
          </cell>
        </row>
        <row r="912">
          <cell r="G912">
            <v>4131001</v>
          </cell>
          <cell r="H912">
            <v>3792</v>
          </cell>
          <cell r="I912" t="str">
            <v>Spese di trasporto</v>
          </cell>
          <cell r="J912">
            <v>3792</v>
          </cell>
          <cell r="K912" t="str">
            <v xml:space="preserve">              2) Trasporti</v>
          </cell>
        </row>
        <row r="913">
          <cell r="G913">
            <v>4131002</v>
          </cell>
          <cell r="H913">
            <v>3872</v>
          </cell>
          <cell r="I913" t="str">
            <v>Spese postali e telegrafiche</v>
          </cell>
          <cell r="J913">
            <v>3872</v>
          </cell>
          <cell r="K913" t="str">
            <v xml:space="preserve">              51) Spese postali e di affrancatura</v>
          </cell>
        </row>
        <row r="914">
          <cell r="G914">
            <v>4131102</v>
          </cell>
          <cell r="H914">
            <v>3872</v>
          </cell>
          <cell r="I914" t="str">
            <v>Spese consegna fatture gas</v>
          </cell>
          <cell r="J914">
            <v>3872</v>
          </cell>
          <cell r="K914" t="str">
            <v xml:space="preserve">              51) Spese postali e di affrancatura</v>
          </cell>
        </row>
        <row r="915">
          <cell r="G915">
            <v>4140001</v>
          </cell>
          <cell r="H915">
            <v>3814</v>
          </cell>
          <cell r="I915" t="str">
            <v>Altre spese di manutenzione</v>
          </cell>
          <cell r="J915">
            <v>3814</v>
          </cell>
          <cell r="K915" t="str">
            <v xml:space="preserve">              14) Manutenzione esterna macchinari, impianti ...</v>
          </cell>
        </row>
        <row r="916">
          <cell r="G916">
            <v>4140002</v>
          </cell>
          <cell r="H916">
            <v>3814</v>
          </cell>
          <cell r="I916" t="str">
            <v>Canoni di assistenza e manutenzione</v>
          </cell>
          <cell r="J916">
            <v>3814</v>
          </cell>
          <cell r="K916" t="str">
            <v xml:space="preserve">              14) Manutenzione esterna macchinari, impianti ...</v>
          </cell>
        </row>
        <row r="917">
          <cell r="G917">
            <v>4140003</v>
          </cell>
          <cell r="H917">
            <v>3826</v>
          </cell>
          <cell r="I917" t="str">
            <v>Disinfestazioni e derattizzazioni</v>
          </cell>
          <cell r="J917">
            <v>3826</v>
          </cell>
          <cell r="K917" t="str">
            <v xml:space="preserve">              24) Pulizia esterna</v>
          </cell>
        </row>
        <row r="918">
          <cell r="G918">
            <v>4140004</v>
          </cell>
          <cell r="H918">
            <v>3826</v>
          </cell>
          <cell r="I918" t="str">
            <v>Servizi di pulizia edifici e aree pertinenti</v>
          </cell>
          <cell r="J918">
            <v>3826</v>
          </cell>
          <cell r="K918" t="str">
            <v xml:space="preserve">              24) Pulizia esterna</v>
          </cell>
        </row>
        <row r="919">
          <cell r="G919">
            <v>4140005</v>
          </cell>
          <cell r="H919">
            <v>3876</v>
          </cell>
          <cell r="I919" t="str">
            <v>Vigilanza e sorveglianza</v>
          </cell>
          <cell r="J919">
            <v>3876</v>
          </cell>
          <cell r="K919" t="str">
            <v xml:space="preserve">              54) Vigilanza esterna</v>
          </cell>
        </row>
        <row r="920">
          <cell r="G920">
            <v>4140006</v>
          </cell>
          <cell r="H920">
            <v>3834</v>
          </cell>
          <cell r="I920" t="str">
            <v>spese per servizio call center</v>
          </cell>
          <cell r="J920">
            <v>3834</v>
          </cell>
          <cell r="K920" t="str">
            <v xml:space="preserve">              29) Servizi commerciali</v>
          </cell>
        </row>
        <row r="921">
          <cell r="G921">
            <v>4140101</v>
          </cell>
          <cell r="H921">
            <v>3854</v>
          </cell>
          <cell r="I921" t="str">
            <v>Spese di manutenzione automezzi - detraibili</v>
          </cell>
          <cell r="J921">
            <v>3854</v>
          </cell>
          <cell r="K921" t="str">
            <v xml:space="preserve">              40) Spese per automezzi (manutenzione, assicurazione)</v>
          </cell>
        </row>
        <row r="922">
          <cell r="G922">
            <v>4140102</v>
          </cell>
          <cell r="H922">
            <v>3854</v>
          </cell>
          <cell r="I922" t="str">
            <v>Spese di manutenzione automezzi - indetraibili</v>
          </cell>
          <cell r="J922">
            <v>3854</v>
          </cell>
          <cell r="K922" t="str">
            <v xml:space="preserve">              40) Spese per automezzi (manutenzione, assicurazione)</v>
          </cell>
        </row>
        <row r="923">
          <cell r="G923">
            <v>4140201</v>
          </cell>
          <cell r="H923">
            <v>3894</v>
          </cell>
          <cell r="I923" t="str">
            <v>Edp service</v>
          </cell>
          <cell r="J923">
            <v>3894</v>
          </cell>
          <cell r="K923" t="str">
            <v xml:space="preserve">              65) Altre ...</v>
          </cell>
        </row>
        <row r="924">
          <cell r="G924">
            <v>4140301</v>
          </cell>
          <cell r="H924">
            <v>3894</v>
          </cell>
          <cell r="I924" t="str">
            <v>Spese di manutenzione telefonia mobile - detraibili</v>
          </cell>
          <cell r="J924">
            <v>3894</v>
          </cell>
          <cell r="K924" t="str">
            <v xml:space="preserve">              65) Altre ...</v>
          </cell>
        </row>
        <row r="925">
          <cell r="G925">
            <v>4140302</v>
          </cell>
          <cell r="H925">
            <v>3894</v>
          </cell>
          <cell r="I925" t="str">
            <v>Spese di manutenzione telefonia mobile - indetraibili</v>
          </cell>
          <cell r="J925">
            <v>3894</v>
          </cell>
          <cell r="K925" t="str">
            <v xml:space="preserve">              65) Altre ...</v>
          </cell>
        </row>
        <row r="926">
          <cell r="G926">
            <v>4140303</v>
          </cell>
          <cell r="H926">
            <v>3894</v>
          </cell>
          <cell r="I926" t="str">
            <v>Spese di manutenzione telefonia fissa</v>
          </cell>
          <cell r="J926">
            <v>3894</v>
          </cell>
          <cell r="K926" t="str">
            <v xml:space="preserve">              65) Altre ...</v>
          </cell>
        </row>
        <row r="927">
          <cell r="G927">
            <v>4140304</v>
          </cell>
          <cell r="H927">
            <v>3814</v>
          </cell>
          <cell r="I927" t="str">
            <v>manutenzioni esterne ed ammodernamenti</v>
          </cell>
          <cell r="J927">
            <v>3814</v>
          </cell>
          <cell r="K927" t="str">
            <v xml:space="preserve">              14) Manutenzione esterna macchinari, impianti ...</v>
          </cell>
        </row>
        <row r="928">
          <cell r="G928">
            <v>4141001</v>
          </cell>
          <cell r="H928">
            <v>3758</v>
          </cell>
          <cell r="I928" t="str">
            <v>Altri appalti</v>
          </cell>
          <cell r="J928">
            <v>3758</v>
          </cell>
          <cell r="K928" t="str">
            <v xml:space="preserve">              Conto personalizzabile</v>
          </cell>
        </row>
        <row r="929">
          <cell r="G929">
            <v>4141002</v>
          </cell>
          <cell r="H929">
            <v>3884</v>
          </cell>
          <cell r="I929" t="str">
            <v>Servizio di lavoro interinale</v>
          </cell>
          <cell r="J929">
            <v>3884</v>
          </cell>
          <cell r="K929" t="str">
            <v xml:space="preserve">              Conto personalizzabile</v>
          </cell>
        </row>
        <row r="930">
          <cell r="G930">
            <v>4150001</v>
          </cell>
          <cell r="H930">
            <v>3850</v>
          </cell>
          <cell r="I930" t="str">
            <v>Pubblicità</v>
          </cell>
          <cell r="J930">
            <v>3850</v>
          </cell>
          <cell r="K930" t="str">
            <v xml:space="preserve">              38) Pubblicità (non materiale pubblicitario)</v>
          </cell>
        </row>
        <row r="931">
          <cell r="G931">
            <v>4150002</v>
          </cell>
          <cell r="H931">
            <v>3850</v>
          </cell>
          <cell r="I931" t="str">
            <v>Inserzioni</v>
          </cell>
          <cell r="J931">
            <v>3850</v>
          </cell>
          <cell r="K931" t="str">
            <v xml:space="preserve">              38) Pubblicità (non materiale pubblicitario)</v>
          </cell>
        </row>
        <row r="932">
          <cell r="G932">
            <v>4150003</v>
          </cell>
          <cell r="H932">
            <v>3850</v>
          </cell>
          <cell r="I932" t="str">
            <v>Affissioni</v>
          </cell>
          <cell r="J932">
            <v>3850</v>
          </cell>
          <cell r="K932" t="str">
            <v xml:space="preserve">              38) Pubblicità (non materiale pubblicitario)</v>
          </cell>
        </row>
        <row r="933">
          <cell r="G933">
            <v>4150004</v>
          </cell>
          <cell r="H933">
            <v>3850</v>
          </cell>
          <cell r="I933" t="str">
            <v>Pubblicazione rivista</v>
          </cell>
          <cell r="J933">
            <v>3850</v>
          </cell>
          <cell r="K933" t="str">
            <v xml:space="preserve">              38) Pubblicità (non materiale pubblicitario)</v>
          </cell>
        </row>
        <row r="934">
          <cell r="G934">
            <v>4160001</v>
          </cell>
          <cell r="H934">
            <v>3874</v>
          </cell>
          <cell r="I934" t="str">
            <v>Assicurazione degli amministratori</v>
          </cell>
          <cell r="J934">
            <v>3874</v>
          </cell>
          <cell r="K934" t="str">
            <v xml:space="preserve">              53) Assicurazioni diverse</v>
          </cell>
        </row>
        <row r="935">
          <cell r="G935">
            <v>4160003</v>
          </cell>
          <cell r="H935">
            <v>3874</v>
          </cell>
          <cell r="I935" t="str">
            <v>Assicurazioni del personale</v>
          </cell>
          <cell r="J935">
            <v>3874</v>
          </cell>
          <cell r="K935" t="str">
            <v xml:space="preserve">              53) Assicurazioni diverse</v>
          </cell>
        </row>
        <row r="936">
          <cell r="G936">
            <v>4160004</v>
          </cell>
          <cell r="H936">
            <v>3874</v>
          </cell>
          <cell r="I936" t="str">
            <v>Assicurazioni RCT</v>
          </cell>
          <cell r="J936">
            <v>3874</v>
          </cell>
          <cell r="K936" t="str">
            <v xml:space="preserve">              53) Assicurazioni diverse</v>
          </cell>
        </row>
        <row r="937">
          <cell r="G937">
            <v>4160005</v>
          </cell>
          <cell r="H937">
            <v>3874</v>
          </cell>
          <cell r="I937" t="str">
            <v>Assicurazione indennizo danni</v>
          </cell>
          <cell r="J937">
            <v>3874</v>
          </cell>
          <cell r="K937" t="str">
            <v xml:space="preserve">              53) Assicurazioni diverse</v>
          </cell>
        </row>
        <row r="938">
          <cell r="G938">
            <v>4160006</v>
          </cell>
          <cell r="H938">
            <v>3874</v>
          </cell>
          <cell r="I938" t="str">
            <v>Assicurazione sistema informativo</v>
          </cell>
          <cell r="J938">
            <v>3874</v>
          </cell>
          <cell r="K938" t="str">
            <v xml:space="preserve">              53) Assicurazioni diverse</v>
          </cell>
        </row>
        <row r="939">
          <cell r="G939">
            <v>4160007</v>
          </cell>
          <cell r="H939">
            <v>3874</v>
          </cell>
          <cell r="I939" t="str">
            <v>Assicurazione incendio ed eventi speciali</v>
          </cell>
          <cell r="J939">
            <v>3874</v>
          </cell>
          <cell r="K939" t="str">
            <v xml:space="preserve">              53) Assicurazioni diverse</v>
          </cell>
        </row>
        <row r="940">
          <cell r="G940">
            <v>4160008</v>
          </cell>
          <cell r="H940">
            <v>3874</v>
          </cell>
          <cell r="I940" t="str">
            <v>Altre assicurazioni</v>
          </cell>
          <cell r="J940">
            <v>3874</v>
          </cell>
          <cell r="K940" t="str">
            <v xml:space="preserve">              53) Assicurazioni diverse</v>
          </cell>
        </row>
        <row r="941">
          <cell r="G941">
            <v>4160101</v>
          </cell>
          <cell r="H941">
            <v>3854</v>
          </cell>
          <cell r="I941" t="str">
            <v>Assicurazioni automezzi - detraibili</v>
          </cell>
          <cell r="J941">
            <v>3854</v>
          </cell>
          <cell r="K941" t="str">
            <v xml:space="preserve">              40) Spese per automezzi (manutenzione, assicurazione)</v>
          </cell>
        </row>
        <row r="942">
          <cell r="G942">
            <v>4160102</v>
          </cell>
          <cell r="H942">
            <v>3854</v>
          </cell>
          <cell r="I942" t="str">
            <v>Assicurazioni automezzi - indetraibili</v>
          </cell>
          <cell r="J942">
            <v>3854</v>
          </cell>
          <cell r="K942" t="str">
            <v xml:space="preserve">              40) Spese per automezzi (manutenzione, assicurazione)</v>
          </cell>
        </row>
        <row r="943">
          <cell r="G943">
            <v>4160801</v>
          </cell>
          <cell r="H943">
            <v>3874</v>
          </cell>
          <cell r="I943" t="str">
            <v>Assicurazione degli impianti e del servizio</v>
          </cell>
          <cell r="J943">
            <v>3874</v>
          </cell>
          <cell r="K943" t="str">
            <v xml:space="preserve">              53) Assicurazioni diverse</v>
          </cell>
        </row>
        <row r="944">
          <cell r="G944">
            <v>4170001</v>
          </cell>
          <cell r="H944">
            <v>3861</v>
          </cell>
          <cell r="I944" t="str">
            <v>Spese per servizio mensa</v>
          </cell>
          <cell r="J944">
            <v>3861</v>
          </cell>
          <cell r="K944" t="str">
            <v xml:space="preserve">              44) Mense gestite da terzi e buoni pasto</v>
          </cell>
        </row>
        <row r="945">
          <cell r="G945">
            <v>4170002</v>
          </cell>
          <cell r="H945">
            <v>3882</v>
          </cell>
          <cell r="I945" t="str">
            <v>Spese di vitto del personale</v>
          </cell>
          <cell r="J945">
            <v>3882</v>
          </cell>
          <cell r="K945" t="str">
            <v xml:space="preserve">              58) Soggiorni (albergo, ristorante, bar ...)</v>
          </cell>
        </row>
        <row r="946">
          <cell r="G946">
            <v>4170003</v>
          </cell>
          <cell r="H946">
            <v>3810</v>
          </cell>
          <cell r="I946" t="str">
            <v>Spese di viaggio e missione dei dipendenti</v>
          </cell>
          <cell r="J946">
            <v>3810</v>
          </cell>
          <cell r="K946" t="str">
            <v xml:space="preserve">              11) Rimborsi a piè di lista al personale</v>
          </cell>
        </row>
        <row r="947">
          <cell r="G947">
            <v>4170004</v>
          </cell>
          <cell r="H947">
            <v>3811</v>
          </cell>
          <cell r="I947" t="str">
            <v>Spese per rimborsi chilometrici dipendenti</v>
          </cell>
          <cell r="J947">
            <v>3811</v>
          </cell>
          <cell r="K947" t="str">
            <v xml:space="preserve">              12) Indennità chilometriche</v>
          </cell>
        </row>
        <row r="948">
          <cell r="G948">
            <v>4170005</v>
          </cell>
          <cell r="H948">
            <v>3884</v>
          </cell>
          <cell r="I948" t="str">
            <v>Spese per visite mediche dipendenti</v>
          </cell>
          <cell r="J948">
            <v>3884</v>
          </cell>
          <cell r="K948" t="str">
            <v xml:space="preserve">              Conto personalizzabile</v>
          </cell>
        </row>
        <row r="949">
          <cell r="G949">
            <v>4170101</v>
          </cell>
          <cell r="H949">
            <v>3825</v>
          </cell>
          <cell r="I949" t="str">
            <v>Spese di formazione del personale</v>
          </cell>
          <cell r="J949">
            <v>3825</v>
          </cell>
          <cell r="K949" t="str">
            <v xml:space="preserve">              23) Ricerca, addestramento e formazione</v>
          </cell>
        </row>
        <row r="950">
          <cell r="G950">
            <v>4180001</v>
          </cell>
          <cell r="H950">
            <v>3820</v>
          </cell>
          <cell r="I950" t="str">
            <v>Compensi agli amministratori</v>
          </cell>
          <cell r="J950">
            <v>3820</v>
          </cell>
          <cell r="K950" t="str">
            <v xml:space="preserve">              19) Compensi agli amministratori</v>
          </cell>
        </row>
        <row r="951">
          <cell r="G951">
            <v>4180002</v>
          </cell>
          <cell r="H951">
            <v>3822</v>
          </cell>
          <cell r="I951" t="str">
            <v>Compensi collegio dei sindaci</v>
          </cell>
          <cell r="J951">
            <v>3822</v>
          </cell>
          <cell r="K951" t="str">
            <v xml:space="preserve">              21) Compensi ai sindaci</v>
          </cell>
        </row>
        <row r="952">
          <cell r="G952">
            <v>4180004</v>
          </cell>
          <cell r="H952">
            <v>3880</v>
          </cell>
          <cell r="I952" t="str">
            <v>Rimborso spese organi amministrativi - detraibili</v>
          </cell>
          <cell r="J952">
            <v>3880</v>
          </cell>
          <cell r="K952" t="str">
            <v xml:space="preserve">              57) Viaggi (ferrovia, aereo, auto ...)</v>
          </cell>
        </row>
        <row r="953">
          <cell r="G953">
            <v>4180005</v>
          </cell>
          <cell r="H953">
            <v>3880</v>
          </cell>
          <cell r="I953" t="str">
            <v>Rimborso spese organi amministrativi - indetraibili</v>
          </cell>
          <cell r="J953">
            <v>3880</v>
          </cell>
          <cell r="K953" t="str">
            <v xml:space="preserve">              57) Viaggi (ferrovia, aereo, auto ...)</v>
          </cell>
        </row>
        <row r="954">
          <cell r="G954">
            <v>4190001</v>
          </cell>
          <cell r="H954">
            <v>3864</v>
          </cell>
          <cell r="I954" t="str">
            <v>Consulenze amministrative/legali</v>
          </cell>
          <cell r="J954">
            <v>3864</v>
          </cell>
          <cell r="K954" t="str">
            <v xml:space="preserve">              47) Spese legali e consulenze</v>
          </cell>
        </row>
        <row r="955">
          <cell r="G955">
            <v>4190002</v>
          </cell>
          <cell r="H955">
            <v>3864</v>
          </cell>
          <cell r="I955" t="str">
            <v>Spese notarili e legali</v>
          </cell>
          <cell r="J955">
            <v>3864</v>
          </cell>
          <cell r="K955" t="str">
            <v xml:space="preserve">              47) Spese legali e consulenze</v>
          </cell>
        </row>
        <row r="956">
          <cell r="G956">
            <v>4190003</v>
          </cell>
          <cell r="H956">
            <v>3894</v>
          </cell>
          <cell r="I956" t="str">
            <v>Oneri contributivi professionisti</v>
          </cell>
          <cell r="J956">
            <v>3894</v>
          </cell>
          <cell r="K956" t="str">
            <v xml:space="preserve">              65) Altre ...</v>
          </cell>
        </row>
        <row r="957">
          <cell r="G957">
            <v>4190004</v>
          </cell>
          <cell r="H957">
            <v>3819</v>
          </cell>
          <cell r="I957" t="str">
            <v>Collaborazioni coordinate e lavori occasionali - altre</v>
          </cell>
          <cell r="J957">
            <v>3819</v>
          </cell>
          <cell r="K957" t="str">
            <v xml:space="preserve">              18) Collaborazioni coordinate e continuative</v>
          </cell>
        </row>
        <row r="958">
          <cell r="G958">
            <v>4190005</v>
          </cell>
          <cell r="H958">
            <v>3880</v>
          </cell>
          <cell r="I958" t="str">
            <v>Acquisto di biglietti di viaggio</v>
          </cell>
          <cell r="J958">
            <v>3880</v>
          </cell>
          <cell r="K958" t="str">
            <v xml:space="preserve">              57) Viaggi (ferrovia, aereo, auto ...)</v>
          </cell>
        </row>
        <row r="959">
          <cell r="G959">
            <v>4191001</v>
          </cell>
          <cell r="H959">
            <v>3873</v>
          </cell>
          <cell r="I959" t="str">
            <v>Commissioni bancarie su titoli</v>
          </cell>
          <cell r="J959">
            <v>3873</v>
          </cell>
          <cell r="K959" t="str">
            <v xml:space="preserve">              52) Spese servizi bancari</v>
          </cell>
        </row>
        <row r="960">
          <cell r="G960">
            <v>4191002</v>
          </cell>
          <cell r="H960">
            <v>3873</v>
          </cell>
          <cell r="I960" t="str">
            <v>Spese concessione mutui</v>
          </cell>
          <cell r="J960">
            <v>3873</v>
          </cell>
          <cell r="K960" t="str">
            <v xml:space="preserve">              52) Spese servizi bancari</v>
          </cell>
        </row>
        <row r="961">
          <cell r="G961">
            <v>4191003</v>
          </cell>
          <cell r="H961">
            <v>3873</v>
          </cell>
          <cell r="I961" t="str">
            <v>Spese su depositi postali</v>
          </cell>
          <cell r="J961">
            <v>3873</v>
          </cell>
          <cell r="K961" t="str">
            <v xml:space="preserve">              52) Spese servizi bancari</v>
          </cell>
        </row>
        <row r="962">
          <cell r="G962">
            <v>4191004</v>
          </cell>
          <cell r="H962">
            <v>3873</v>
          </cell>
          <cell r="I962" t="str">
            <v>Spese su c/c bancari</v>
          </cell>
          <cell r="J962">
            <v>3873</v>
          </cell>
          <cell r="K962" t="str">
            <v xml:space="preserve">              52) Spese servizi bancari</v>
          </cell>
        </row>
        <row r="963">
          <cell r="G963">
            <v>4191005</v>
          </cell>
          <cell r="H963">
            <v>3858</v>
          </cell>
          <cell r="I963" t="str">
            <v>Spese di riscossione crediti</v>
          </cell>
          <cell r="J963">
            <v>3858</v>
          </cell>
          <cell r="K963" t="str">
            <v xml:space="preserve">              42) Spese di contenzioso e recuperi crediti</v>
          </cell>
        </row>
        <row r="964">
          <cell r="G964">
            <v>4191006</v>
          </cell>
          <cell r="H964">
            <v>3873</v>
          </cell>
          <cell r="I964" t="str">
            <v>Commissioni su finanziamenti</v>
          </cell>
          <cell r="J964">
            <v>3873</v>
          </cell>
          <cell r="K964" t="str">
            <v xml:space="preserve">              52) Spese servizi bancari</v>
          </cell>
        </row>
        <row r="965">
          <cell r="G965">
            <v>4201001</v>
          </cell>
          <cell r="H965">
            <v>3910</v>
          </cell>
          <cell r="I965" t="str">
            <v>Affitti e spese condominiali</v>
          </cell>
          <cell r="J965">
            <v>3910</v>
          </cell>
          <cell r="K965" t="str">
            <v xml:space="preserve">              a) Affitti e locazioni</v>
          </cell>
        </row>
        <row r="966">
          <cell r="G966">
            <v>4201002</v>
          </cell>
          <cell r="H966">
            <v>3920</v>
          </cell>
          <cell r="I966" t="str">
            <v>Noleggio di mezzi</v>
          </cell>
          <cell r="J966">
            <v>3920</v>
          </cell>
          <cell r="K966" t="str">
            <v xml:space="preserve">              f) Altri ...</v>
          </cell>
        </row>
        <row r="967">
          <cell r="G967">
            <v>4201003</v>
          </cell>
          <cell r="H967">
            <v>3920</v>
          </cell>
          <cell r="I967" t="str">
            <v>Diritti e licenze</v>
          </cell>
          <cell r="J967">
            <v>3920</v>
          </cell>
          <cell r="K967" t="str">
            <v xml:space="preserve">              f) Altri ...</v>
          </cell>
        </row>
        <row r="968">
          <cell r="G968">
            <v>4201004</v>
          </cell>
          <cell r="H968">
            <v>3920</v>
          </cell>
          <cell r="I968" t="str">
            <v>Canoni concessionali</v>
          </cell>
          <cell r="J968">
            <v>3920</v>
          </cell>
          <cell r="K968" t="str">
            <v xml:space="preserve">              f) Altri ...</v>
          </cell>
        </row>
        <row r="969">
          <cell r="G969">
            <v>4201005</v>
          </cell>
          <cell r="H969">
            <v>3920</v>
          </cell>
          <cell r="I969" t="str">
            <v>Concessioni "una tantum"</v>
          </cell>
          <cell r="J969">
            <v>3920</v>
          </cell>
          <cell r="K969" t="str">
            <v xml:space="preserve">              f) Altri ...</v>
          </cell>
        </row>
        <row r="970">
          <cell r="G970">
            <v>4201006</v>
          </cell>
          <cell r="H970">
            <v>3920</v>
          </cell>
          <cell r="I970" t="str">
            <v>Noleggio telefoni cellulari</v>
          </cell>
          <cell r="J970">
            <v>3920</v>
          </cell>
          <cell r="K970" t="str">
            <v xml:space="preserve">              f) Altri ...</v>
          </cell>
        </row>
        <row r="971">
          <cell r="G971">
            <v>4201007</v>
          </cell>
          <cell r="H971">
            <v>3920</v>
          </cell>
          <cell r="I971" t="str">
            <v>Noleggio telefoni cellulari indetraibili</v>
          </cell>
          <cell r="J971">
            <v>3920</v>
          </cell>
          <cell r="K971" t="str">
            <v xml:space="preserve">              f) Altri ...</v>
          </cell>
        </row>
        <row r="972">
          <cell r="G972">
            <v>4201008</v>
          </cell>
          <cell r="H972">
            <v>3920</v>
          </cell>
          <cell r="I972" t="str">
            <v>Noleggio telefoni fissi detraibili</v>
          </cell>
          <cell r="J972">
            <v>3920</v>
          </cell>
          <cell r="K972" t="str">
            <v xml:space="preserve">              f) Altri ...</v>
          </cell>
        </row>
        <row r="973">
          <cell r="G973">
            <v>4201009</v>
          </cell>
          <cell r="H973">
            <v>3910</v>
          </cell>
          <cell r="I973" t="str">
            <v>Affitti e noleggi diversi</v>
          </cell>
          <cell r="J973">
            <v>3910</v>
          </cell>
          <cell r="K973" t="str">
            <v xml:space="preserve">              a) Affitti e locazioni</v>
          </cell>
        </row>
        <row r="974">
          <cell r="G974">
            <v>4201010</v>
          </cell>
          <cell r="H974">
            <v>3910</v>
          </cell>
          <cell r="I974" t="str">
            <v>Canoni leasing</v>
          </cell>
          <cell r="J974">
            <v>3910</v>
          </cell>
          <cell r="K974" t="str">
            <v xml:space="preserve">              a) Affitti e locazioni</v>
          </cell>
        </row>
        <row r="975">
          <cell r="G975">
            <v>4201011</v>
          </cell>
          <cell r="H975">
            <v>3920</v>
          </cell>
          <cell r="I975" t="str">
            <v>Noleggio auto a lungo termine</v>
          </cell>
          <cell r="J975">
            <v>3920</v>
          </cell>
          <cell r="K975" t="str">
            <v xml:space="preserve">              f) Altri ...</v>
          </cell>
        </row>
        <row r="976">
          <cell r="G976">
            <v>4201801</v>
          </cell>
          <cell r="H976">
            <v>3920</v>
          </cell>
          <cell r="I976" t="str">
            <v>servitù di rete</v>
          </cell>
          <cell r="J976">
            <v>3920</v>
          </cell>
          <cell r="K976" t="str">
            <v xml:space="preserve">              f) Altri ...</v>
          </cell>
        </row>
        <row r="977">
          <cell r="G977">
            <v>4201802</v>
          </cell>
          <cell r="H977">
            <v>3920</v>
          </cell>
          <cell r="I977" t="str">
            <v>oneri per subentro nelle concessioni</v>
          </cell>
          <cell r="J977">
            <v>3920</v>
          </cell>
          <cell r="K977" t="str">
            <v xml:space="preserve">              f) Altri ...</v>
          </cell>
        </row>
        <row r="978">
          <cell r="G978">
            <v>4201803</v>
          </cell>
          <cell r="H978">
            <v>3920</v>
          </cell>
          <cell r="I978" t="str">
            <v>affitti passivi e canoni di uso degli impianti e reti di terzi</v>
          </cell>
          <cell r="J978">
            <v>3920</v>
          </cell>
          <cell r="K978" t="str">
            <v xml:space="preserve">              f) Altri ...</v>
          </cell>
        </row>
        <row r="979">
          <cell r="G979">
            <v>4301001</v>
          </cell>
          <cell r="H979">
            <v>3960</v>
          </cell>
          <cell r="I979" t="str">
            <v>Retribuzioni correnti</v>
          </cell>
          <cell r="J979">
            <v>3960</v>
          </cell>
          <cell r="K979" t="str">
            <v xml:space="preserve">                 1) Retribuzioni in denaro</v>
          </cell>
        </row>
        <row r="980">
          <cell r="G980">
            <v>4301002</v>
          </cell>
          <cell r="H980">
            <v>3960</v>
          </cell>
          <cell r="I980" t="str">
            <v>Retribuzioni differite</v>
          </cell>
          <cell r="J980">
            <v>3960</v>
          </cell>
          <cell r="K980" t="str">
            <v xml:space="preserve">                 1) Retribuzioni in denaro</v>
          </cell>
        </row>
        <row r="981">
          <cell r="G981">
            <v>4301003</v>
          </cell>
          <cell r="H981">
            <v>3960</v>
          </cell>
          <cell r="I981" t="str">
            <v xml:space="preserve">Retribuzioni variabili </v>
          </cell>
          <cell r="J981">
            <v>3960</v>
          </cell>
          <cell r="K981" t="str">
            <v xml:space="preserve">                 1) Retribuzioni in denaro</v>
          </cell>
        </row>
        <row r="982">
          <cell r="G982">
            <v>4301004</v>
          </cell>
          <cell r="H982">
            <v>3960</v>
          </cell>
          <cell r="I982" t="str">
            <v xml:space="preserve">Straordinario </v>
          </cell>
          <cell r="J982">
            <v>3960</v>
          </cell>
          <cell r="K982" t="str">
            <v xml:space="preserve">                 1) Retribuzioni in denaro</v>
          </cell>
        </row>
        <row r="983">
          <cell r="G983">
            <v>4301005</v>
          </cell>
          <cell r="H983">
            <v>3960</v>
          </cell>
          <cell r="I983" t="str">
            <v>Lavoro interinali</v>
          </cell>
          <cell r="J983">
            <v>3960</v>
          </cell>
          <cell r="K983" t="str">
            <v xml:space="preserve">                 1) Retribuzioni in denaro</v>
          </cell>
        </row>
        <row r="984">
          <cell r="G984">
            <v>4301201</v>
          </cell>
          <cell r="H984">
            <v>3960</v>
          </cell>
          <cell r="I984" t="str">
            <v>Stipendi e salari lordi</v>
          </cell>
          <cell r="J984">
            <v>3960</v>
          </cell>
          <cell r="K984" t="str">
            <v xml:space="preserve">                 1) Retribuzioni in denaro</v>
          </cell>
        </row>
        <row r="985">
          <cell r="G985">
            <v>4302001</v>
          </cell>
          <cell r="H985">
            <v>3980</v>
          </cell>
          <cell r="I985" t="str">
            <v xml:space="preserve">Oneri obbligatori </v>
          </cell>
          <cell r="J985">
            <v>3980</v>
          </cell>
          <cell r="K985" t="str">
            <v xml:space="preserve">                 1) Oneri previdenziali a carico dell'impresa</v>
          </cell>
        </row>
        <row r="986">
          <cell r="G986">
            <v>4302002</v>
          </cell>
          <cell r="H986">
            <v>3980</v>
          </cell>
          <cell r="I986" t="str">
            <v>Oneri obbligatori retr. straord.</v>
          </cell>
          <cell r="J986">
            <v>3980</v>
          </cell>
          <cell r="K986" t="str">
            <v xml:space="preserve">                 1) Oneri previdenziali a carico dell'impresa</v>
          </cell>
        </row>
        <row r="987">
          <cell r="G987">
            <v>4302003</v>
          </cell>
          <cell r="H987">
            <v>3982</v>
          </cell>
          <cell r="I987" t="str">
            <v xml:space="preserve">Oneri infortuni </v>
          </cell>
          <cell r="J987">
            <v>3982</v>
          </cell>
          <cell r="K987" t="str">
            <v xml:space="preserve">                 2) Oneri assistenziali a carico dell'impresa</v>
          </cell>
        </row>
        <row r="988">
          <cell r="G988">
            <v>4302004</v>
          </cell>
          <cell r="H988">
            <v>3984</v>
          </cell>
          <cell r="I988" t="str">
            <v xml:space="preserve">Oneri complementari  </v>
          </cell>
          <cell r="J988">
            <v>3984</v>
          </cell>
          <cell r="K988" t="str">
            <v xml:space="preserve">                 3) Altri oneri sociali</v>
          </cell>
        </row>
        <row r="989">
          <cell r="G989">
            <v>4302005</v>
          </cell>
          <cell r="H989">
            <v>3984</v>
          </cell>
          <cell r="I989" t="str">
            <v xml:space="preserve">Oneri complementari  - indetraibili </v>
          </cell>
          <cell r="J989">
            <v>3984</v>
          </cell>
          <cell r="K989" t="str">
            <v xml:space="preserve">                 3) Altri oneri sociali</v>
          </cell>
        </row>
        <row r="990">
          <cell r="G990">
            <v>4303001</v>
          </cell>
          <cell r="H990">
            <v>3986</v>
          </cell>
          <cell r="I990" t="str">
            <v xml:space="preserve">T.f.r. esercizio retr. correnti </v>
          </cell>
          <cell r="J990">
            <v>3986</v>
          </cell>
          <cell r="K990" t="str">
            <v xml:space="preserve">              c) Trattamento di fine rapporto</v>
          </cell>
        </row>
        <row r="991">
          <cell r="G991">
            <v>4303002</v>
          </cell>
          <cell r="H991">
            <v>3986</v>
          </cell>
          <cell r="I991" t="str">
            <v xml:space="preserve">T.f.r. esercizio retr. differite </v>
          </cell>
          <cell r="J991">
            <v>3986</v>
          </cell>
          <cell r="K991" t="str">
            <v xml:space="preserve">              c) Trattamento di fine rapporto</v>
          </cell>
        </row>
        <row r="992">
          <cell r="G992">
            <v>4303003</v>
          </cell>
          <cell r="H992">
            <v>3986</v>
          </cell>
          <cell r="I992" t="str">
            <v>Rivalutazione T.f.r.</v>
          </cell>
          <cell r="J992">
            <v>3986</v>
          </cell>
          <cell r="K992" t="str">
            <v xml:space="preserve">              c) Trattamento di fine rapporto</v>
          </cell>
        </row>
        <row r="993">
          <cell r="G993">
            <v>4303201</v>
          </cell>
          <cell r="H993">
            <v>3986</v>
          </cell>
          <cell r="I993" t="str">
            <v>T.f.r. esercizio</v>
          </cell>
          <cell r="J993">
            <v>3986</v>
          </cell>
          <cell r="K993" t="str">
            <v xml:space="preserve">              c) Trattamento di fine rapporto</v>
          </cell>
        </row>
        <row r="994">
          <cell r="G994">
            <v>4304001</v>
          </cell>
          <cell r="H994">
            <v>3988</v>
          </cell>
          <cell r="I994" t="str">
            <v>Accantonamento integrativo accordo aziendale 27/06/96</v>
          </cell>
          <cell r="J994">
            <v>3988</v>
          </cell>
          <cell r="K994" t="str">
            <v xml:space="preserve">              d) Trattamento di quiescenza e simili</v>
          </cell>
        </row>
        <row r="995">
          <cell r="G995">
            <v>4305001</v>
          </cell>
          <cell r="H995">
            <v>4025</v>
          </cell>
          <cell r="I995" t="str">
            <v>Contributo cral ed altro</v>
          </cell>
          <cell r="J995">
            <v>4025</v>
          </cell>
          <cell r="K995" t="str">
            <v xml:space="preserve">                 3) Quote associative a favore dei dipendenti</v>
          </cell>
        </row>
        <row r="996">
          <cell r="G996">
            <v>4305002</v>
          </cell>
          <cell r="H996">
            <v>4034</v>
          </cell>
          <cell r="I996" t="str">
            <v>Fringe benefit assegnati</v>
          </cell>
          <cell r="J996">
            <v>4034</v>
          </cell>
          <cell r="K996" t="str">
            <v xml:space="preserve">                 9) Altri ...</v>
          </cell>
        </row>
        <row r="997">
          <cell r="G997">
            <v>4401101</v>
          </cell>
          <cell r="H997">
            <v>4070</v>
          </cell>
          <cell r="I997" t="str">
            <v>Amm.to costi di impianto e di ampliamento</v>
          </cell>
          <cell r="J997">
            <v>4070</v>
          </cell>
          <cell r="K997" t="str">
            <v xml:space="preserve">                 1) Ammortamento costi di impianto e di ampliamento</v>
          </cell>
        </row>
        <row r="998">
          <cell r="G998">
            <v>4401201</v>
          </cell>
          <cell r="H998">
            <v>4072</v>
          </cell>
          <cell r="I998" t="str">
            <v>Amm.to costi di ricerca, di sviluppo e di pubblicità</v>
          </cell>
          <cell r="J998">
            <v>4072</v>
          </cell>
          <cell r="K998" t="str">
            <v xml:space="preserve">                 2) Ammortamento costi di ricerca, sviluppo e pubblicità</v>
          </cell>
        </row>
        <row r="999">
          <cell r="G999">
            <v>4401301</v>
          </cell>
          <cell r="H999">
            <v>4074</v>
          </cell>
          <cell r="I999" t="str">
            <v xml:space="preserve">Amm.to diritti di brevetto industriale e di utilizzazione di opere dell'ingegno </v>
          </cell>
          <cell r="J999">
            <v>4074</v>
          </cell>
          <cell r="K999" t="str">
            <v xml:space="preserve">                 3) Ammortamento diritti di brevetto industriale e di utilizzo di opere dell'ingegno</v>
          </cell>
        </row>
        <row r="1000">
          <cell r="G1000">
            <v>4401401</v>
          </cell>
          <cell r="H1000">
            <v>4076</v>
          </cell>
          <cell r="I1000" t="str">
            <v>Amm.to concessioni, licenze, marchi e diritti simili</v>
          </cell>
          <cell r="J1000">
            <v>4076</v>
          </cell>
          <cell r="K1000" t="str">
            <v xml:space="preserve">                 4) Ammortamento concessioni, licenze, marchi e simili</v>
          </cell>
        </row>
        <row r="1001">
          <cell r="G1001">
            <v>4401501</v>
          </cell>
          <cell r="H1001">
            <v>4078</v>
          </cell>
          <cell r="I1001" t="str">
            <v>Amm.to avviamento</v>
          </cell>
          <cell r="J1001">
            <v>4078</v>
          </cell>
          <cell r="K1001" t="str">
            <v xml:space="preserve">                 5) Ammortamento avviamento</v>
          </cell>
        </row>
        <row r="1002">
          <cell r="G1002">
            <v>4401701</v>
          </cell>
          <cell r="H1002">
            <v>4082</v>
          </cell>
          <cell r="I1002" t="str">
            <v>Amm.to altre immobilizzazioni immateriali</v>
          </cell>
          <cell r="J1002">
            <v>4082</v>
          </cell>
          <cell r="K1002" t="str">
            <v xml:space="preserve">                 6) Ammortamento altre immobilizzazioni immateriali</v>
          </cell>
        </row>
        <row r="1003">
          <cell r="G1003">
            <v>4402002</v>
          </cell>
          <cell r="H1003">
            <v>4100</v>
          </cell>
          <cell r="I1003" t="str">
            <v xml:space="preserve">Amm.to fabbricati </v>
          </cell>
          <cell r="J1003">
            <v>4100</v>
          </cell>
          <cell r="K1003" t="str">
            <v xml:space="preserve">                 1) Ammortamento ordinario terreni e fabbricati</v>
          </cell>
        </row>
        <row r="1004">
          <cell r="G1004">
            <v>4402201</v>
          </cell>
          <cell r="H1004">
            <v>4102</v>
          </cell>
          <cell r="I1004" t="str">
            <v>Amm.to impianti e macchinari</v>
          </cell>
          <cell r="J1004">
            <v>4102</v>
          </cell>
          <cell r="K1004" t="str">
            <v xml:space="preserve">                 2) Ammortamento ordinario impianti e macchinario</v>
          </cell>
        </row>
        <row r="1005">
          <cell r="G1005">
            <v>4402202</v>
          </cell>
          <cell r="H1005">
            <v>4102</v>
          </cell>
          <cell r="I1005" t="str">
            <v>Amm.to finanziario beni devolvibili</v>
          </cell>
          <cell r="J1005">
            <v>4102</v>
          </cell>
          <cell r="K1005" t="str">
            <v xml:space="preserve">                 2) Ammortamento ordinario impianti e macchinario</v>
          </cell>
        </row>
        <row r="1006">
          <cell r="G1006">
            <v>4402203</v>
          </cell>
          <cell r="H1006">
            <v>4102</v>
          </cell>
          <cell r="I1006" t="str">
            <v>Amm.to antic. impianti e macchinari</v>
          </cell>
          <cell r="J1006">
            <v>4102</v>
          </cell>
          <cell r="K1006" t="str">
            <v xml:space="preserve">                 2) Ammortamento ordinario impianti e macchinario</v>
          </cell>
        </row>
        <row r="1007">
          <cell r="G1007">
            <v>4402301</v>
          </cell>
          <cell r="H1007">
            <v>4104</v>
          </cell>
          <cell r="I1007" t="str">
            <v>Amm.to attrezzature industriali e commerciali</v>
          </cell>
          <cell r="J1007">
            <v>4104</v>
          </cell>
          <cell r="K1007" t="str">
            <v xml:space="preserve">                 3) Ammortamento ordinario attrezzature industriali e commerciali</v>
          </cell>
        </row>
        <row r="1008">
          <cell r="G1008">
            <v>4402302</v>
          </cell>
          <cell r="H1008">
            <v>4104</v>
          </cell>
          <cell r="I1008" t="str">
            <v>Amm.to antic. attrezzature industriali e commerciali</v>
          </cell>
          <cell r="J1008">
            <v>4104</v>
          </cell>
          <cell r="K1008" t="str">
            <v xml:space="preserve">                 3) Ammortamento ordinario attrezzature industriali e commerciali</v>
          </cell>
        </row>
        <row r="1009">
          <cell r="G1009">
            <v>4402401</v>
          </cell>
          <cell r="H1009">
            <v>4106</v>
          </cell>
          <cell r="I1009" t="str">
            <v>Amm.to altri beni</v>
          </cell>
          <cell r="J1009">
            <v>4106</v>
          </cell>
          <cell r="K1009" t="str">
            <v xml:space="preserve">                 4) Ammortamento ordinario altri beni materiali</v>
          </cell>
        </row>
        <row r="1010">
          <cell r="G1010">
            <v>4402402</v>
          </cell>
          <cell r="H1010">
            <v>4106</v>
          </cell>
          <cell r="I1010" t="str">
            <v>Amm.to automezzi</v>
          </cell>
          <cell r="J1010">
            <v>4106</v>
          </cell>
          <cell r="K1010" t="str">
            <v xml:space="preserve">                 4) Ammortamento ordinario altri beni materiali</v>
          </cell>
        </row>
        <row r="1011">
          <cell r="G1011">
            <v>4402403</v>
          </cell>
          <cell r="H1011">
            <v>4106</v>
          </cell>
          <cell r="I1011" t="str">
            <v>Amm.to beni di costo unitario &lt; 1.000.000</v>
          </cell>
          <cell r="J1011">
            <v>4106</v>
          </cell>
          <cell r="K1011" t="str">
            <v xml:space="preserve">                 4) Ammortamento ordinario altri beni materiali</v>
          </cell>
        </row>
        <row r="1012">
          <cell r="G1012">
            <v>4402404</v>
          </cell>
          <cell r="H1012">
            <v>4106</v>
          </cell>
          <cell r="I1012" t="str">
            <v xml:space="preserve">Amm.to Computer e hardware </v>
          </cell>
          <cell r="J1012">
            <v>4106</v>
          </cell>
          <cell r="K1012" t="str">
            <v xml:space="preserve">                 4) Ammortamento ordinario altri beni materiali</v>
          </cell>
        </row>
        <row r="1013">
          <cell r="G1013">
            <v>4402405</v>
          </cell>
          <cell r="H1013">
            <v>4106</v>
          </cell>
          <cell r="I1013" t="str">
            <v>Amm.to arredi d'ufficio</v>
          </cell>
          <cell r="J1013">
            <v>4106</v>
          </cell>
          <cell r="K1013" t="str">
            <v xml:space="preserve">                 4) Ammortamento ordinario altri beni materiali</v>
          </cell>
        </row>
        <row r="1014">
          <cell r="G1014">
            <v>4402406</v>
          </cell>
          <cell r="H1014">
            <v>4106</v>
          </cell>
          <cell r="I1014" t="str">
            <v>Amm.to antic. Altri beni</v>
          </cell>
          <cell r="J1014">
            <v>4106</v>
          </cell>
          <cell r="K1014" t="str">
            <v xml:space="preserve">                 4) Ammortamento ordinario altri beni materiali</v>
          </cell>
        </row>
        <row r="1015">
          <cell r="G1015">
            <v>4402407</v>
          </cell>
          <cell r="H1015">
            <v>4106</v>
          </cell>
          <cell r="I1015" t="str">
            <v>Amm.to antic. automezzi</v>
          </cell>
          <cell r="J1015">
            <v>4106</v>
          </cell>
          <cell r="K1015" t="str">
            <v xml:space="preserve">                 4) Ammortamento ordinario altri beni materiali</v>
          </cell>
        </row>
        <row r="1016">
          <cell r="G1016">
            <v>4403001</v>
          </cell>
          <cell r="H1016">
            <v>4130</v>
          </cell>
          <cell r="I1016" t="str">
            <v>Acc. Svalut. concessioni, licenze, marchi e diritti simili</v>
          </cell>
          <cell r="J1016">
            <v>4130</v>
          </cell>
          <cell r="K1016" t="str">
            <v xml:space="preserve">                 1) Svalutazioni eccezionali dei beni ammortizzabili</v>
          </cell>
        </row>
        <row r="1017">
          <cell r="G1017">
            <v>4403002</v>
          </cell>
          <cell r="H1017">
            <v>4130</v>
          </cell>
          <cell r="I1017" t="str">
            <v>Acc. Svalut. costi di impianto e di ampliamento</v>
          </cell>
          <cell r="J1017">
            <v>4130</v>
          </cell>
          <cell r="K1017" t="str">
            <v xml:space="preserve">                 1) Svalutazioni eccezionali dei beni ammortizzabili</v>
          </cell>
        </row>
        <row r="1018">
          <cell r="G1018">
            <v>4404001</v>
          </cell>
          <cell r="H1018">
            <v>4150</v>
          </cell>
          <cell r="I1018" t="str">
            <v>Accantonamento svalutazione crediti fiscale</v>
          </cell>
          <cell r="J1018">
            <v>4150</v>
          </cell>
          <cell r="K1018" t="str">
            <v xml:space="preserve">                 1) Accantonamento per rischi su crediti</v>
          </cell>
        </row>
        <row r="1019">
          <cell r="G1019">
            <v>4404002</v>
          </cell>
          <cell r="H1019">
            <v>4150</v>
          </cell>
          <cell r="I1019" t="str">
            <v>Accantonamento svalutazione crediti integrativo</v>
          </cell>
          <cell r="J1019">
            <v>4150</v>
          </cell>
          <cell r="K1019" t="str">
            <v xml:space="preserve">                 1) Accantonamento per rischi su crediti</v>
          </cell>
        </row>
        <row r="1020">
          <cell r="G1020">
            <v>4501001</v>
          </cell>
          <cell r="H1020">
            <v>4170</v>
          </cell>
          <cell r="I1020" t="str">
            <v>Esistenze iniziali di materiale a magazzino - metano</v>
          </cell>
          <cell r="J1020">
            <v>4170</v>
          </cell>
          <cell r="K1020" t="str">
            <v xml:space="preserve">              a) Rimanenze iniziali</v>
          </cell>
        </row>
        <row r="1021">
          <cell r="G1021">
            <v>4501002</v>
          </cell>
          <cell r="H1021">
            <v>4170</v>
          </cell>
          <cell r="I1021" t="str">
            <v>Esistenze iniziali di gas in rete</v>
          </cell>
          <cell r="J1021">
            <v>4170</v>
          </cell>
          <cell r="K1021" t="str">
            <v xml:space="preserve">              a) Rimanenze iniziali</v>
          </cell>
        </row>
        <row r="1022">
          <cell r="G1022">
            <v>4501050</v>
          </cell>
          <cell r="H1022">
            <v>4170</v>
          </cell>
          <cell r="I1022" t="str">
            <v>Accantonamento per svalutazione materiale a magazzino - metano</v>
          </cell>
          <cell r="J1022">
            <v>4170</v>
          </cell>
          <cell r="K1022" t="str">
            <v xml:space="preserve">              a) Rimanenze iniziali</v>
          </cell>
        </row>
        <row r="1023">
          <cell r="G1023">
            <v>4501801</v>
          </cell>
          <cell r="H1023">
            <v>4170</v>
          </cell>
          <cell r="I1023" t="str">
            <v>Esistenze iniziali gas di bilanciamento</v>
          </cell>
          <cell r="J1023">
            <v>4170</v>
          </cell>
          <cell r="K1023" t="str">
            <v xml:space="preserve">              a) Rimanenze iniziali</v>
          </cell>
        </row>
        <row r="1024">
          <cell r="G1024">
            <v>4510001</v>
          </cell>
          <cell r="H1024">
            <v>4170</v>
          </cell>
          <cell r="I1024" t="str">
            <v>Esistenze iniziali di materiale a magazzino - calore</v>
          </cell>
          <cell r="J1024">
            <v>4170</v>
          </cell>
          <cell r="K1024" t="str">
            <v xml:space="preserve">              a) Rimanenze iniziali</v>
          </cell>
        </row>
        <row r="1025">
          <cell r="G1025">
            <v>4510002</v>
          </cell>
          <cell r="H1025">
            <v>4170</v>
          </cell>
          <cell r="I1025" t="str">
            <v>Esistenze iniziali di gasolio</v>
          </cell>
          <cell r="J1025">
            <v>4170</v>
          </cell>
          <cell r="K1025" t="str">
            <v xml:space="preserve">              a) Rimanenze iniziali</v>
          </cell>
        </row>
        <row r="1026">
          <cell r="G1026">
            <v>4510003</v>
          </cell>
          <cell r="H1026">
            <v>4170</v>
          </cell>
          <cell r="I1026" t="str">
            <v>Esistenze iniziali di GPL</v>
          </cell>
          <cell r="J1026">
            <v>4170</v>
          </cell>
          <cell r="K1026" t="str">
            <v xml:space="preserve">              a) Rimanenze iniziali</v>
          </cell>
        </row>
        <row r="1027">
          <cell r="G1027">
            <v>4510050</v>
          </cell>
          <cell r="H1027">
            <v>4170</v>
          </cell>
          <cell r="I1027" t="str">
            <v>Accantonamento per svalutazione materiale a magazzino - calore</v>
          </cell>
          <cell r="J1027">
            <v>4170</v>
          </cell>
          <cell r="K1027" t="str">
            <v xml:space="preserve">              a) Rimanenze iniziali</v>
          </cell>
        </row>
        <row r="1028">
          <cell r="G1028">
            <v>4520001</v>
          </cell>
          <cell r="H1028">
            <v>4170</v>
          </cell>
          <cell r="I1028" t="str">
            <v>Esistenze iniziali di materiale a magazzino - TLC</v>
          </cell>
          <cell r="J1028">
            <v>4170</v>
          </cell>
          <cell r="K1028" t="str">
            <v xml:space="preserve">              a) Rimanenze iniziali</v>
          </cell>
        </row>
        <row r="1029">
          <cell r="G1029">
            <v>4520050</v>
          </cell>
          <cell r="H1029">
            <v>4170</v>
          </cell>
          <cell r="I1029" t="str">
            <v>Accantonamento per svalutazione materiale a magazzino - TLC</v>
          </cell>
          <cell r="J1029">
            <v>4170</v>
          </cell>
          <cell r="K1029" t="str">
            <v xml:space="preserve">              a) Rimanenze iniziali</v>
          </cell>
        </row>
        <row r="1030">
          <cell r="G1030">
            <v>4601001</v>
          </cell>
          <cell r="H1030">
            <v>4204</v>
          </cell>
          <cell r="I1030" t="str">
            <v>Accantonamento per rischi vertenze legali</v>
          </cell>
          <cell r="J1030">
            <v>4204</v>
          </cell>
          <cell r="K1030" t="str">
            <v xml:space="preserve">              h) Accantonamento al fondo rischi per controversie legali in corso</v>
          </cell>
        </row>
        <row r="1031">
          <cell r="G1031">
            <v>4601002</v>
          </cell>
          <cell r="H1031">
            <v>4202</v>
          </cell>
          <cell r="I1031" t="str">
            <v>Accantonamento per rischi su contratti ad esecuzione differita</v>
          </cell>
          <cell r="J1031">
            <v>4202</v>
          </cell>
          <cell r="K1031" t="str">
            <v xml:space="preserve">              g) Accantonamento al fondo rischi per contratti a esecuzione differita</v>
          </cell>
        </row>
        <row r="1032">
          <cell r="G1032">
            <v>4601003</v>
          </cell>
          <cell r="H1032">
            <v>4242</v>
          </cell>
          <cell r="I1032" t="str">
            <v>Accantonamento per ricavi gas</v>
          </cell>
          <cell r="J1032">
            <v>4242</v>
          </cell>
          <cell r="K1032" t="str">
            <v xml:space="preserve">              e) Altri accantonamenti</v>
          </cell>
        </row>
        <row r="1033">
          <cell r="G1033">
            <v>4601004</v>
          </cell>
          <cell r="H1033">
            <v>4216</v>
          </cell>
          <cell r="I1033" t="str">
            <v>Accantonamento per rischi diversi</v>
          </cell>
          <cell r="J1033">
            <v>4216</v>
          </cell>
          <cell r="K1033" t="str">
            <v xml:space="preserve">              Conto personalizzabile</v>
          </cell>
        </row>
        <row r="1034">
          <cell r="G1034">
            <v>4701001</v>
          </cell>
          <cell r="H1034">
            <v>4230</v>
          </cell>
          <cell r="I1034" t="str">
            <v>Accantonamento per manutenzioni</v>
          </cell>
          <cell r="J1034">
            <v>4230</v>
          </cell>
          <cell r="K1034" t="str">
            <v xml:space="preserve">              c) Accantonamento al fondo manutenzione e ripristino beni, aziende in affitto o usufrutto</v>
          </cell>
        </row>
        <row r="1035">
          <cell r="G1035">
            <v>4701002</v>
          </cell>
          <cell r="H1035">
            <v>4242</v>
          </cell>
          <cell r="I1035" t="str">
            <v>Accantonamento per mancato rispetto Carta servizi</v>
          </cell>
          <cell r="J1035">
            <v>4242</v>
          </cell>
          <cell r="K1035" t="str">
            <v xml:space="preserve">              e) Altri accantonamenti</v>
          </cell>
        </row>
        <row r="1036">
          <cell r="G1036">
            <v>4801001</v>
          </cell>
          <cell r="H1036">
            <v>4284</v>
          </cell>
          <cell r="I1036" t="str">
            <v>Erariale su autoconsumi</v>
          </cell>
          <cell r="J1036">
            <v>4284</v>
          </cell>
          <cell r="K1036" t="str">
            <v xml:space="preserve">              14) Altre imposte e tasse</v>
          </cell>
        </row>
        <row r="1037">
          <cell r="G1037">
            <v>4801002</v>
          </cell>
          <cell r="H1037">
            <v>4284</v>
          </cell>
          <cell r="I1037" t="str">
            <v>Erariale su fornitura calore</v>
          </cell>
          <cell r="J1037">
            <v>4284</v>
          </cell>
          <cell r="K1037" t="str">
            <v xml:space="preserve">              14) Altre imposte e tasse</v>
          </cell>
        </row>
        <row r="1038">
          <cell r="G1038">
            <v>4801003</v>
          </cell>
          <cell r="H1038">
            <v>4284</v>
          </cell>
          <cell r="I1038" t="str">
            <v>Addizionale regionale su autoconsumo</v>
          </cell>
          <cell r="J1038">
            <v>4284</v>
          </cell>
          <cell r="K1038" t="str">
            <v xml:space="preserve">              14) Altre imposte e tasse</v>
          </cell>
        </row>
        <row r="1039">
          <cell r="G1039">
            <v>4801004</v>
          </cell>
          <cell r="H1039">
            <v>4284</v>
          </cell>
          <cell r="I1039" t="str">
            <v>Addizionale regionale su fornitura calore</v>
          </cell>
          <cell r="J1039">
            <v>4284</v>
          </cell>
          <cell r="K1039" t="str">
            <v xml:space="preserve">              14) Altre imposte e tasse</v>
          </cell>
        </row>
        <row r="1040">
          <cell r="G1040">
            <v>4801005</v>
          </cell>
          <cell r="H1040">
            <v>4262</v>
          </cell>
          <cell r="I1040" t="str">
            <v>Imposte di bollo e registro</v>
          </cell>
          <cell r="J1040">
            <v>4262</v>
          </cell>
          <cell r="K1040" t="str">
            <v xml:space="preserve">              3) Imposte di bollo</v>
          </cell>
        </row>
        <row r="1041">
          <cell r="G1041">
            <v>4801006</v>
          </cell>
          <cell r="H1041">
            <v>4262</v>
          </cell>
          <cell r="I1041" t="str">
            <v>Imposta di bollo su titoli</v>
          </cell>
          <cell r="J1041">
            <v>4262</v>
          </cell>
          <cell r="K1041" t="str">
            <v xml:space="preserve">              3) Imposte di bollo</v>
          </cell>
        </row>
        <row r="1042">
          <cell r="G1042">
            <v>4801007</v>
          </cell>
          <cell r="H1042">
            <v>4266</v>
          </cell>
          <cell r="I1042" t="str">
            <v>ICI</v>
          </cell>
          <cell r="J1042">
            <v>4266</v>
          </cell>
          <cell r="K1042" t="str">
            <v xml:space="preserve">              5) ICI</v>
          </cell>
        </row>
        <row r="1043">
          <cell r="G1043">
            <v>4801008</v>
          </cell>
          <cell r="H1043">
            <v>4264</v>
          </cell>
          <cell r="I1043" t="str">
            <v>TOSAP</v>
          </cell>
          <cell r="J1043">
            <v>4264</v>
          </cell>
          <cell r="K1043" t="str">
            <v xml:space="preserve">              4) Tributi locali</v>
          </cell>
        </row>
        <row r="1044">
          <cell r="G1044">
            <v>4801009</v>
          </cell>
          <cell r="H1044">
            <v>4264</v>
          </cell>
          <cell r="I1044" t="str">
            <v>Imposta pubblicità e affissioni</v>
          </cell>
          <cell r="J1044">
            <v>4264</v>
          </cell>
          <cell r="K1044" t="str">
            <v xml:space="preserve">              4) Tributi locali</v>
          </cell>
        </row>
        <row r="1045">
          <cell r="G1045">
            <v>4801010</v>
          </cell>
          <cell r="H1045">
            <v>4264</v>
          </cell>
          <cell r="I1045" t="str">
            <v>Tributi comunali</v>
          </cell>
          <cell r="J1045">
            <v>4264</v>
          </cell>
          <cell r="K1045" t="str">
            <v xml:space="preserve">              4) Tributi locali</v>
          </cell>
        </row>
        <row r="1046">
          <cell r="G1046">
            <v>4801011</v>
          </cell>
          <cell r="H1046">
            <v>4284</v>
          </cell>
          <cell r="I1046" t="str">
            <v>IVA indeducibile</v>
          </cell>
          <cell r="J1046">
            <v>4284</v>
          </cell>
          <cell r="K1046" t="str">
            <v xml:space="preserve">              14) Altre imposte e tasse</v>
          </cell>
        </row>
        <row r="1047">
          <cell r="G1047">
            <v>4801012</v>
          </cell>
          <cell r="H1047">
            <v>4284</v>
          </cell>
          <cell r="I1047" t="str">
            <v>Altre imposte e tasse</v>
          </cell>
          <cell r="J1047">
            <v>4284</v>
          </cell>
          <cell r="K1047" t="str">
            <v xml:space="preserve">              14) Altre imposte e tasse</v>
          </cell>
        </row>
        <row r="1048">
          <cell r="G1048">
            <v>4802001</v>
          </cell>
          <cell r="H1048">
            <v>4284</v>
          </cell>
          <cell r="I1048" t="str">
            <v>Spese di istruttoria concessione</v>
          </cell>
          <cell r="J1048">
            <v>4284</v>
          </cell>
          <cell r="K1048" t="str">
            <v xml:space="preserve">              14) Altre imposte e tasse</v>
          </cell>
        </row>
        <row r="1049">
          <cell r="G1049">
            <v>4802002</v>
          </cell>
          <cell r="H1049">
            <v>4278</v>
          </cell>
          <cell r="I1049" t="str">
            <v>Tasse concessione</v>
          </cell>
          <cell r="J1049">
            <v>4278</v>
          </cell>
          <cell r="K1049" t="str">
            <v xml:space="preserve">              11) Tasse di concessione governativa</v>
          </cell>
        </row>
        <row r="1050">
          <cell r="G1050">
            <v>4802003</v>
          </cell>
          <cell r="H1050">
            <v>4284</v>
          </cell>
          <cell r="I1050" t="str">
            <v>Vidimazione libri obbligatori</v>
          </cell>
          <cell r="J1050">
            <v>4284</v>
          </cell>
          <cell r="K1050" t="str">
            <v xml:space="preserve">              14) Altre imposte e tasse</v>
          </cell>
        </row>
        <row r="1051">
          <cell r="G1051">
            <v>4802004</v>
          </cell>
          <cell r="H1051">
            <v>4284</v>
          </cell>
          <cell r="I1051" t="str">
            <v>Diritti omologazione revisione collaudi</v>
          </cell>
          <cell r="J1051">
            <v>4284</v>
          </cell>
          <cell r="K1051" t="str">
            <v xml:space="preserve">              14) Altre imposte e tasse</v>
          </cell>
        </row>
        <row r="1052">
          <cell r="G1052">
            <v>4802005</v>
          </cell>
          <cell r="H1052">
            <v>4284</v>
          </cell>
          <cell r="I1052" t="str">
            <v>Altre tasse e canoni</v>
          </cell>
          <cell r="J1052">
            <v>4284</v>
          </cell>
          <cell r="K1052" t="str">
            <v xml:space="preserve">              14) Altre imposte e tasse</v>
          </cell>
        </row>
        <row r="1053">
          <cell r="G1053">
            <v>4802101</v>
          </cell>
          <cell r="H1053">
            <v>4280</v>
          </cell>
          <cell r="I1053" t="str">
            <v>Bollo automezzi - detraibile</v>
          </cell>
          <cell r="J1053">
            <v>4280</v>
          </cell>
          <cell r="K1053" t="str">
            <v xml:space="preserve">              12) Tasse di circolazione</v>
          </cell>
        </row>
        <row r="1054">
          <cell r="G1054">
            <v>4802102</v>
          </cell>
          <cell r="H1054">
            <v>4280</v>
          </cell>
          <cell r="I1054" t="str">
            <v>Bollo automezzi - indetraibile</v>
          </cell>
          <cell r="J1054">
            <v>4280</v>
          </cell>
          <cell r="K1054" t="str">
            <v xml:space="preserve">              12) Tasse di circolazione</v>
          </cell>
        </row>
        <row r="1055">
          <cell r="G1055">
            <v>4802103</v>
          </cell>
          <cell r="H1055">
            <v>4280</v>
          </cell>
          <cell r="I1055" t="str">
            <v xml:space="preserve">Tassa revisione automezzi - detraibili </v>
          </cell>
          <cell r="J1055">
            <v>4280</v>
          </cell>
          <cell r="K1055" t="str">
            <v xml:space="preserve">              12) Tasse di circolazione</v>
          </cell>
        </row>
        <row r="1056">
          <cell r="G1056">
            <v>4802104</v>
          </cell>
          <cell r="H1056">
            <v>4280</v>
          </cell>
          <cell r="I1056" t="str">
            <v xml:space="preserve">Tassa revisione automezzi - indetraibili </v>
          </cell>
          <cell r="J1056">
            <v>4280</v>
          </cell>
          <cell r="K1056" t="str">
            <v xml:space="preserve">              12) Tasse di circolazione</v>
          </cell>
        </row>
        <row r="1057">
          <cell r="G1057">
            <v>4803001</v>
          </cell>
          <cell r="H1057">
            <v>4286</v>
          </cell>
          <cell r="I1057" t="str">
            <v>Perdite su crediti</v>
          </cell>
          <cell r="J1057">
            <v>4286</v>
          </cell>
          <cell r="K1057" t="str">
            <v xml:space="preserve">              15) Perdite su crediti, non coperte da specifico fondo</v>
          </cell>
        </row>
        <row r="1058">
          <cell r="G1058">
            <v>4804001</v>
          </cell>
          <cell r="H1058">
            <v>4288</v>
          </cell>
          <cell r="I1058" t="str">
            <v>Contributi associativi</v>
          </cell>
          <cell r="J1058">
            <v>4288</v>
          </cell>
          <cell r="K1058" t="str">
            <v xml:space="preserve">              16) Contributi ad associazioni sindacali e di categoria</v>
          </cell>
        </row>
        <row r="1059">
          <cell r="G1059">
            <v>4804002</v>
          </cell>
          <cell r="H1059">
            <v>4304</v>
          </cell>
          <cell r="I1059" t="str">
            <v>Contributo Autorità per l'energia</v>
          </cell>
          <cell r="J1059">
            <v>4304</v>
          </cell>
          <cell r="K1059" t="str">
            <v xml:space="preserve">              Conto personalizzabile</v>
          </cell>
        </row>
        <row r="1060">
          <cell r="G1060">
            <v>4804003</v>
          </cell>
          <cell r="H1060">
            <v>3878</v>
          </cell>
          <cell r="I1060" t="str">
            <v>Spese di rappresentanza</v>
          </cell>
          <cell r="J1060">
            <v>3878</v>
          </cell>
          <cell r="K1060" t="str">
            <v xml:space="preserve">              55) Spese di rappresentanza</v>
          </cell>
        </row>
        <row r="1061">
          <cell r="G1061">
            <v>4804004</v>
          </cell>
          <cell r="H1061">
            <v>4290</v>
          </cell>
          <cell r="I1061" t="str">
            <v>Abbonamenti ed acquisti giornali e riviste</v>
          </cell>
          <cell r="J1061">
            <v>4290</v>
          </cell>
          <cell r="K1061" t="str">
            <v xml:space="preserve">              17) Abbonamenti riviste, giornali ...</v>
          </cell>
        </row>
        <row r="1062">
          <cell r="G1062">
            <v>4804005</v>
          </cell>
          <cell r="H1062">
            <v>4300</v>
          </cell>
          <cell r="I1062" t="str">
            <v>Erogazioni benefiche e liberalità - detraibili</v>
          </cell>
          <cell r="J1062">
            <v>4300</v>
          </cell>
          <cell r="K1062" t="str">
            <v xml:space="preserve">              Conto personalizzabile</v>
          </cell>
        </row>
        <row r="1063">
          <cell r="G1063">
            <v>4804006</v>
          </cell>
          <cell r="H1063">
            <v>4300</v>
          </cell>
          <cell r="I1063" t="str">
            <v>Erogazioni benefiche e liberalità - indetraibili</v>
          </cell>
          <cell r="J1063">
            <v>4300</v>
          </cell>
          <cell r="K1063" t="str">
            <v xml:space="preserve">              Conto personalizzabile</v>
          </cell>
        </row>
        <row r="1064">
          <cell r="G1064">
            <v>4804007</v>
          </cell>
          <cell r="H1064">
            <v>4300</v>
          </cell>
          <cell r="I1064" t="str">
            <v>Oneri e spese diversi</v>
          </cell>
          <cell r="J1064">
            <v>4300</v>
          </cell>
          <cell r="K1064" t="str">
            <v xml:space="preserve">              Conto personalizzabile</v>
          </cell>
        </row>
        <row r="1065">
          <cell r="G1065">
            <v>4804008</v>
          </cell>
          <cell r="H1065">
            <v>4294</v>
          </cell>
          <cell r="I1065" t="str">
            <v>Multe e sanzioni indetraibili</v>
          </cell>
          <cell r="J1065">
            <v>4294</v>
          </cell>
          <cell r="K1065" t="str">
            <v xml:space="preserve">              21) Multe e ammende</v>
          </cell>
        </row>
        <row r="1066">
          <cell r="G1066">
            <v>4804009</v>
          </cell>
          <cell r="H1066">
            <v>4304</v>
          </cell>
          <cell r="I1066" t="str">
            <v>Contributo Autorità per le telecomunicazioni</v>
          </cell>
          <cell r="J1066">
            <v>4304</v>
          </cell>
          <cell r="K1066" t="str">
            <v xml:space="preserve">              Conto personalizzabile</v>
          </cell>
        </row>
        <row r="1067">
          <cell r="G1067">
            <v>4804010</v>
          </cell>
          <cell r="H1067">
            <v>3852</v>
          </cell>
          <cell r="I1067" t="str">
            <v>Spese per convegni e mostre</v>
          </cell>
          <cell r="J1067">
            <v>3852</v>
          </cell>
          <cell r="K1067" t="str">
            <v xml:space="preserve">              39) Mostre e fiere</v>
          </cell>
        </row>
        <row r="1068">
          <cell r="G1068">
            <v>4804011</v>
          </cell>
          <cell r="H1068">
            <v>4304</v>
          </cell>
          <cell r="I1068" t="str">
            <v>Contrbuto QFNC</v>
          </cell>
          <cell r="J1068">
            <v>4304</v>
          </cell>
          <cell r="K1068" t="str">
            <v xml:space="preserve">              Conto personalizzabile</v>
          </cell>
        </row>
        <row r="1069">
          <cell r="G1069">
            <v>4804012</v>
          </cell>
          <cell r="H1069">
            <v>3878</v>
          </cell>
          <cell r="I1069" t="str">
            <v>Spese di rappresentanza inf. Euro 25,82</v>
          </cell>
          <cell r="J1069">
            <v>3878</v>
          </cell>
          <cell r="K1069" t="str">
            <v xml:space="preserve">              55) Spese di rappresentanza</v>
          </cell>
        </row>
        <row r="1070">
          <cell r="G1070">
            <v>4804013</v>
          </cell>
          <cell r="H1070">
            <v>4304</v>
          </cell>
          <cell r="I1070" t="str">
            <v>Contributo addizionale Alfa del. 138/03</v>
          </cell>
          <cell r="J1070">
            <v>4304</v>
          </cell>
          <cell r="K1070" t="str">
            <v xml:space="preserve">              Conto personalizzabile</v>
          </cell>
        </row>
        <row r="1071">
          <cell r="G1071">
            <v>4804014</v>
          </cell>
          <cell r="H1071">
            <v>4304</v>
          </cell>
          <cell r="I1071" t="str">
            <v>Contributo stazione sperimentale combustibili</v>
          </cell>
          <cell r="J1071">
            <v>4304</v>
          </cell>
          <cell r="K1071" t="str">
            <v xml:space="preserve">              Conto personalizzabile</v>
          </cell>
        </row>
        <row r="1072">
          <cell r="G1072">
            <v>4805001</v>
          </cell>
          <cell r="H1072">
            <v>4296</v>
          </cell>
          <cell r="I1072" t="str">
            <v>Minusvalenze caratteristiche</v>
          </cell>
          <cell r="J1072">
            <v>4296</v>
          </cell>
          <cell r="K1072" t="str">
            <v xml:space="preserve">              22) Minusvalenze ordinarie</v>
          </cell>
        </row>
        <row r="1073">
          <cell r="G1073">
            <v>4805002</v>
          </cell>
          <cell r="H1073">
            <v>4296</v>
          </cell>
          <cell r="I1073" t="str">
            <v>Sopravvenienze passive e insussistenze attive caratteristiche</v>
          </cell>
          <cell r="J1073">
            <v>4296</v>
          </cell>
          <cell r="K1073" t="str">
            <v xml:space="preserve">              22) Minusvalenze ordinarie</v>
          </cell>
        </row>
        <row r="1074">
          <cell r="G1074">
            <v>4805003</v>
          </cell>
          <cell r="H1074">
            <v>4296</v>
          </cell>
          <cell r="I1074" t="str">
            <v>Sopravvenienze passive per fatturazione</v>
          </cell>
          <cell r="J1074">
            <v>4296</v>
          </cell>
          <cell r="K1074" t="str">
            <v xml:space="preserve">              22) Minusvalenze ordinarie</v>
          </cell>
        </row>
        <row r="1075">
          <cell r="G1075">
            <v>4901002</v>
          </cell>
          <cell r="H1075">
            <v>3472</v>
          </cell>
          <cell r="I1075" t="str">
            <v>Sconti e premi su vendite gas deroghe BP</v>
          </cell>
          <cell r="J1075">
            <v>3472</v>
          </cell>
          <cell r="K1075" t="str">
            <v xml:space="preserve">                 2) (Sconti su vendite)</v>
          </cell>
        </row>
        <row r="1076">
          <cell r="G1076">
            <v>4901102</v>
          </cell>
          <cell r="H1076">
            <v>3472</v>
          </cell>
          <cell r="I1076" t="str">
            <v>Sconti e premi su vendite gas deroghe MP</v>
          </cell>
          <cell r="J1076">
            <v>3472</v>
          </cell>
          <cell r="K1076" t="str">
            <v xml:space="preserve">                 2) (Sconti su vendite)</v>
          </cell>
        </row>
        <row r="1077">
          <cell r="G1077">
            <v>4901202</v>
          </cell>
          <cell r="H1077">
            <v>3472</v>
          </cell>
          <cell r="I1077" t="str">
            <v>Sconti e premi su vendite gas deroghe</v>
          </cell>
          <cell r="J1077">
            <v>3472</v>
          </cell>
          <cell r="K1077" t="str">
            <v xml:space="preserve">                 2) (Sconti su vendite)</v>
          </cell>
        </row>
        <row r="1078">
          <cell r="G1078">
            <v>4901751</v>
          </cell>
          <cell r="H1078">
            <v>3472</v>
          </cell>
          <cell r="I1078" t="str">
            <v>Sconti su Vendita gas a clienti idonei art. 22 1 a, b DLGS 164/00</v>
          </cell>
          <cell r="J1078">
            <v>3472</v>
          </cell>
          <cell r="K1078" t="str">
            <v xml:space="preserve">                 2) (Sconti su vendite)</v>
          </cell>
        </row>
        <row r="1079">
          <cell r="G1079">
            <v>4901752</v>
          </cell>
          <cell r="H1079">
            <v>3472</v>
          </cell>
          <cell r="I1079" t="str">
            <v>Sconti su Vendita gas a clienti idonei art. 22 1 c, d, e, f DLGS 164/00</v>
          </cell>
          <cell r="J1079">
            <v>3472</v>
          </cell>
          <cell r="K1079" t="str">
            <v xml:space="preserve">                 2) (Sconti su vendite)</v>
          </cell>
        </row>
        <row r="1080">
          <cell r="G1080">
            <v>4901753</v>
          </cell>
          <cell r="H1080">
            <v>3472</v>
          </cell>
          <cell r="I1080" t="str">
            <v>Sconti su Vendita gas a clienti non idonei</v>
          </cell>
          <cell r="J1080">
            <v>3472</v>
          </cell>
          <cell r="K1080" t="str">
            <v xml:space="preserve">                 2) (Sconti su vendite)</v>
          </cell>
        </row>
        <row r="1081">
          <cell r="G1081">
            <v>4901754</v>
          </cell>
          <cell r="H1081">
            <v>3472</v>
          </cell>
          <cell r="I1081" t="str">
            <v>Sconti su Vendita gas ad altri clienti</v>
          </cell>
          <cell r="J1081">
            <v>3472</v>
          </cell>
          <cell r="K1081" t="str">
            <v xml:space="preserve">                 2) (Sconti su vendite)</v>
          </cell>
        </row>
        <row r="1082">
          <cell r="G1082">
            <v>4930001</v>
          </cell>
          <cell r="H1082">
            <v>3472</v>
          </cell>
          <cell r="I1082" t="str">
            <v>Sconti su ricavi da telecomunicazioni</v>
          </cell>
          <cell r="J1082">
            <v>3472</v>
          </cell>
          <cell r="K1082" t="str">
            <v xml:space="preserve">                 2) (Sconti su vendite)</v>
          </cell>
        </row>
        <row r="1083">
          <cell r="G1083">
            <v>4950001</v>
          </cell>
          <cell r="H1083">
            <v>3490</v>
          </cell>
          <cell r="I1083" t="str">
            <v>Esistenze iniziali materiale destinato alla vendita</v>
          </cell>
          <cell r="J1083">
            <v>3490</v>
          </cell>
          <cell r="K1083" t="str">
            <v xml:space="preserve">              a) (Rimanenze iniziali)</v>
          </cell>
        </row>
        <row r="1084">
          <cell r="G1084">
            <v>4960001</v>
          </cell>
          <cell r="H1084">
            <v>3513</v>
          </cell>
          <cell r="I1084" t="str">
            <v>Esistenze iniziali opere in corso su ordinazione attività calore</v>
          </cell>
          <cell r="J1084">
            <v>3513</v>
          </cell>
          <cell r="K1084" t="str">
            <v xml:space="preserve">                 2) (Lavori di durata non ultrannuale)</v>
          </cell>
        </row>
        <row r="1085">
          <cell r="G1085">
            <v>4960002</v>
          </cell>
          <cell r="H1085">
            <v>3513</v>
          </cell>
          <cell r="I1085" t="str">
            <v>Esistenze iniziali opere in corso su ordinazione attività informatica</v>
          </cell>
          <cell r="J1085">
            <v>3513</v>
          </cell>
          <cell r="K1085" t="str">
            <v xml:space="preserve">                 2) (Lavori di durata non ultrannuale)</v>
          </cell>
        </row>
        <row r="1086">
          <cell r="G1086">
            <v>4960003</v>
          </cell>
          <cell r="H1086">
            <v>3513</v>
          </cell>
          <cell r="I1086" t="str">
            <v xml:space="preserve">Esistenze iniziali opere in corso su ordinazione altre attività </v>
          </cell>
          <cell r="J1086">
            <v>3513</v>
          </cell>
          <cell r="K1086" t="str">
            <v xml:space="preserve">                 2) (Lavori di durata non ultrannuale)</v>
          </cell>
        </row>
        <row r="1087">
          <cell r="G1087">
            <v>4970001</v>
          </cell>
          <cell r="H1087">
            <v>3554</v>
          </cell>
          <cell r="I1087" t="str">
            <v>Decrementi per dismissioni di beni settore metano</v>
          </cell>
          <cell r="J1087">
            <v>3554</v>
          </cell>
          <cell r="K1087" t="str">
            <v xml:space="preserve">                 3) Impianti</v>
          </cell>
        </row>
        <row r="1088">
          <cell r="G1088">
            <v>4970002</v>
          </cell>
          <cell r="H1088">
            <v>3554</v>
          </cell>
          <cell r="I1088" t="str">
            <v>Decrementi per commesse non capitalizzabili</v>
          </cell>
          <cell r="J1088">
            <v>3554</v>
          </cell>
          <cell r="K1088" t="str">
            <v xml:space="preserve">                 3) Impianti</v>
          </cell>
        </row>
        <row r="1089">
          <cell r="G1089">
            <v>4990001</v>
          </cell>
          <cell r="H1089">
            <v>3660</v>
          </cell>
          <cell r="I1089" t="str">
            <v>Incentivi "UNA TANTUM" allacc. per trasformazione</v>
          </cell>
          <cell r="J1089">
            <v>3660</v>
          </cell>
          <cell r="K1089" t="str">
            <v xml:space="preserve">                 Conto personalizzabile</v>
          </cell>
        </row>
        <row r="1090">
          <cell r="G1090">
            <v>4990002</v>
          </cell>
          <cell r="H1090">
            <v>3660</v>
          </cell>
          <cell r="I1090" t="str">
            <v>Rimborso spese ad utenti</v>
          </cell>
          <cell r="J1090">
            <v>3660</v>
          </cell>
          <cell r="K1090" t="str">
            <v xml:space="preserve">                 Conto personalizzabile</v>
          </cell>
        </row>
        <row r="1091">
          <cell r="G1091">
            <v>5004001</v>
          </cell>
          <cell r="H1091">
            <v>4584</v>
          </cell>
          <cell r="I1091" t="str">
            <v>Interessi passivi su mutui</v>
          </cell>
          <cell r="J1091">
            <v>4584</v>
          </cell>
          <cell r="K1091" t="str">
            <v xml:space="preserve">                 3) Interessi passivi su mutui</v>
          </cell>
        </row>
        <row r="1092">
          <cell r="G1092">
            <v>5004002</v>
          </cell>
          <cell r="H1092">
            <v>4592</v>
          </cell>
          <cell r="I1092" t="str">
            <v>Interessi passivi su altri debiti</v>
          </cell>
          <cell r="J1092">
            <v>4592</v>
          </cell>
          <cell r="K1092" t="str">
            <v xml:space="preserve">                 7) Interessi passivi su altri debiti (verso fornitori, Erario, enti previdenziali e assistenziali)</v>
          </cell>
        </row>
        <row r="1093">
          <cell r="G1093">
            <v>5004003</v>
          </cell>
          <cell r="H1093">
            <v>4594</v>
          </cell>
          <cell r="I1093" t="str">
            <v>Indennità passive di mora</v>
          </cell>
          <cell r="J1093">
            <v>4594</v>
          </cell>
          <cell r="K1093" t="str">
            <v xml:space="preserve">                 8) Sconti e altri oneri finanziari</v>
          </cell>
        </row>
        <row r="1094">
          <cell r="G1094">
            <v>5004004</v>
          </cell>
          <cell r="H1094">
            <v>4594</v>
          </cell>
          <cell r="I1094" t="str">
            <v>Sconti finanziari, abbuoni,arrotondamenti passivi</v>
          </cell>
          <cell r="J1094">
            <v>4594</v>
          </cell>
          <cell r="K1094" t="str">
            <v xml:space="preserve">                 8) Sconti e altri oneri finanziari</v>
          </cell>
        </row>
        <row r="1095">
          <cell r="G1095">
            <v>5004005</v>
          </cell>
          <cell r="H1095">
            <v>4594</v>
          </cell>
          <cell r="I1095" t="str">
            <v>Interessi passivi su depositi</v>
          </cell>
          <cell r="J1095">
            <v>4594</v>
          </cell>
          <cell r="K1095" t="str">
            <v xml:space="preserve">                 8) Sconti e altri oneri finanziari</v>
          </cell>
        </row>
        <row r="1096">
          <cell r="G1096">
            <v>5004006</v>
          </cell>
          <cell r="H1096">
            <v>4618</v>
          </cell>
          <cell r="I1096" t="str">
            <v>Perdite su titoli</v>
          </cell>
          <cell r="J1096">
            <v>4618</v>
          </cell>
          <cell r="K1096" t="str">
            <v xml:space="preserve">                 Conto personalizzabile</v>
          </cell>
        </row>
        <row r="1097">
          <cell r="G1097">
            <v>5004007</v>
          </cell>
          <cell r="H1097">
            <v>4594</v>
          </cell>
          <cell r="I1097" t="str">
            <v>Penalità estinzione mutui</v>
          </cell>
          <cell r="J1097">
            <v>4594</v>
          </cell>
          <cell r="K1097" t="str">
            <v xml:space="preserve">                 8) Sconti e altri oneri finanziari</v>
          </cell>
        </row>
        <row r="1098">
          <cell r="G1098">
            <v>5004008</v>
          </cell>
          <cell r="H1098">
            <v>4588</v>
          </cell>
          <cell r="I1098" t="str">
            <v>Interessi passivi su titoli</v>
          </cell>
          <cell r="J1098">
            <v>4588</v>
          </cell>
          <cell r="K1098" t="str">
            <v xml:space="preserve">                 5) Interessi passivi sui debiti rappresentati da titoli di credito</v>
          </cell>
        </row>
        <row r="1099">
          <cell r="G1099">
            <v>5004009</v>
          </cell>
          <cell r="H1099">
            <v>4594</v>
          </cell>
          <cell r="I1099" t="str">
            <v>Oneri smobilizzo ex a. 13/6 D.Lgs. 124/93</v>
          </cell>
          <cell r="J1099">
            <v>4594</v>
          </cell>
          <cell r="K1099" t="str">
            <v xml:space="preserve">                 8) Sconti e altri oneri finanziari</v>
          </cell>
        </row>
        <row r="1100">
          <cell r="G1100">
            <v>5004010</v>
          </cell>
          <cell r="H1100">
            <v>4594</v>
          </cell>
          <cell r="I1100" t="str">
            <v>Sconti finanziari, abbuoni,arrotondamenti passivi per allacci</v>
          </cell>
          <cell r="J1100">
            <v>4594</v>
          </cell>
          <cell r="K1100" t="str">
            <v xml:space="preserve">                 8) Sconti e altri oneri finanziari</v>
          </cell>
        </row>
        <row r="1101">
          <cell r="G1101">
            <v>5004011</v>
          </cell>
          <cell r="H1101">
            <v>4582</v>
          </cell>
          <cell r="I1101" t="str">
            <v>Interessi passivi su ccp</v>
          </cell>
          <cell r="J1101">
            <v>4582</v>
          </cell>
          <cell r="K1101" t="str">
            <v xml:space="preserve">                 2) Interessi passivi sui debiti verso banche di credito ordinario</v>
          </cell>
        </row>
        <row r="1102">
          <cell r="G1102">
            <v>5004012</v>
          </cell>
          <cell r="H1102">
            <v>4594</v>
          </cell>
          <cell r="I1102" t="str">
            <v>Boll.-Deroghe - Sconti finanziari, abbuoni, arrotondamenti passivi</v>
          </cell>
          <cell r="J1102">
            <v>4594</v>
          </cell>
          <cell r="K1102" t="str">
            <v xml:space="preserve">                 8) Sconti e altri oneri finanziari</v>
          </cell>
        </row>
        <row r="1103">
          <cell r="G1103">
            <v>5004013</v>
          </cell>
          <cell r="H1103">
            <v>4582</v>
          </cell>
          <cell r="I1103" t="str">
            <v>Interessi passivi su c/c bancari</v>
          </cell>
          <cell r="J1103">
            <v>4582</v>
          </cell>
          <cell r="K1103" t="str">
            <v xml:space="preserve">                 2) Interessi passivi sui debiti verso banche di credito ordinario</v>
          </cell>
        </row>
        <row r="1104">
          <cell r="G1104">
            <v>5004014</v>
          </cell>
          <cell r="H1104">
            <v>4616</v>
          </cell>
          <cell r="I1104" t="str">
            <v>Scarti da conversione passivi</v>
          </cell>
          <cell r="J1104">
            <v>4626</v>
          </cell>
          <cell r="K1104" t="str">
            <v xml:space="preserve">              b) Perdite su cambi</v>
          </cell>
        </row>
        <row r="1105">
          <cell r="G1105">
            <v>5004015</v>
          </cell>
          <cell r="H1105">
            <v>4594</v>
          </cell>
          <cell r="I1105" t="str">
            <v>Arrotondamenti passivi</v>
          </cell>
          <cell r="J1105">
            <v>4594</v>
          </cell>
          <cell r="K1105" t="str">
            <v xml:space="preserve">                 8) Sconti e altri oneri finanziari</v>
          </cell>
        </row>
        <row r="1106">
          <cell r="G1106">
            <v>5004016</v>
          </cell>
          <cell r="H1106">
            <v>4592</v>
          </cell>
          <cell r="I1106" t="str">
            <v>Interessi passivi su liq. IVA trimestrale</v>
          </cell>
          <cell r="J1106">
            <v>4592</v>
          </cell>
          <cell r="K1106" t="str">
            <v xml:space="preserve">                 7) Interessi passivi su altri debiti (verso fornitori, Erario, enti previdenziali e assistenziali)</v>
          </cell>
        </row>
        <row r="1107">
          <cell r="G1107">
            <v>5004017</v>
          </cell>
          <cell r="H1107">
            <v>4592</v>
          </cell>
          <cell r="I1107" t="str">
            <v>Interessi passivi su finanziamenti</v>
          </cell>
          <cell r="J1107">
            <v>4592</v>
          </cell>
          <cell r="K1107" t="str">
            <v xml:space="preserve">                 7) Interessi passivi su altri debiti (verso fornitori, Erario, enti previdenziali e assistenziali)</v>
          </cell>
        </row>
        <row r="1108">
          <cell r="G1108">
            <v>5004018</v>
          </cell>
          <cell r="H1108">
            <v>4560</v>
          </cell>
          <cell r="I1108" t="str">
            <v>Interessi passivi su finanziamenti da controllate</v>
          </cell>
          <cell r="J1108">
            <v>4560</v>
          </cell>
          <cell r="K1108" t="str">
            <v xml:space="preserve">              a) Da imprese controllate</v>
          </cell>
        </row>
        <row r="1109">
          <cell r="G1109">
            <v>5004019</v>
          </cell>
          <cell r="H1109">
            <v>4592</v>
          </cell>
          <cell r="I1109" t="str">
            <v xml:space="preserve">Interessi passivi su debiti vs. soci </v>
          </cell>
          <cell r="J1109">
            <v>4592</v>
          </cell>
          <cell r="K1109" t="str">
            <v xml:space="preserve">                 7) Interessi passivi su altri debiti (verso fornitori, Erario, enti previdenziali e assistenziali)</v>
          </cell>
        </row>
        <row r="1110">
          <cell r="G1110">
            <v>5004020</v>
          </cell>
          <cell r="H1110">
            <v>4594</v>
          </cell>
          <cell r="I1110" t="str">
            <v>Altri oneri finanziari</v>
          </cell>
          <cell r="J1110">
            <v>4594</v>
          </cell>
          <cell r="K1110" t="str">
            <v xml:space="preserve">                 8) Sconti e altri oneri finanziari</v>
          </cell>
        </row>
        <row r="1111">
          <cell r="G1111">
            <v>5004021</v>
          </cell>
          <cell r="H1111">
            <v>4564</v>
          </cell>
          <cell r="I1111" t="str">
            <v>Interessi passivi su finanziamenti da controllanti</v>
          </cell>
          <cell r="J1111">
            <v>4564</v>
          </cell>
          <cell r="K1111" t="str">
            <v xml:space="preserve">              c) Da controllanti</v>
          </cell>
        </row>
        <row r="1112">
          <cell r="G1112">
            <v>5004022</v>
          </cell>
          <cell r="H1112">
            <v>4560</v>
          </cell>
          <cell r="I1112" t="str">
            <v>Perdite su partec. Imprese controllate</v>
          </cell>
          <cell r="J1112">
            <v>4560</v>
          </cell>
          <cell r="K1112" t="str">
            <v xml:space="preserve">              a) Da imprese controllate</v>
          </cell>
        </row>
        <row r="1113">
          <cell r="G1113">
            <v>5004023</v>
          </cell>
          <cell r="H1113">
            <v>4562</v>
          </cell>
          <cell r="I1113" t="str">
            <v>Perdite su partec. Imprese collegate</v>
          </cell>
          <cell r="J1113">
            <v>4562</v>
          </cell>
          <cell r="K1113" t="str">
            <v xml:space="preserve">              b) Da imprese collegate</v>
          </cell>
        </row>
        <row r="1114">
          <cell r="G1114">
            <v>5005001</v>
          </cell>
          <cell r="H1114">
            <v>4616</v>
          </cell>
          <cell r="I1114" t="str">
            <v>Perdite su cambi</v>
          </cell>
          <cell r="J1114">
            <v>4626</v>
          </cell>
          <cell r="K1114" t="str">
            <v xml:space="preserve">              b) Perdite su cambi</v>
          </cell>
        </row>
        <row r="1115">
          <cell r="G1115">
            <v>5101001</v>
          </cell>
          <cell r="H1115">
            <v>4720</v>
          </cell>
          <cell r="I1115" t="str">
            <v>Svalutazione di partecipazioni</v>
          </cell>
          <cell r="J1115">
            <v>4720</v>
          </cell>
          <cell r="K1115" t="str">
            <v xml:space="preserve">              a) Di partecipazioni</v>
          </cell>
        </row>
        <row r="1116">
          <cell r="G1116">
            <v>5101002</v>
          </cell>
          <cell r="H1116">
            <v>4720</v>
          </cell>
          <cell r="I1116" t="str">
            <v>Perdita di valore</v>
          </cell>
          <cell r="J1116">
            <v>4720</v>
          </cell>
          <cell r="K1116" t="str">
            <v xml:space="preserve">              a) Di partecipazioni</v>
          </cell>
        </row>
        <row r="1117">
          <cell r="G1117">
            <v>5103001</v>
          </cell>
          <cell r="H1117">
            <v>4726</v>
          </cell>
          <cell r="I1117" t="str">
            <v>Accantonamento svalutazione titoli</v>
          </cell>
          <cell r="J1117">
            <v>4726</v>
          </cell>
          <cell r="K1117" t="str">
            <v xml:space="preserve">                 1) Di titoli inscritti nell'attivo circolante</v>
          </cell>
        </row>
        <row r="1118">
          <cell r="G1118">
            <v>5202001</v>
          </cell>
          <cell r="H1118">
            <v>4901</v>
          </cell>
          <cell r="I1118" t="str">
            <v>Sopravvenienze passive e insussistenze attive straordinarie</v>
          </cell>
          <cell r="J1118">
            <v>4901</v>
          </cell>
          <cell r="K1118" t="str">
            <v xml:space="preserve">                 b) Sopravvenienze passive</v>
          </cell>
        </row>
        <row r="1119">
          <cell r="G1119">
            <v>5202002</v>
          </cell>
          <cell r="H1119">
            <v>4913</v>
          </cell>
          <cell r="I1119" t="str">
            <v>Spese per condono</v>
          </cell>
          <cell r="J1119">
            <v>4913</v>
          </cell>
          <cell r="K1119" t="str">
            <v xml:space="preserve">                 h) Altre ...</v>
          </cell>
        </row>
        <row r="1120">
          <cell r="G1120">
            <v>5202003</v>
          </cell>
          <cell r="H1120">
            <v>4906</v>
          </cell>
          <cell r="I1120" t="str">
            <v>Minusvalenze straordinarie</v>
          </cell>
          <cell r="J1120">
            <v>4906</v>
          </cell>
          <cell r="K1120" t="str">
            <v xml:space="preserve">                 g) Minusvalenze non fiscalmente deducibili</v>
          </cell>
        </row>
        <row r="1121">
          <cell r="G1121">
            <v>5301001</v>
          </cell>
          <cell r="H1121">
            <v>4920</v>
          </cell>
          <cell r="I1121" t="str">
            <v>IRPEG</v>
          </cell>
          <cell r="J1121">
            <v>4920</v>
          </cell>
          <cell r="K1121" t="str">
            <v xml:space="preserve">                 1) IRES</v>
          </cell>
        </row>
        <row r="1122">
          <cell r="G1122">
            <v>5301002</v>
          </cell>
          <cell r="H1122">
            <v>4921</v>
          </cell>
          <cell r="I1122" t="str">
            <v>IRAP</v>
          </cell>
          <cell r="J1122">
            <v>4921</v>
          </cell>
          <cell r="K1122" t="str">
            <v xml:space="preserve">                 2) IRAP</v>
          </cell>
        </row>
        <row r="1123">
          <cell r="G1123">
            <v>5301003</v>
          </cell>
          <cell r="H1123">
            <v>4922</v>
          </cell>
          <cell r="I1123" t="str">
            <v>Imposta sostitutiva</v>
          </cell>
          <cell r="J1123">
            <v>4922</v>
          </cell>
          <cell r="K1123" t="str">
            <v xml:space="preserve">                 3) Imposte sostitutive</v>
          </cell>
        </row>
        <row r="1124">
          <cell r="G1124">
            <v>5301004</v>
          </cell>
          <cell r="H1124">
            <v>4920</v>
          </cell>
          <cell r="I1124" t="str">
            <v>Oneri di adesione al consolidato fiscale</v>
          </cell>
          <cell r="J1124">
            <v>4920</v>
          </cell>
          <cell r="K1124" t="str">
            <v xml:space="preserve">                 1) IRES</v>
          </cell>
        </row>
        <row r="1125">
          <cell r="G1125">
            <v>5301005</v>
          </cell>
          <cell r="H1125">
            <v>4920</v>
          </cell>
          <cell r="I1125" t="str">
            <v>Proventi per adesione al consolidato fiscale</v>
          </cell>
          <cell r="J1125">
            <v>4920</v>
          </cell>
          <cell r="K1125" t="str">
            <v xml:space="preserve">                 1) IRES</v>
          </cell>
        </row>
        <row r="1126">
          <cell r="G1126">
            <v>5302001</v>
          </cell>
          <cell r="H1126">
            <v>4924</v>
          </cell>
          <cell r="I1126" t="str">
            <v>Imposte differite</v>
          </cell>
          <cell r="J1126">
            <v>4927</v>
          </cell>
          <cell r="K1126" t="str">
            <v xml:space="preserve">                    a) IRES</v>
          </cell>
        </row>
        <row r="1127">
          <cell r="G1127">
            <v>5303001</v>
          </cell>
          <cell r="H1127">
            <v>4924</v>
          </cell>
          <cell r="I1127" t="str">
            <v>Imposte anticipate</v>
          </cell>
          <cell r="J1127">
            <v>4927</v>
          </cell>
          <cell r="K1127" t="str">
            <v xml:space="preserve">                    a) IRES</v>
          </cell>
        </row>
        <row r="1128">
          <cell r="G1128">
            <v>6001001</v>
          </cell>
          <cell r="H1128">
            <v>3420</v>
          </cell>
          <cell r="I1128" t="str">
            <v>Somministrazione gas deroghe BP</v>
          </cell>
          <cell r="J1128">
            <v>3420</v>
          </cell>
          <cell r="K1128" t="str">
            <v xml:space="preserve">              a) Corrispettivi cessioni di beni e prestazioni di servizi a cui è diretta l'attività dell'impresa</v>
          </cell>
        </row>
        <row r="1129">
          <cell r="G1129">
            <v>6001002</v>
          </cell>
          <cell r="H1129">
            <v>3420</v>
          </cell>
          <cell r="I1129" t="str">
            <v>Quota fissa deroghe BP</v>
          </cell>
          <cell r="J1129">
            <v>3420</v>
          </cell>
          <cell r="K1129" t="str">
            <v xml:space="preserve">              a) Corrispettivi cessioni di beni e prestazioni di servizi a cui è diretta l'attività dell'impresa</v>
          </cell>
        </row>
        <row r="1130">
          <cell r="G1130">
            <v>6001003</v>
          </cell>
          <cell r="H1130">
            <v>3420</v>
          </cell>
          <cell r="I1130" t="str">
            <v>Penalità su vendite gas deroghe BP</v>
          </cell>
          <cell r="J1130">
            <v>3420</v>
          </cell>
          <cell r="K1130" t="str">
            <v xml:space="preserve">              a) Corrispettivi cessioni di beni e prestazioni di servizi a cui è diretta l'attività dell'impresa</v>
          </cell>
        </row>
        <row r="1131">
          <cell r="G1131">
            <v>6001101</v>
          </cell>
          <cell r="H1131">
            <v>3420</v>
          </cell>
          <cell r="I1131" t="str">
            <v>Somministrazione gas deroghe MP</v>
          </cell>
          <cell r="J1131">
            <v>3420</v>
          </cell>
          <cell r="K1131" t="str">
            <v xml:space="preserve">              a) Corrispettivi cessioni di beni e prestazioni di servizi a cui è diretta l'attività dell'impresa</v>
          </cell>
        </row>
        <row r="1132">
          <cell r="G1132">
            <v>6001102</v>
          </cell>
          <cell r="H1132">
            <v>3420</v>
          </cell>
          <cell r="I1132" t="str">
            <v>Quota fissa deroghe MP</v>
          </cell>
          <cell r="J1132">
            <v>3420</v>
          </cell>
          <cell r="K1132" t="str">
            <v xml:space="preserve">              a) Corrispettivi cessioni di beni e prestazioni di servizi a cui è diretta l'attività dell'impresa</v>
          </cell>
        </row>
        <row r="1133">
          <cell r="G1133">
            <v>6001103</v>
          </cell>
          <cell r="H1133">
            <v>3420</v>
          </cell>
          <cell r="I1133" t="str">
            <v>Penalità su vendite gas deroghe MP</v>
          </cell>
          <cell r="J1133">
            <v>3420</v>
          </cell>
          <cell r="K1133" t="str">
            <v xml:space="preserve">              a) Corrispettivi cessioni di beni e prestazioni di servizi a cui è diretta l'attività dell'impresa</v>
          </cell>
        </row>
        <row r="1134">
          <cell r="G1134">
            <v>6001201</v>
          </cell>
          <cell r="H1134">
            <v>3420</v>
          </cell>
          <cell r="I1134" t="str">
            <v>Somministrazione gas deroghe</v>
          </cell>
          <cell r="J1134">
            <v>3420</v>
          </cell>
          <cell r="K1134" t="str">
            <v xml:space="preserve">              a) Corrispettivi cessioni di beni e prestazioni di servizi a cui è diretta l'attività dell'impresa</v>
          </cell>
        </row>
        <row r="1135">
          <cell r="G1135">
            <v>6001202</v>
          </cell>
          <cell r="H1135">
            <v>3420</v>
          </cell>
          <cell r="I1135" t="str">
            <v xml:space="preserve">Quota fissa deroghe </v>
          </cell>
          <cell r="J1135">
            <v>3420</v>
          </cell>
          <cell r="K1135" t="str">
            <v xml:space="preserve">              a) Corrispettivi cessioni di beni e prestazioni di servizi a cui è diretta l'attività dell'impresa</v>
          </cell>
        </row>
        <row r="1136">
          <cell r="G1136">
            <v>6001203</v>
          </cell>
          <cell r="H1136">
            <v>3420</v>
          </cell>
          <cell r="I1136" t="str">
            <v>Penalità su vendite gas deroghe</v>
          </cell>
          <cell r="J1136">
            <v>3420</v>
          </cell>
          <cell r="K1136" t="str">
            <v xml:space="preserve">              a) Corrispettivi cessioni di beni e prestazioni di servizi a cui è diretta l'attività dell'impresa</v>
          </cell>
        </row>
        <row r="1137">
          <cell r="G1137">
            <v>6002001</v>
          </cell>
          <cell r="H1137">
            <v>3420</v>
          </cell>
          <cell r="I1137" t="str">
            <v>Somministrazione gas clienti BP</v>
          </cell>
          <cell r="J1137">
            <v>3420</v>
          </cell>
          <cell r="K1137" t="str">
            <v xml:space="preserve">              a) Corrispettivi cessioni di beni e prestazioni di servizi a cui è diretta l'attività dell'impresa</v>
          </cell>
        </row>
        <row r="1138">
          <cell r="G1138">
            <v>6002002</v>
          </cell>
          <cell r="H1138">
            <v>3420</v>
          </cell>
          <cell r="I1138" t="str">
            <v>Quota fissa clienti BP</v>
          </cell>
          <cell r="J1138">
            <v>3420</v>
          </cell>
          <cell r="K1138" t="str">
            <v xml:space="preserve">              a) Corrispettivi cessioni di beni e prestazioni di servizi a cui è diretta l'attività dell'impresa</v>
          </cell>
        </row>
        <row r="1139">
          <cell r="G1139">
            <v>6002101</v>
          </cell>
          <cell r="H1139">
            <v>3420</v>
          </cell>
          <cell r="I1139" t="str">
            <v>Somministrazione gas clienti MP</v>
          </cell>
          <cell r="J1139">
            <v>3420</v>
          </cell>
          <cell r="K1139" t="str">
            <v xml:space="preserve">              a) Corrispettivi cessioni di beni e prestazioni di servizi a cui è diretta l'attività dell'impresa</v>
          </cell>
        </row>
        <row r="1140">
          <cell r="G1140">
            <v>6002102</v>
          </cell>
          <cell r="H1140">
            <v>3420</v>
          </cell>
          <cell r="I1140" t="str">
            <v>Quota fissa clienti MP</v>
          </cell>
          <cell r="J1140">
            <v>3420</v>
          </cell>
          <cell r="K1140" t="str">
            <v xml:space="preserve">              a) Corrispettivi cessioni di beni e prestazioni di servizi a cui è diretta l'attività dell'impresa</v>
          </cell>
        </row>
        <row r="1141">
          <cell r="G1141">
            <v>6003001</v>
          </cell>
          <cell r="H1141">
            <v>3420</v>
          </cell>
          <cell r="I1141" t="str">
            <v>Somministrazione gas utenti</v>
          </cell>
          <cell r="J1141">
            <v>3420</v>
          </cell>
          <cell r="K1141" t="str">
            <v xml:space="preserve">              a) Corrispettivi cessioni di beni e prestazioni di servizi a cui è diretta l'attività dell'impresa</v>
          </cell>
        </row>
        <row r="1142">
          <cell r="G1142">
            <v>6003002</v>
          </cell>
          <cell r="H1142">
            <v>3420</v>
          </cell>
          <cell r="I1142" t="str">
            <v>Quota fissa utenti</v>
          </cell>
          <cell r="J1142">
            <v>3420</v>
          </cell>
          <cell r="K1142" t="str">
            <v xml:space="preserve">              a) Corrispettivi cessioni di beni e prestazioni di servizi a cui è diretta l'attività dell'impresa</v>
          </cell>
        </row>
        <row r="1143">
          <cell r="G1143">
            <v>6003003</v>
          </cell>
          <cell r="H1143">
            <v>3420</v>
          </cell>
          <cell r="I1143" t="str">
            <v>Somministrazione gas utenti ASCO</v>
          </cell>
          <cell r="J1143">
            <v>3420</v>
          </cell>
          <cell r="K1143" t="str">
            <v xml:space="preserve">              a) Corrispettivi cessioni di beni e prestazioni di servizi a cui è diretta l'attività dell'impresa</v>
          </cell>
        </row>
        <row r="1144">
          <cell r="G1144">
            <v>6003004</v>
          </cell>
          <cell r="H1144">
            <v>3420</v>
          </cell>
          <cell r="I1144" t="str">
            <v>Quota fissa utenti ASCO</v>
          </cell>
          <cell r="J1144">
            <v>3420</v>
          </cell>
          <cell r="K1144" t="str">
            <v xml:space="preserve">              a) Corrispettivi cessioni di beni e prestazioni di servizi a cui è diretta l'attività dell'impresa</v>
          </cell>
        </row>
        <row r="1145">
          <cell r="G1145">
            <v>6003010</v>
          </cell>
          <cell r="H1145">
            <v>3420</v>
          </cell>
          <cell r="I1145" t="str">
            <v>Prestazioni richieste dagli utenti</v>
          </cell>
          <cell r="J1145">
            <v>3420</v>
          </cell>
          <cell r="K1145" t="str">
            <v xml:space="preserve">              a) Corrispettivi cessioni di beni e prestazioni di servizi a cui è diretta l'attività dell'impresa</v>
          </cell>
        </row>
        <row r="1146">
          <cell r="G1146">
            <v>6004001</v>
          </cell>
          <cell r="H1146">
            <v>3420</v>
          </cell>
          <cell r="I1146" t="str">
            <v xml:space="preserve">Ricavi di vettoriamento </v>
          </cell>
          <cell r="J1146">
            <v>3420</v>
          </cell>
          <cell r="K1146" t="str">
            <v xml:space="preserve">              a) Corrispettivi cessioni di beni e prestazioni di servizi a cui è diretta l'attività dell'impresa</v>
          </cell>
        </row>
        <row r="1147">
          <cell r="G1147">
            <v>6005751</v>
          </cell>
          <cell r="H1147">
            <v>3420</v>
          </cell>
          <cell r="I1147" t="str">
            <v>Vendita gas a clienti idonei art. 22 1 a, b DLGS 164/00</v>
          </cell>
          <cell r="J1147">
            <v>3420</v>
          </cell>
          <cell r="K1147" t="str">
            <v xml:space="preserve">              a) Corrispettivi cessioni di beni e prestazioni di servizi a cui è diretta l'attività dell'impresa</v>
          </cell>
        </row>
        <row r="1148">
          <cell r="G1148">
            <v>6005752</v>
          </cell>
          <cell r="H1148">
            <v>3420</v>
          </cell>
          <cell r="I1148" t="str">
            <v>Vendita gas a clienti idonei art. 22 1 c, d, e, f DLGS 164/00</v>
          </cell>
          <cell r="J1148">
            <v>3420</v>
          </cell>
          <cell r="K1148" t="str">
            <v xml:space="preserve">              a) Corrispettivi cessioni di beni e prestazioni di servizi a cui è diretta l'attività dell'impresa</v>
          </cell>
        </row>
        <row r="1149">
          <cell r="G1149">
            <v>6005753</v>
          </cell>
          <cell r="H1149">
            <v>3420</v>
          </cell>
          <cell r="I1149" t="str">
            <v>Vendita gas a clienti non idonei</v>
          </cell>
          <cell r="J1149">
            <v>3420</v>
          </cell>
          <cell r="K1149" t="str">
            <v xml:space="preserve">              a) Corrispettivi cessioni di beni e prestazioni di servizi a cui è diretta l'attività dell'impresa</v>
          </cell>
        </row>
        <row r="1150">
          <cell r="G1150">
            <v>6005754</v>
          </cell>
          <cell r="H1150">
            <v>3420</v>
          </cell>
          <cell r="I1150" t="str">
            <v>Vendita gas ad altri clienti</v>
          </cell>
          <cell r="J1150">
            <v>3420</v>
          </cell>
          <cell r="K1150" t="str">
            <v xml:space="preserve">              a) Corrispettivi cessioni di beni e prestazioni di servizi a cui è diretta l'attività dell'impresa</v>
          </cell>
        </row>
        <row r="1151">
          <cell r="G1151">
            <v>6005755</v>
          </cell>
          <cell r="H1151">
            <v>3420</v>
          </cell>
          <cell r="I1151" t="str">
            <v>Cessioni interne di gas</v>
          </cell>
          <cell r="J1151">
            <v>3420</v>
          </cell>
          <cell r="K1151" t="str">
            <v xml:space="preserve">              a) Corrispettivi cessioni di beni e prestazioni di servizi a cui è diretta l'attività dell'impresa</v>
          </cell>
        </row>
        <row r="1152">
          <cell r="G1152">
            <v>6005756</v>
          </cell>
          <cell r="H1152">
            <v>3420</v>
          </cell>
          <cell r="I1152" t="str">
            <v>Proventi per servizi onerosi di modulazione</v>
          </cell>
          <cell r="J1152">
            <v>3420</v>
          </cell>
          <cell r="K1152" t="str">
            <v xml:space="preserve">              a) Corrispettivi cessioni di beni e prestazioni di servizi a cui è diretta l'attività dell'impresa</v>
          </cell>
        </row>
        <row r="1153">
          <cell r="G1153">
            <v>6005757</v>
          </cell>
          <cell r="H1153">
            <v>3420</v>
          </cell>
          <cell r="I1153" t="str">
            <v>Prestazioni e servizi diversi ai clienti</v>
          </cell>
          <cell r="J1153">
            <v>3420</v>
          </cell>
          <cell r="K1153" t="str">
            <v xml:space="preserve">              a) Corrispettivi cessioni di beni e prestazioni di servizi a cui è diretta l'attività dell'impresa</v>
          </cell>
        </row>
        <row r="1154">
          <cell r="G1154">
            <v>6005758</v>
          </cell>
          <cell r="H1154">
            <v>3420</v>
          </cell>
          <cell r="I1154" t="str">
            <v>Prestazioni e servizi diversi ad altri operatori gas</v>
          </cell>
          <cell r="J1154">
            <v>3420</v>
          </cell>
          <cell r="K1154" t="str">
            <v xml:space="preserve">              a) Corrispettivi cessioni di beni e prestazioni di servizi a cui è diretta l'attività dell'impresa</v>
          </cell>
        </row>
        <row r="1155">
          <cell r="G1155">
            <v>6005801</v>
          </cell>
          <cell r="H1155">
            <v>3420</v>
          </cell>
          <cell r="I1155" t="str">
            <v>Ricavi da trasporto del gas su rete locale</v>
          </cell>
          <cell r="J1155">
            <v>3420</v>
          </cell>
          <cell r="K1155" t="str">
            <v xml:space="preserve">              a) Corrispettivi cessioni di beni e prestazioni di servizi a cui è diretta l'attività dell'impresa</v>
          </cell>
        </row>
        <row r="1156">
          <cell r="G1156">
            <v>6005802</v>
          </cell>
          <cell r="H1156">
            <v>3420</v>
          </cell>
          <cell r="I1156" t="str">
            <v>Servizi istituzionali onerosi ad utenti</v>
          </cell>
          <cell r="J1156">
            <v>3420</v>
          </cell>
          <cell r="K1156" t="str">
            <v xml:space="preserve">              a) Corrispettivi cessioni di beni e prestazioni di servizi a cui è diretta l'attività dell'impresa</v>
          </cell>
        </row>
        <row r="1157">
          <cell r="G1157">
            <v>6005803</v>
          </cell>
          <cell r="H1157">
            <v>3420</v>
          </cell>
          <cell r="I1157" t="str">
            <v>Servizi amministrativi e commerciali per conto di controllate gas</v>
          </cell>
          <cell r="J1157">
            <v>3420</v>
          </cell>
          <cell r="K1157" t="str">
            <v xml:space="preserve">              a) Corrispettivi cessioni di beni e prestazioni di servizi a cui è diretta l'attività dell'impresa</v>
          </cell>
        </row>
        <row r="1158">
          <cell r="G1158">
            <v>6005804</v>
          </cell>
          <cell r="H1158">
            <v>3420</v>
          </cell>
          <cell r="I1158" t="str">
            <v>Interventi ai sensi dell' art. 16 5-6 DLGS 164/00</v>
          </cell>
          <cell r="J1158">
            <v>3420</v>
          </cell>
          <cell r="K1158" t="str">
            <v xml:space="preserve">              a) Corrispettivi cessioni di beni e prestazioni di servizi a cui è diretta l'attività dell'impresa</v>
          </cell>
        </row>
        <row r="1159">
          <cell r="G1159">
            <v>6005805</v>
          </cell>
          <cell r="H1159">
            <v>3420</v>
          </cell>
          <cell r="I1159" t="str">
            <v>Servizi amministrativi e commerciali per conto di altri operatori gas</v>
          </cell>
          <cell r="J1159">
            <v>3420</v>
          </cell>
          <cell r="K1159" t="str">
            <v xml:space="preserve">              a) Corrispettivi cessioni di beni e prestazioni di servizi a cui è diretta l'attività dell'impresa</v>
          </cell>
        </row>
        <row r="1160">
          <cell r="G1160">
            <v>6005851</v>
          </cell>
          <cell r="H1160">
            <v>3420</v>
          </cell>
          <cell r="I1160" t="str">
            <v>Addebito spettanze per la lettura misuratori ad imprese di vendita</v>
          </cell>
          <cell r="J1160">
            <v>3420</v>
          </cell>
          <cell r="K1160" t="str">
            <v xml:space="preserve">              a) Corrispettivi cessioni di beni e prestazioni di servizi a cui è diretta l'attività dell'impresa</v>
          </cell>
        </row>
        <row r="1161">
          <cell r="G1161">
            <v>6005852</v>
          </cell>
          <cell r="H1161">
            <v>3420</v>
          </cell>
          <cell r="I1161" t="str">
            <v>Addebito spettanze per la lettura misuratori ad imprese di distribuzione</v>
          </cell>
          <cell r="J1161">
            <v>3420</v>
          </cell>
          <cell r="K1161" t="str">
            <v xml:space="preserve">              a) Corrispettivi cessioni di beni e prestazioni di servizi a cui è diretta l'attività dell'impresa</v>
          </cell>
        </row>
        <row r="1162">
          <cell r="G1162">
            <v>6005853</v>
          </cell>
          <cell r="H1162">
            <v>3420</v>
          </cell>
          <cell r="I1162" t="str">
            <v>Ricavi per servizi ad utenti</v>
          </cell>
          <cell r="J1162">
            <v>3420</v>
          </cell>
          <cell r="K1162" t="str">
            <v xml:space="preserve">              a) Corrispettivi cessioni di beni e prestazioni di servizi a cui è diretta l'attività dell'impresa</v>
          </cell>
        </row>
        <row r="1163">
          <cell r="G1163">
            <v>6009001</v>
          </cell>
          <cell r="H1163">
            <v>3420</v>
          </cell>
          <cell r="I1163" t="str">
            <v>Ricavi per consulenze tecniche</v>
          </cell>
          <cell r="J1163">
            <v>3420</v>
          </cell>
          <cell r="K1163" t="str">
            <v xml:space="preserve">              a) Corrispettivi cessioni di beni e prestazioni di servizi a cui è diretta l'attività dell'impresa</v>
          </cell>
        </row>
        <row r="1164">
          <cell r="G1164">
            <v>6009002</v>
          </cell>
          <cell r="H1164">
            <v>3420</v>
          </cell>
          <cell r="I1164" t="str">
            <v>Vendita di elettricità - Trading fisico</v>
          </cell>
          <cell r="J1164">
            <v>3420</v>
          </cell>
          <cell r="K1164" t="str">
            <v xml:space="preserve">              a) Corrispettivi cessioni di beni e prestazioni di servizi a cui è diretta l'attività dell'impresa</v>
          </cell>
        </row>
        <row r="1165">
          <cell r="G1165">
            <v>6009003</v>
          </cell>
          <cell r="H1165">
            <v>3420</v>
          </cell>
          <cell r="I1165" t="str">
            <v>Ricavi da attività di marketing e BD</v>
          </cell>
          <cell r="J1165">
            <v>3420</v>
          </cell>
          <cell r="K1165" t="str">
            <v xml:space="preserve">              a) Corrispettivi cessioni di beni e prestazioni di servizi a cui è diretta l'attività dell'impresa</v>
          </cell>
        </row>
        <row r="1166">
          <cell r="G1166">
            <v>6010001</v>
          </cell>
          <cell r="H1166">
            <v>3420</v>
          </cell>
          <cell r="I1166" t="str">
            <v>Somministrazioni calore</v>
          </cell>
          <cell r="J1166">
            <v>3420</v>
          </cell>
          <cell r="K1166" t="str">
            <v xml:space="preserve">              a) Corrispettivi cessioni di beni e prestazioni di servizi a cui è diretta l'attività dell'impresa</v>
          </cell>
        </row>
        <row r="1167">
          <cell r="G1167">
            <v>6010101</v>
          </cell>
          <cell r="H1167">
            <v>3420</v>
          </cell>
          <cell r="I1167" t="str">
            <v>Consulenza gestione impianti termici</v>
          </cell>
          <cell r="J1167">
            <v>3420</v>
          </cell>
          <cell r="K1167" t="str">
            <v xml:space="preserve">              a) Corrispettivi cessioni di beni e prestazioni di servizi a cui è diretta l'attività dell'impresa</v>
          </cell>
        </row>
        <row r="1168">
          <cell r="G1168">
            <v>6010102</v>
          </cell>
          <cell r="H1168">
            <v>3420</v>
          </cell>
          <cell r="I1168" t="str">
            <v>Lavori settore progetti calore</v>
          </cell>
          <cell r="J1168">
            <v>3420</v>
          </cell>
          <cell r="K1168" t="str">
            <v xml:space="preserve">              a) Corrispettivi cessioni di beni e prestazioni di servizi a cui è diretta l'attività dell'impresa</v>
          </cell>
        </row>
        <row r="1169">
          <cell r="G1169">
            <v>6010103</v>
          </cell>
          <cell r="H1169">
            <v>3420</v>
          </cell>
          <cell r="I1169" t="str">
            <v>Prestazioni servizio calore</v>
          </cell>
          <cell r="J1169">
            <v>3420</v>
          </cell>
          <cell r="K1169" t="str">
            <v xml:space="preserve">              a) Corrispettivi cessioni di beni e prestazioni di servizi a cui è diretta l'attività dell'impresa</v>
          </cell>
        </row>
        <row r="1170">
          <cell r="G1170">
            <v>6020001</v>
          </cell>
          <cell r="H1170">
            <v>3420</v>
          </cell>
          <cell r="I1170" t="str">
            <v>Gestione fatturazione acquedotti</v>
          </cell>
          <cell r="J1170">
            <v>3420</v>
          </cell>
          <cell r="K1170" t="str">
            <v xml:space="preserve">              a) Corrispettivi cessioni di beni e prestazioni di servizi a cui è diretta l'attività dell'impresa</v>
          </cell>
        </row>
        <row r="1171">
          <cell r="G1171">
            <v>6020101</v>
          </cell>
          <cell r="H1171">
            <v>3420</v>
          </cell>
          <cell r="I1171" t="str">
            <v>Gestione servizi tributi</v>
          </cell>
          <cell r="J1171">
            <v>3420</v>
          </cell>
          <cell r="K1171" t="str">
            <v xml:space="preserve">              a) Corrispettivi cessioni di beni e prestazioni di servizi a cui è diretta l'attività dell'impresa</v>
          </cell>
        </row>
        <row r="1172">
          <cell r="G1172">
            <v>6020102</v>
          </cell>
          <cell r="H1172">
            <v>3420</v>
          </cell>
          <cell r="I1172" t="str">
            <v>Cessione beni immateriali e mat.(Software tributi)</v>
          </cell>
          <cell r="J1172">
            <v>3420</v>
          </cell>
          <cell r="K1172" t="str">
            <v xml:space="preserve">              a) Corrispettivi cessioni di beni e prestazioni di servizi a cui è diretta l'attività dell'impresa</v>
          </cell>
        </row>
        <row r="1173">
          <cell r="G1173">
            <v>6020103</v>
          </cell>
          <cell r="H1173">
            <v>3420</v>
          </cell>
          <cell r="I1173" t="str">
            <v>Gestione fatturazione tributi</v>
          </cell>
          <cell r="J1173">
            <v>3420</v>
          </cell>
          <cell r="K1173" t="str">
            <v xml:space="preserve">              a) Corrispettivi cessioni di beni e prestazioni di servizi a cui è diretta l'attività dell'impresa</v>
          </cell>
        </row>
        <row r="1174">
          <cell r="G1174">
            <v>6020201</v>
          </cell>
          <cell r="H1174">
            <v>3420</v>
          </cell>
          <cell r="I1174" t="str">
            <v>Consulenze e prestazioni informatiche</v>
          </cell>
          <cell r="J1174">
            <v>3420</v>
          </cell>
          <cell r="K1174" t="str">
            <v xml:space="preserve">              a) Corrispettivi cessioni di beni e prestazioni di servizi a cui è diretta l'attività dell'impresa</v>
          </cell>
        </row>
        <row r="1175">
          <cell r="G1175">
            <v>6020301</v>
          </cell>
          <cell r="H1175">
            <v>3420</v>
          </cell>
          <cell r="I1175" t="str">
            <v>Gestione fatturazione gas c/terzi</v>
          </cell>
          <cell r="J1175">
            <v>3420</v>
          </cell>
          <cell r="K1175" t="str">
            <v xml:space="preserve">              a) Corrispettivi cessioni di beni e prestazioni di servizi a cui è diretta l'attività dell'impresa</v>
          </cell>
        </row>
        <row r="1176">
          <cell r="G1176">
            <v>6030001</v>
          </cell>
          <cell r="H1176">
            <v>3420</v>
          </cell>
          <cell r="I1176" t="str">
            <v>Ricavi da telecomunicazioni</v>
          </cell>
          <cell r="J1176">
            <v>3420</v>
          </cell>
          <cell r="K1176" t="str">
            <v xml:space="preserve">              a) Corrispettivi cessioni di beni e prestazioni di servizi a cui è diretta l'attività dell'impresa</v>
          </cell>
        </row>
        <row r="1177">
          <cell r="G1177">
            <v>6040001</v>
          </cell>
          <cell r="H1177">
            <v>3420</v>
          </cell>
          <cell r="I1177" t="str">
            <v>Ricavi per manutenzione c/terzi</v>
          </cell>
          <cell r="J1177">
            <v>3420</v>
          </cell>
          <cell r="K1177" t="str">
            <v xml:space="preserve">              a) Corrispettivi cessioni di beni e prestazioni di servizi a cui è diretta l'attività dell'impresa</v>
          </cell>
        </row>
        <row r="1178">
          <cell r="G1178">
            <v>6040002</v>
          </cell>
          <cell r="H1178">
            <v>3420</v>
          </cell>
          <cell r="I1178" t="str">
            <v>Cessione materiale a magazzino</v>
          </cell>
          <cell r="J1178">
            <v>3420</v>
          </cell>
          <cell r="K1178" t="str">
            <v xml:space="preserve">              a) Corrispettivi cessioni di beni e prestazioni di servizi a cui è diretta l'attività dell'impresa</v>
          </cell>
        </row>
        <row r="1179">
          <cell r="G1179">
            <v>6050001</v>
          </cell>
          <cell r="H1179">
            <v>3420</v>
          </cell>
          <cell r="I1179" t="str">
            <v>Rcavi servizio acquedotto</v>
          </cell>
          <cell r="J1179">
            <v>3420</v>
          </cell>
          <cell r="K1179" t="str">
            <v xml:space="preserve">              a) Corrispettivi cessioni di beni e prestazioni di servizi a cui è diretta l'attività dell'impresa</v>
          </cell>
        </row>
        <row r="1180">
          <cell r="G1180">
            <v>6060001</v>
          </cell>
          <cell r="H1180">
            <v>3420</v>
          </cell>
          <cell r="I1180" t="str">
            <v>Rcavi energia elettrica</v>
          </cell>
          <cell r="J1180">
            <v>3420</v>
          </cell>
          <cell r="K1180" t="str">
            <v xml:space="preserve">              a) Corrispettivi cessioni di beni e prestazioni di servizi a cui è diretta l'attività dell'impresa</v>
          </cell>
        </row>
        <row r="1181">
          <cell r="G1181">
            <v>6101001</v>
          </cell>
          <cell r="H1181">
            <v>3492</v>
          </cell>
          <cell r="I1181" t="str">
            <v>Esistenze finali materiale destinato alla vendita</v>
          </cell>
          <cell r="J1181">
            <v>3492</v>
          </cell>
          <cell r="K1181" t="str">
            <v xml:space="preserve">              b) Rimanenze finali</v>
          </cell>
        </row>
        <row r="1182">
          <cell r="G1182">
            <v>6201001</v>
          </cell>
          <cell r="H1182">
            <v>3518</v>
          </cell>
          <cell r="I1182" t="str">
            <v>Esistenze finali opere in corso su ordinazione attività calore</v>
          </cell>
          <cell r="J1182">
            <v>3518</v>
          </cell>
          <cell r="K1182" t="str">
            <v xml:space="preserve">                 2) Lavori di durata non ultrannuale</v>
          </cell>
        </row>
        <row r="1183">
          <cell r="G1183">
            <v>6201002</v>
          </cell>
          <cell r="H1183">
            <v>3518</v>
          </cell>
          <cell r="I1183" t="str">
            <v>Esistenze finali opere in corso su ordinazione attività informatica</v>
          </cell>
          <cell r="J1183">
            <v>3518</v>
          </cell>
          <cell r="K1183" t="str">
            <v xml:space="preserve">                 2) Lavori di durata non ultrannuale</v>
          </cell>
        </row>
        <row r="1184">
          <cell r="G1184">
            <v>6201003</v>
          </cell>
          <cell r="H1184">
            <v>3518</v>
          </cell>
          <cell r="I1184" t="str">
            <v xml:space="preserve">Esistenze finali opere in corso su ordinazione altre attività </v>
          </cell>
          <cell r="J1184">
            <v>3518</v>
          </cell>
          <cell r="K1184" t="str">
            <v xml:space="preserve">                 2) Lavori di durata non ultrannuale</v>
          </cell>
        </row>
        <row r="1185">
          <cell r="G1185">
            <v>6301001</v>
          </cell>
          <cell r="H1185">
            <v>3554</v>
          </cell>
          <cell r="I1185" t="str">
            <v>Incrementi di beni materiali settore metano</v>
          </cell>
          <cell r="J1185">
            <v>3554</v>
          </cell>
          <cell r="K1185" t="str">
            <v xml:space="preserve">                 3) Impianti</v>
          </cell>
        </row>
        <row r="1186">
          <cell r="G1186">
            <v>6301002</v>
          </cell>
          <cell r="H1186">
            <v>3554</v>
          </cell>
          <cell r="I1186" t="str">
            <v>Incrementi di beni materiali settore calore</v>
          </cell>
          <cell r="J1186">
            <v>3554</v>
          </cell>
          <cell r="K1186" t="str">
            <v xml:space="preserve">                 3) Impianti</v>
          </cell>
        </row>
        <row r="1187">
          <cell r="G1187">
            <v>6301004</v>
          </cell>
          <cell r="H1187">
            <v>3554</v>
          </cell>
          <cell r="I1187" t="str">
            <v>Incrementi di beni materiali altre attività</v>
          </cell>
          <cell r="J1187">
            <v>3554</v>
          </cell>
          <cell r="K1187" t="str">
            <v xml:space="preserve">                 3) Impianti</v>
          </cell>
        </row>
        <row r="1188">
          <cell r="G1188">
            <v>6301005</v>
          </cell>
          <cell r="H1188">
            <v>3554</v>
          </cell>
          <cell r="I1188" t="str">
            <v>Incrementi di beni materiali settore tlc</v>
          </cell>
          <cell r="J1188">
            <v>3554</v>
          </cell>
          <cell r="K1188" t="str">
            <v xml:space="preserve">                 3) Impianti</v>
          </cell>
        </row>
        <row r="1189">
          <cell r="G1189">
            <v>6301801</v>
          </cell>
          <cell r="H1189">
            <v>3554</v>
          </cell>
          <cell r="I1189" t="str">
            <v>Incrementi su Impianti Remi, impianti di compressione e gruppo di riduzione (esclusi eventuali gruppi di riduzione già compresi negli impianti di derifvazione di utenza o allacciamenti)</v>
          </cell>
          <cell r="J1189">
            <v>3554</v>
          </cell>
          <cell r="K1189" t="str">
            <v xml:space="preserve">                 3) Impianti</v>
          </cell>
        </row>
        <row r="1190">
          <cell r="G1190">
            <v>6301802</v>
          </cell>
          <cell r="H1190">
            <v>3554</v>
          </cell>
          <cell r="I1190" t="str">
            <v>Incrementi su reti</v>
          </cell>
          <cell r="J1190">
            <v>3554</v>
          </cell>
          <cell r="K1190" t="str">
            <v xml:space="preserve">                 3) Impianti</v>
          </cell>
        </row>
        <row r="1191">
          <cell r="G1191">
            <v>6301803</v>
          </cell>
          <cell r="H1191">
            <v>3554</v>
          </cell>
          <cell r="I1191" t="str">
            <v>Incrementi su impianti di derivazioni di utenza o allacciamenti</v>
          </cell>
          <cell r="J1191">
            <v>3554</v>
          </cell>
          <cell r="K1191" t="str">
            <v xml:space="preserve">                 3) Impianti</v>
          </cell>
        </row>
        <row r="1192">
          <cell r="G1192">
            <v>6301804</v>
          </cell>
          <cell r="H1192">
            <v>3554</v>
          </cell>
          <cell r="I1192" t="str">
            <v>Imcrementi su impianti o apparecchiature diverse</v>
          </cell>
          <cell r="J1192">
            <v>3554</v>
          </cell>
          <cell r="K1192" t="str">
            <v xml:space="preserve">                 3) Impianti</v>
          </cell>
        </row>
        <row r="1193">
          <cell r="G1193">
            <v>6301805</v>
          </cell>
          <cell r="H1193">
            <v>3554</v>
          </cell>
          <cell r="I1193" t="str">
            <v>incremento su misuratori</v>
          </cell>
          <cell r="J1193">
            <v>3554</v>
          </cell>
          <cell r="K1193" t="str">
            <v xml:space="preserve">                 3) Impianti</v>
          </cell>
        </row>
        <row r="1194">
          <cell r="G1194">
            <v>6302002</v>
          </cell>
          <cell r="H1194">
            <v>3586</v>
          </cell>
          <cell r="I1194" t="str">
            <v>Incrementi di beni immateriali settore calore</v>
          </cell>
          <cell r="J1194">
            <v>3586</v>
          </cell>
          <cell r="K1194" t="str">
            <v xml:space="preserve">                 Conto personalizzabile</v>
          </cell>
        </row>
        <row r="1195">
          <cell r="G1195">
            <v>6302003</v>
          </cell>
          <cell r="H1195">
            <v>3586</v>
          </cell>
          <cell r="I1195" t="str">
            <v>Incrementi di beni immateriali settore informatico</v>
          </cell>
          <cell r="J1195">
            <v>3586</v>
          </cell>
          <cell r="K1195" t="str">
            <v xml:space="preserve">                 Conto personalizzabile</v>
          </cell>
        </row>
        <row r="1196">
          <cell r="G1196">
            <v>6302004</v>
          </cell>
          <cell r="H1196">
            <v>3586</v>
          </cell>
          <cell r="I1196" t="str">
            <v>Incrementi di beni immateriali altre attività</v>
          </cell>
          <cell r="J1196">
            <v>3586</v>
          </cell>
          <cell r="K1196" t="str">
            <v xml:space="preserve">                 Conto personalizzabile</v>
          </cell>
        </row>
        <row r="1197">
          <cell r="G1197">
            <v>6302005</v>
          </cell>
          <cell r="H1197">
            <v>3586</v>
          </cell>
          <cell r="I1197" t="str">
            <v>Incrementi di beni immateriali settore tlc</v>
          </cell>
          <cell r="J1197">
            <v>3586</v>
          </cell>
          <cell r="K1197" t="str">
            <v xml:space="preserve">                 Conto personalizzabile</v>
          </cell>
        </row>
        <row r="1198">
          <cell r="G1198">
            <v>6401001</v>
          </cell>
          <cell r="H1198">
            <v>3656</v>
          </cell>
          <cell r="I1198" t="str">
            <v xml:space="preserve">Diritti vari da utenti e clienti </v>
          </cell>
          <cell r="J1198">
            <v>3656</v>
          </cell>
          <cell r="K1198" t="str">
            <v xml:space="preserve">                 Conto personalizzabile</v>
          </cell>
        </row>
        <row r="1199">
          <cell r="G1199">
            <v>6401002</v>
          </cell>
          <cell r="H1199">
            <v>3658</v>
          </cell>
          <cell r="I1199" t="str">
            <v>Indennità di mora</v>
          </cell>
          <cell r="J1199">
            <v>3658</v>
          </cell>
          <cell r="K1199" t="str">
            <v xml:space="preserve">                 Conto personalizzabile</v>
          </cell>
        </row>
        <row r="1200">
          <cell r="G1200">
            <v>6401003</v>
          </cell>
          <cell r="H1200">
            <v>3660</v>
          </cell>
          <cell r="I1200" t="str">
            <v>Altri ricavi e proventi caratteristici</v>
          </cell>
          <cell r="J1200">
            <v>3660</v>
          </cell>
          <cell r="K1200" t="str">
            <v xml:space="preserve">                 Conto personalizzabile</v>
          </cell>
        </row>
        <row r="1201">
          <cell r="G1201">
            <v>6401004</v>
          </cell>
          <cell r="H1201">
            <v>3656</v>
          </cell>
          <cell r="I1201" t="str">
            <v>Diritti vari da utenti e clienti per allacciamenti</v>
          </cell>
          <cell r="J1201">
            <v>3656</v>
          </cell>
          <cell r="K1201" t="str">
            <v xml:space="preserve">                 Conto personalizzabile</v>
          </cell>
        </row>
        <row r="1202">
          <cell r="G1202">
            <v>6401005</v>
          </cell>
          <cell r="H1202">
            <v>3658</v>
          </cell>
          <cell r="I1202" t="str">
            <v>Indennità di mora per allacci</v>
          </cell>
          <cell r="J1202">
            <v>3658</v>
          </cell>
          <cell r="K1202" t="str">
            <v xml:space="preserve">                 Conto personalizzabile</v>
          </cell>
        </row>
        <row r="1203">
          <cell r="G1203">
            <v>6401006</v>
          </cell>
          <cell r="H1203">
            <v>3656</v>
          </cell>
          <cell r="I1203" t="str">
            <v>Altri ricavi caratteristici per allacci</v>
          </cell>
          <cell r="J1203">
            <v>3656</v>
          </cell>
          <cell r="K1203" t="str">
            <v xml:space="preserve">                 Conto personalizzabile</v>
          </cell>
        </row>
        <row r="1204">
          <cell r="G1204">
            <v>6401101</v>
          </cell>
          <cell r="H1204">
            <v>3660</v>
          </cell>
          <cell r="I1204" t="str">
            <v>Fitti attivi</v>
          </cell>
          <cell r="J1204">
            <v>3660</v>
          </cell>
          <cell r="K1204" t="str">
            <v xml:space="preserve">                 Conto personalizzabile</v>
          </cell>
        </row>
        <row r="1205">
          <cell r="G1205">
            <v>6401102</v>
          </cell>
          <cell r="H1205">
            <v>3660</v>
          </cell>
          <cell r="I1205" t="str">
            <v>Cessione beni diversi</v>
          </cell>
          <cell r="J1205">
            <v>3660</v>
          </cell>
          <cell r="K1205" t="str">
            <v xml:space="preserve">                 Conto personalizzabile</v>
          </cell>
        </row>
        <row r="1206">
          <cell r="G1206">
            <v>6401103</v>
          </cell>
          <cell r="H1206">
            <v>3660</v>
          </cell>
          <cell r="I1206" t="str">
            <v>Cessione di rottami</v>
          </cell>
          <cell r="J1206">
            <v>3660</v>
          </cell>
          <cell r="K1206" t="str">
            <v xml:space="preserve">                 Conto personalizzabile</v>
          </cell>
        </row>
        <row r="1207">
          <cell r="G1207">
            <v>6401104</v>
          </cell>
          <cell r="H1207">
            <v>3660</v>
          </cell>
          <cell r="I1207" t="str">
            <v>Prestazioni tecnico professionali</v>
          </cell>
          <cell r="J1207">
            <v>3660</v>
          </cell>
          <cell r="K1207" t="str">
            <v xml:space="preserve">                 Conto personalizzabile</v>
          </cell>
        </row>
        <row r="1208">
          <cell r="G1208">
            <v>6401201</v>
          </cell>
          <cell r="H1208">
            <v>3660</v>
          </cell>
          <cell r="I1208" t="str">
            <v>Risarcimenti da danneggianti</v>
          </cell>
          <cell r="J1208">
            <v>3660</v>
          </cell>
          <cell r="K1208" t="str">
            <v xml:space="preserve">                 Conto personalizzabile</v>
          </cell>
        </row>
        <row r="1209">
          <cell r="G1209">
            <v>6401202</v>
          </cell>
          <cell r="H1209">
            <v>3644</v>
          </cell>
          <cell r="I1209" t="str">
            <v>Risarcimento da assicurazioni</v>
          </cell>
          <cell r="J1209">
            <v>3644</v>
          </cell>
          <cell r="K1209" t="str">
            <v xml:space="preserve">                 10) Recuperi per sinistri e risarcimenti assicurativi</v>
          </cell>
        </row>
        <row r="1210">
          <cell r="G1210">
            <v>6401203</v>
          </cell>
          <cell r="H1210">
            <v>3660</v>
          </cell>
          <cell r="I1210" t="str">
            <v>Penalità da fornitori</v>
          </cell>
          <cell r="J1210">
            <v>3660</v>
          </cell>
          <cell r="K1210" t="str">
            <v xml:space="preserve">                 Conto personalizzabile</v>
          </cell>
        </row>
        <row r="1211">
          <cell r="G1211">
            <v>6401301</v>
          </cell>
          <cell r="H1211">
            <v>3660</v>
          </cell>
          <cell r="I1211" t="str">
            <v>Altri proventi e ricavi</v>
          </cell>
          <cell r="J1211">
            <v>3660</v>
          </cell>
          <cell r="K1211" t="str">
            <v xml:space="preserve">                 Conto personalizzabile</v>
          </cell>
        </row>
        <row r="1212">
          <cell r="G1212">
            <v>6401302</v>
          </cell>
          <cell r="H1212">
            <v>3660</v>
          </cell>
          <cell r="I1212" t="str">
            <v>Rimborso da terzi per rivalsa ex legge 816/85</v>
          </cell>
          <cell r="J1212">
            <v>3660</v>
          </cell>
          <cell r="K1212" t="str">
            <v xml:space="preserve">                 Conto personalizzabile</v>
          </cell>
        </row>
        <row r="1213">
          <cell r="G1213">
            <v>6401401</v>
          </cell>
          <cell r="H1213">
            <v>3652</v>
          </cell>
          <cell r="I1213" t="str">
            <v>Plusvalenze caratteristiche</v>
          </cell>
          <cell r="J1213">
            <v>3652</v>
          </cell>
          <cell r="K1213" t="str">
            <v xml:space="preserve">                 13) Plusvalenze ordinarie</v>
          </cell>
        </row>
        <row r="1214">
          <cell r="G1214">
            <v>6401402</v>
          </cell>
          <cell r="H1214">
            <v>3660</v>
          </cell>
          <cell r="I1214" t="str">
            <v>Sopravvenienze attive e insussistenze passive caratteristiche</v>
          </cell>
          <cell r="J1214">
            <v>3660</v>
          </cell>
          <cell r="K1214" t="str">
            <v xml:space="preserve">                 Conto personalizzabile</v>
          </cell>
        </row>
        <row r="1215">
          <cell r="G1215">
            <v>6401403</v>
          </cell>
          <cell r="H1215">
            <v>3660</v>
          </cell>
          <cell r="I1215" t="str">
            <v>Sopravvenienze attive caratteristiche per fatturazione</v>
          </cell>
          <cell r="J1215">
            <v>3660</v>
          </cell>
          <cell r="K1215" t="str">
            <v xml:space="preserve">                 Conto personalizzabile</v>
          </cell>
        </row>
        <row r="1216">
          <cell r="G1216">
            <v>6401501</v>
          </cell>
          <cell r="H1216">
            <v>3660</v>
          </cell>
          <cell r="I1216" t="str">
            <v>Ricavi da attività di smobilizzo</v>
          </cell>
          <cell r="J1216">
            <v>3660</v>
          </cell>
          <cell r="K1216" t="str">
            <v xml:space="preserve">                 Conto personalizzabile</v>
          </cell>
        </row>
        <row r="1217">
          <cell r="G1217">
            <v>6401801</v>
          </cell>
          <cell r="H1217">
            <v>3660</v>
          </cell>
          <cell r="I1217" t="str">
            <v>vendita gas di bilanciamento</v>
          </cell>
          <cell r="J1217">
            <v>3660</v>
          </cell>
          <cell r="K1217" t="str">
            <v xml:space="preserve">                 Conto personalizzabile</v>
          </cell>
        </row>
        <row r="1218">
          <cell r="G1218">
            <v>6401802</v>
          </cell>
          <cell r="H1218">
            <v>3660</v>
          </cell>
          <cell r="I1218" t="str">
            <v>ricavi da servizi non istituzionali agli utenti</v>
          </cell>
          <cell r="J1218">
            <v>3660</v>
          </cell>
          <cell r="K1218" t="str">
            <v xml:space="preserve">                 Conto personalizzabile</v>
          </cell>
        </row>
        <row r="1219">
          <cell r="G1219">
            <v>6401803</v>
          </cell>
          <cell r="H1219">
            <v>3660</v>
          </cell>
          <cell r="I1219" t="str">
            <v>Servizi amministrativi e commerciali verso altri operatori non gas</v>
          </cell>
          <cell r="J1219">
            <v>3660</v>
          </cell>
          <cell r="K1219" t="str">
            <v xml:space="preserve">                 Conto personalizzabile</v>
          </cell>
        </row>
        <row r="1220">
          <cell r="G1220">
            <v>6401804</v>
          </cell>
          <cell r="H1220">
            <v>3660</v>
          </cell>
          <cell r="I1220" t="str">
            <v>Servizi istituzionali x allacciamenti</v>
          </cell>
          <cell r="J1220">
            <v>3660</v>
          </cell>
          <cell r="K1220" t="str">
            <v xml:space="preserve">                 Conto personalizzabile</v>
          </cell>
        </row>
        <row r="1221">
          <cell r="G1221">
            <v>6401805</v>
          </cell>
          <cell r="H1221">
            <v>3660</v>
          </cell>
          <cell r="I1221" t="str">
            <v>Servizi istituzionali x lottizzazione</v>
          </cell>
          <cell r="J1221">
            <v>3660</v>
          </cell>
          <cell r="K1221" t="str">
            <v xml:space="preserve">                 Conto personalizzabile</v>
          </cell>
        </row>
        <row r="1222">
          <cell r="G1222">
            <v>6401851</v>
          </cell>
          <cell r="H1222">
            <v>3660</v>
          </cell>
          <cell r="I1222" t="str">
            <v>Prestazioni e servizi diversi per attività di misura</v>
          </cell>
          <cell r="J1222">
            <v>3660</v>
          </cell>
          <cell r="K1222" t="str">
            <v xml:space="preserve">                 Conto personalizzabile</v>
          </cell>
        </row>
        <row r="1223">
          <cell r="G1223">
            <v>6401901</v>
          </cell>
          <cell r="H1223">
            <v>3660</v>
          </cell>
          <cell r="I1223" t="str">
            <v>Ricavi da contratti di servizio</v>
          </cell>
          <cell r="J1223">
            <v>3660</v>
          </cell>
          <cell r="K1223" t="str">
            <v xml:space="preserve">                 Conto personalizzabile</v>
          </cell>
        </row>
        <row r="1224">
          <cell r="G1224">
            <v>6402001</v>
          </cell>
          <cell r="H1224">
            <v>3646</v>
          </cell>
          <cell r="I1224" t="str">
            <v>Quote servizio mensa a carico dipendenti</v>
          </cell>
          <cell r="J1224">
            <v>3646</v>
          </cell>
          <cell r="K1224" t="str">
            <v xml:space="preserve">                 11) Ricavi mensa aziendale</v>
          </cell>
        </row>
        <row r="1225">
          <cell r="G1225">
            <v>6402002</v>
          </cell>
          <cell r="H1225">
            <v>3646</v>
          </cell>
          <cell r="I1225" t="str">
            <v>Quote servizio mensa a carico collaboratori</v>
          </cell>
          <cell r="J1225">
            <v>3646</v>
          </cell>
          <cell r="K1225" t="str">
            <v xml:space="preserve">                 11) Ricavi mensa aziendale</v>
          </cell>
        </row>
        <row r="1226">
          <cell r="G1226">
            <v>6403001</v>
          </cell>
          <cell r="H1226">
            <v>3662</v>
          </cell>
          <cell r="I1226" t="str">
            <v>Contributi su allacciamenti</v>
          </cell>
          <cell r="J1226">
            <v>3662</v>
          </cell>
          <cell r="K1226" t="str">
            <v xml:space="preserve">              b) Contributi in conto esercizio</v>
          </cell>
        </row>
        <row r="1227">
          <cell r="G1227">
            <v>6403002</v>
          </cell>
          <cell r="H1227">
            <v>3662</v>
          </cell>
          <cell r="I1227" t="str">
            <v>Contributi lottizzazioni ed ampliamenti</v>
          </cell>
          <cell r="J1227">
            <v>3662</v>
          </cell>
          <cell r="K1227" t="str">
            <v xml:space="preserve">              b) Contributi in conto esercizio</v>
          </cell>
        </row>
        <row r="1228">
          <cell r="G1228">
            <v>6403003</v>
          </cell>
          <cell r="H1228">
            <v>3662</v>
          </cell>
          <cell r="I1228" t="str">
            <v>Contributo c/ impianto</v>
          </cell>
          <cell r="J1228">
            <v>3662</v>
          </cell>
          <cell r="K1228" t="str">
            <v xml:space="preserve">              b) Contributi in conto esercizio</v>
          </cell>
        </row>
        <row r="1229">
          <cell r="G1229">
            <v>6403004</v>
          </cell>
          <cell r="H1229">
            <v>3662</v>
          </cell>
          <cell r="I1229" t="str">
            <v>Contributi in conto esercizio</v>
          </cell>
          <cell r="J1229">
            <v>3662</v>
          </cell>
          <cell r="K1229" t="str">
            <v xml:space="preserve">              b) Contributi in conto esercizio</v>
          </cell>
        </row>
        <row r="1230">
          <cell r="G1230">
            <v>6403005</v>
          </cell>
          <cell r="H1230">
            <v>3662</v>
          </cell>
          <cell r="I1230" t="str">
            <v>Prestazioni richieste da clienti</v>
          </cell>
          <cell r="J1230">
            <v>3662</v>
          </cell>
          <cell r="K1230" t="str">
            <v xml:space="preserve">              b) Contributi in conto esercizio</v>
          </cell>
        </row>
        <row r="1231">
          <cell r="G1231">
            <v>6403006</v>
          </cell>
          <cell r="H1231">
            <v>3662</v>
          </cell>
          <cell r="I1231" t="str">
            <v>Contributi Snam campagna promozionale trasf. Imp.</v>
          </cell>
          <cell r="J1231">
            <v>3662</v>
          </cell>
          <cell r="K1231" t="str">
            <v xml:space="preserve">              b) Contributi in conto esercizio</v>
          </cell>
        </row>
        <row r="1232">
          <cell r="G1232">
            <v>6403007</v>
          </cell>
          <cell r="H1232">
            <v>3662</v>
          </cell>
          <cell r="I1232" t="str">
            <v>Prestazioni riscossione incassi c/Seven</v>
          </cell>
          <cell r="J1232">
            <v>3662</v>
          </cell>
          <cell r="K1232" t="str">
            <v xml:space="preserve">              b) Contributi in conto esercizio</v>
          </cell>
        </row>
        <row r="1233">
          <cell r="G1233">
            <v>6403008</v>
          </cell>
          <cell r="H1233">
            <v>3662</v>
          </cell>
          <cell r="I1233" t="str">
            <v>Prestazioni richieste da clienti ASCO</v>
          </cell>
          <cell r="J1233">
            <v>3662</v>
          </cell>
          <cell r="K1233" t="str">
            <v xml:space="preserve">              b) Contributi in conto esercizio</v>
          </cell>
        </row>
        <row r="1234">
          <cell r="G1234">
            <v>6403101</v>
          </cell>
          <cell r="H1234">
            <v>3662</v>
          </cell>
          <cell r="I1234" t="str">
            <v>Quota annua contributi allacciamenti</v>
          </cell>
          <cell r="J1234">
            <v>3662</v>
          </cell>
          <cell r="K1234" t="str">
            <v xml:space="preserve">              b) Contributi in conto esercizio</v>
          </cell>
        </row>
        <row r="1235">
          <cell r="G1235">
            <v>6403102</v>
          </cell>
          <cell r="H1235">
            <v>3662</v>
          </cell>
          <cell r="I1235" t="str">
            <v>Quota annua contributi lottizzazioni ed ampliamenti</v>
          </cell>
          <cell r="J1235">
            <v>3662</v>
          </cell>
          <cell r="K1235" t="str">
            <v xml:space="preserve">              b) Contributi in conto esercizio</v>
          </cell>
        </row>
        <row r="1236">
          <cell r="G1236">
            <v>6403103</v>
          </cell>
          <cell r="H1236">
            <v>3662</v>
          </cell>
          <cell r="I1236" t="str">
            <v>Quota annua contributi c/impianti</v>
          </cell>
          <cell r="J1236">
            <v>3662</v>
          </cell>
          <cell r="K1236" t="str">
            <v xml:space="preserve">              b) Contributi in conto esercizio</v>
          </cell>
        </row>
        <row r="1237">
          <cell r="G1237">
            <v>6403105</v>
          </cell>
          <cell r="H1237">
            <v>3662</v>
          </cell>
          <cell r="I1237" t="str">
            <v>Quota annua prestazioni richieste da clienti</v>
          </cell>
          <cell r="J1237">
            <v>3662</v>
          </cell>
          <cell r="K1237" t="str">
            <v xml:space="preserve">              b) Contributi in conto esercizio</v>
          </cell>
        </row>
        <row r="1238">
          <cell r="G1238">
            <v>6501001</v>
          </cell>
          <cell r="H1238">
            <v>4340</v>
          </cell>
          <cell r="I1238" t="str">
            <v>Proventi da Ergas srl</v>
          </cell>
          <cell r="J1238">
            <v>4340</v>
          </cell>
          <cell r="K1238" t="str">
            <v xml:space="preserve">              a) Da imprese controllate</v>
          </cell>
        </row>
        <row r="1239">
          <cell r="G1239">
            <v>6501002</v>
          </cell>
          <cell r="H1239">
            <v>4340</v>
          </cell>
          <cell r="I1239" t="str">
            <v>Proventi da Nord Italia gas spa</v>
          </cell>
          <cell r="J1239">
            <v>4340</v>
          </cell>
          <cell r="K1239" t="str">
            <v xml:space="preserve">              a) Da imprese controllate</v>
          </cell>
        </row>
        <row r="1240">
          <cell r="G1240">
            <v>6501003</v>
          </cell>
          <cell r="H1240">
            <v>4340</v>
          </cell>
          <cell r="I1240" t="str">
            <v>Proventi da Tecnometan spa</v>
          </cell>
          <cell r="J1240">
            <v>4340</v>
          </cell>
          <cell r="K1240" t="str">
            <v xml:space="preserve">              a) Da imprese controllate</v>
          </cell>
        </row>
        <row r="1241">
          <cell r="G1241">
            <v>6501004</v>
          </cell>
          <cell r="H1241">
            <v>4340</v>
          </cell>
          <cell r="I1241" t="str">
            <v>Proventi da Val D'Astico spa</v>
          </cell>
          <cell r="J1241">
            <v>4340</v>
          </cell>
          <cell r="K1241" t="str">
            <v xml:space="preserve">              a) Da imprese controllate</v>
          </cell>
        </row>
        <row r="1242">
          <cell r="G1242">
            <v>6501005</v>
          </cell>
          <cell r="H1242">
            <v>4340</v>
          </cell>
          <cell r="I1242" t="str">
            <v>Proventi da Seven</v>
          </cell>
          <cell r="J1242">
            <v>4340</v>
          </cell>
          <cell r="K1242" t="str">
            <v xml:space="preserve">              a) Da imprese controllate</v>
          </cell>
        </row>
        <row r="1243">
          <cell r="G1243">
            <v>6501006</v>
          </cell>
          <cell r="H1243">
            <v>4340</v>
          </cell>
          <cell r="I1243" t="str">
            <v>Crediti d'imposta su dividendi</v>
          </cell>
          <cell r="J1243">
            <v>4340</v>
          </cell>
          <cell r="K1243" t="str">
            <v xml:space="preserve">              a) Da imprese controllate</v>
          </cell>
        </row>
        <row r="1244">
          <cell r="G1244">
            <v>6501007</v>
          </cell>
          <cell r="H1244">
            <v>4340</v>
          </cell>
          <cell r="I1244" t="str">
            <v>Proventi da Gestione Servizi Pubblici S.p.A.</v>
          </cell>
          <cell r="J1244">
            <v>4340</v>
          </cell>
          <cell r="K1244" t="str">
            <v xml:space="preserve">              a) Da imprese controllate</v>
          </cell>
        </row>
        <row r="1245">
          <cell r="G1245">
            <v>6501008</v>
          </cell>
          <cell r="H1245">
            <v>4340</v>
          </cell>
          <cell r="I1245" t="str">
            <v>Proventi da Metanotezze</v>
          </cell>
          <cell r="J1245">
            <v>4340</v>
          </cell>
          <cell r="K1245" t="str">
            <v xml:space="preserve">              a) Da imprese controllate</v>
          </cell>
        </row>
        <row r="1246">
          <cell r="G1246">
            <v>6501009</v>
          </cell>
          <cell r="H1246">
            <v>4340</v>
          </cell>
          <cell r="I1246" t="str">
            <v>Proventi da Veneta Gestione Servizi Pubblici S.p.A.</v>
          </cell>
          <cell r="J1246">
            <v>4340</v>
          </cell>
          <cell r="K1246" t="str">
            <v xml:space="preserve">              a) Da imprese controllate</v>
          </cell>
        </row>
        <row r="1247">
          <cell r="G1247">
            <v>6501010</v>
          </cell>
          <cell r="H1247">
            <v>4340</v>
          </cell>
          <cell r="I1247" t="str">
            <v>Proventi da Gestione Servizi Pubblici HoldingS.p.A.</v>
          </cell>
          <cell r="J1247">
            <v>4340</v>
          </cell>
          <cell r="K1247" t="str">
            <v xml:space="preserve">              a) Da imprese controllate</v>
          </cell>
        </row>
        <row r="1248">
          <cell r="G1248">
            <v>6501011</v>
          </cell>
          <cell r="H1248">
            <v>4340</v>
          </cell>
          <cell r="I1248" t="str">
            <v>Proventi da Holding austriache</v>
          </cell>
          <cell r="J1248">
            <v>4340</v>
          </cell>
          <cell r="K1248" t="str">
            <v xml:space="preserve">              a) Da imprese controllate</v>
          </cell>
        </row>
        <row r="1249">
          <cell r="G1249">
            <v>6501012</v>
          </cell>
          <cell r="H1249">
            <v>4340</v>
          </cell>
          <cell r="I1249" t="str">
            <v>Proventi da Ascotrade spa</v>
          </cell>
          <cell r="J1249">
            <v>4340</v>
          </cell>
          <cell r="K1249" t="str">
            <v xml:space="preserve">              a) Da imprese controllate</v>
          </cell>
        </row>
        <row r="1250">
          <cell r="G1250">
            <v>6503001</v>
          </cell>
          <cell r="H1250">
            <v>4364</v>
          </cell>
          <cell r="I1250" t="str">
            <v>Plusavalenze da cessioni partecipazioni</v>
          </cell>
          <cell r="J1250">
            <v>4364</v>
          </cell>
          <cell r="K1250" t="str">
            <v xml:space="preserve">                 Conto personalizzabile</v>
          </cell>
        </row>
        <row r="1251">
          <cell r="G1251">
            <v>6601001</v>
          </cell>
          <cell r="H1251">
            <v>4410</v>
          </cell>
          <cell r="I1251" t="str">
            <v>Rivalutazione credito IRPEF su TFR</v>
          </cell>
          <cell r="J1251">
            <v>4410</v>
          </cell>
          <cell r="K1251" t="str">
            <v xml:space="preserve">                    3) Altri ...</v>
          </cell>
        </row>
        <row r="1252">
          <cell r="G1252">
            <v>6602001</v>
          </cell>
          <cell r="H1252">
            <v>4400</v>
          </cell>
          <cell r="I1252" t="str">
            <v>Plusvalenza su partecipazioni in imprese controllate</v>
          </cell>
          <cell r="J1252">
            <v>4400</v>
          </cell>
          <cell r="K1252" t="str">
            <v xml:space="preserve">                 1) Da imprese controllate</v>
          </cell>
        </row>
        <row r="1253">
          <cell r="G1253">
            <v>6607001</v>
          </cell>
          <cell r="H1253">
            <v>4488</v>
          </cell>
          <cell r="I1253" t="str">
            <v>Interessi attivi su investimenti finanziari a breve</v>
          </cell>
          <cell r="J1253">
            <v>4488</v>
          </cell>
          <cell r="K1253" t="str">
            <v xml:space="preserve">                 10) Altri proventi ...</v>
          </cell>
        </row>
        <row r="1254">
          <cell r="G1254">
            <v>6607002</v>
          </cell>
          <cell r="H1254">
            <v>4488</v>
          </cell>
          <cell r="I1254" t="str">
            <v>Proventi e interessi attivi su titoli</v>
          </cell>
          <cell r="J1254">
            <v>4488</v>
          </cell>
          <cell r="K1254" t="str">
            <v xml:space="preserve">                 10) Altri proventi ...</v>
          </cell>
        </row>
        <row r="1255">
          <cell r="G1255">
            <v>6607003</v>
          </cell>
          <cell r="H1255">
            <v>4488</v>
          </cell>
          <cell r="I1255" t="str">
            <v>Plusvalenze su titoli</v>
          </cell>
          <cell r="J1255">
            <v>4488</v>
          </cell>
          <cell r="K1255" t="str">
            <v xml:space="preserve">                 10) Altri proventi ...</v>
          </cell>
        </row>
        <row r="1256">
          <cell r="G1256">
            <v>6612001</v>
          </cell>
          <cell r="H1256">
            <v>4532</v>
          </cell>
          <cell r="I1256" t="str">
            <v>Interessi attivi su c/c bancari</v>
          </cell>
          <cell r="J1256">
            <v>4532</v>
          </cell>
          <cell r="K1256" t="str">
            <v xml:space="preserve">                    b) Interessi su depositi bancari</v>
          </cell>
        </row>
        <row r="1257">
          <cell r="G1257">
            <v>6612002</v>
          </cell>
          <cell r="H1257">
            <v>4532</v>
          </cell>
          <cell r="I1257" t="str">
            <v>Interessi attivi su altri depositi bancari</v>
          </cell>
          <cell r="J1257">
            <v>4532</v>
          </cell>
          <cell r="K1257" t="str">
            <v xml:space="preserve">                    b) Interessi su depositi bancari</v>
          </cell>
        </row>
        <row r="1258">
          <cell r="G1258">
            <v>6612003</v>
          </cell>
          <cell r="H1258">
            <v>4534</v>
          </cell>
          <cell r="I1258" t="str">
            <v>Interessi attivi su ccp</v>
          </cell>
          <cell r="J1258">
            <v>4534</v>
          </cell>
          <cell r="K1258" t="str">
            <v xml:space="preserve">                    c) Interessi su depositi postali</v>
          </cell>
        </row>
        <row r="1259">
          <cell r="G1259">
            <v>6612004</v>
          </cell>
          <cell r="H1259">
            <v>4530</v>
          </cell>
          <cell r="I1259" t="str">
            <v>Interessi attivi su quote mutui passivi non riscosse</v>
          </cell>
          <cell r="J1259">
            <v>4530</v>
          </cell>
          <cell r="K1259" t="str">
            <v xml:space="preserve">                    a) Interessi di altri crediti</v>
          </cell>
        </row>
        <row r="1260">
          <cell r="G1260">
            <v>6612005</v>
          </cell>
          <cell r="H1260">
            <v>4530</v>
          </cell>
          <cell r="I1260" t="str">
            <v>Interessi attivi su depositi cauzionali</v>
          </cell>
          <cell r="J1260">
            <v>4530</v>
          </cell>
          <cell r="K1260" t="str">
            <v xml:space="preserve">                    a) Interessi di altri crediti</v>
          </cell>
        </row>
        <row r="1261">
          <cell r="G1261">
            <v>6612006</v>
          </cell>
          <cell r="H1261">
            <v>4538</v>
          </cell>
          <cell r="I1261" t="str">
            <v>Altri interessi attivi</v>
          </cell>
          <cell r="J1261">
            <v>4538</v>
          </cell>
          <cell r="K1261" t="str">
            <v xml:space="preserve">                    f) Abbuoni, sconti, e altri interessi</v>
          </cell>
        </row>
        <row r="1262">
          <cell r="G1262">
            <v>6612007</v>
          </cell>
          <cell r="H1262">
            <v>4538</v>
          </cell>
          <cell r="I1262" t="str">
            <v>Premi,sconti,abbuoni e arrotondamenti attivi</v>
          </cell>
          <cell r="J1262">
            <v>4538</v>
          </cell>
          <cell r="K1262" t="str">
            <v xml:space="preserve">                    f) Abbuoni, sconti, e altri interessi</v>
          </cell>
        </row>
        <row r="1263">
          <cell r="G1263">
            <v>6612008</v>
          </cell>
          <cell r="H1263">
            <v>4530</v>
          </cell>
          <cell r="I1263" t="str">
            <v>Interessi attivi su dilazione</v>
          </cell>
          <cell r="J1263">
            <v>4530</v>
          </cell>
          <cell r="K1263" t="str">
            <v xml:space="preserve">                    a) Interessi di altri crediti</v>
          </cell>
        </row>
        <row r="1264">
          <cell r="G1264">
            <v>6612009</v>
          </cell>
          <cell r="H1264">
            <v>4530</v>
          </cell>
          <cell r="I1264" t="str">
            <v>Interessi attivi di mora</v>
          </cell>
          <cell r="J1264">
            <v>4530</v>
          </cell>
          <cell r="K1264" t="str">
            <v xml:space="preserve">                    a) Interessi di altri crediti</v>
          </cell>
        </row>
        <row r="1265">
          <cell r="G1265">
            <v>6612010</v>
          </cell>
          <cell r="H1265">
            <v>4538</v>
          </cell>
          <cell r="I1265" t="str">
            <v>Premi, abbuoni e arrotondamenti attivi per allacci</v>
          </cell>
          <cell r="J1265">
            <v>4538</v>
          </cell>
          <cell r="K1265" t="str">
            <v xml:space="preserve">                    f) Abbuoni, sconti, e altri interessi</v>
          </cell>
        </row>
        <row r="1266">
          <cell r="G1266">
            <v>6612011</v>
          </cell>
          <cell r="H1266">
            <v>4530</v>
          </cell>
          <cell r="I1266" t="str">
            <v>Interessi attivi di mora per allacci</v>
          </cell>
          <cell r="J1266">
            <v>4530</v>
          </cell>
          <cell r="K1266" t="str">
            <v xml:space="preserve">                    a) Interessi di altri crediti</v>
          </cell>
        </row>
        <row r="1267">
          <cell r="G1267">
            <v>6612012</v>
          </cell>
          <cell r="H1267">
            <v>4538</v>
          </cell>
          <cell r="I1267" t="str">
            <v>Boll.-Deroghe - Sconti finanziari, abbuoni, arrotondamenti attivi</v>
          </cell>
          <cell r="J1267">
            <v>4538</v>
          </cell>
          <cell r="K1267" t="str">
            <v xml:space="preserve">                    f) Abbuoni, sconti, e altri interessi</v>
          </cell>
        </row>
        <row r="1268">
          <cell r="G1268">
            <v>6612013</v>
          </cell>
          <cell r="H1268">
            <v>4541</v>
          </cell>
          <cell r="I1268" t="str">
            <v>Scarti da conversione attivi</v>
          </cell>
          <cell r="J1268">
            <v>4624</v>
          </cell>
          <cell r="K1268" t="str">
            <v xml:space="preserve">              a) Utili su cambi</v>
          </cell>
        </row>
        <row r="1269">
          <cell r="G1269">
            <v>6612014</v>
          </cell>
          <cell r="H1269">
            <v>4538</v>
          </cell>
          <cell r="I1269" t="str">
            <v>Arrotondamenti attivi</v>
          </cell>
          <cell r="J1269">
            <v>4538</v>
          </cell>
          <cell r="K1269" t="str">
            <v xml:space="preserve">                    f) Abbuoni, sconti, e altri interessi</v>
          </cell>
        </row>
        <row r="1270">
          <cell r="G1270">
            <v>6612015</v>
          </cell>
          <cell r="H1270">
            <v>4514</v>
          </cell>
          <cell r="I1270" t="str">
            <v>Interessi attivi su finanziamenti a controllanti</v>
          </cell>
          <cell r="J1270">
            <v>4514</v>
          </cell>
          <cell r="K1270" t="str">
            <v xml:space="preserve">                 3) Da controllanti</v>
          </cell>
        </row>
        <row r="1271">
          <cell r="G1271">
            <v>6612016</v>
          </cell>
          <cell r="H1271">
            <v>4510</v>
          </cell>
          <cell r="I1271" t="str">
            <v>Interessi attivi su finanziamenti a controllate</v>
          </cell>
          <cell r="J1271">
            <v>4510</v>
          </cell>
          <cell r="K1271" t="str">
            <v xml:space="preserve">                 1) Da imprese controllate</v>
          </cell>
        </row>
        <row r="1272">
          <cell r="G1272">
            <v>6613001</v>
          </cell>
          <cell r="H1272">
            <v>4542</v>
          </cell>
          <cell r="I1272" t="str">
            <v>Utili su cambi</v>
          </cell>
          <cell r="J1272">
            <v>4624</v>
          </cell>
          <cell r="K1272" t="str">
            <v xml:space="preserve">              a) Utili su cambi</v>
          </cell>
        </row>
        <row r="1273">
          <cell r="G1273">
            <v>6701001</v>
          </cell>
          <cell r="H1273">
            <v>3753</v>
          </cell>
          <cell r="I1273" t="str">
            <v>Sconti e premi su acquisti gas deroghe</v>
          </cell>
          <cell r="J1273">
            <v>3753</v>
          </cell>
          <cell r="K1273" t="str">
            <v xml:space="preserve">              28) (Sconti, abbuoni, premi su acquisti)</v>
          </cell>
        </row>
        <row r="1274">
          <cell r="G1274">
            <v>6701002</v>
          </cell>
          <cell r="H1274">
            <v>3662</v>
          </cell>
          <cell r="I1274" t="str">
            <v>Premio di sviluppo gas civile</v>
          </cell>
          <cell r="J1274">
            <v>3662</v>
          </cell>
          <cell r="K1274" t="str">
            <v xml:space="preserve">              b) Contributi in conto esercizio</v>
          </cell>
        </row>
        <row r="1275">
          <cell r="G1275">
            <v>6701003</v>
          </cell>
          <cell r="H1275">
            <v>3753</v>
          </cell>
          <cell r="I1275" t="str">
            <v>Sconti e premi su acquisti gas civile</v>
          </cell>
          <cell r="J1275">
            <v>3753</v>
          </cell>
          <cell r="K1275" t="str">
            <v xml:space="preserve">              28) (Sconti, abbuoni, premi su acquisti)</v>
          </cell>
        </row>
        <row r="1276">
          <cell r="G1276">
            <v>6701004</v>
          </cell>
          <cell r="H1276">
            <v>3753</v>
          </cell>
          <cell r="I1276" t="str">
            <v xml:space="preserve">Sconti e premi su acquisti gas </v>
          </cell>
          <cell r="J1276">
            <v>3753</v>
          </cell>
          <cell r="K1276" t="str">
            <v xml:space="preserve">              28) (Sconti, abbuoni, premi su acquisti)</v>
          </cell>
        </row>
        <row r="1277">
          <cell r="G1277">
            <v>6701005</v>
          </cell>
          <cell r="H1277">
            <v>3753</v>
          </cell>
          <cell r="I1277" t="str">
            <v>Sconti e premi su acqusti materiale</v>
          </cell>
          <cell r="J1277">
            <v>3753</v>
          </cell>
          <cell r="K1277" t="str">
            <v xml:space="preserve">              28) (Sconti, abbuoni, premi su acquisti)</v>
          </cell>
        </row>
        <row r="1278">
          <cell r="G1278">
            <v>6701751</v>
          </cell>
          <cell r="H1278">
            <v>3753</v>
          </cell>
          <cell r="I1278" t="str">
            <v>sconti acquisto del gas da importazione</v>
          </cell>
          <cell r="J1278">
            <v>3753</v>
          </cell>
          <cell r="K1278" t="str">
            <v xml:space="preserve">              28) (Sconti, abbuoni, premi su acquisti)</v>
          </cell>
        </row>
        <row r="1279">
          <cell r="G1279">
            <v>6701752</v>
          </cell>
          <cell r="H1279">
            <v>3753</v>
          </cell>
          <cell r="I1279" t="str">
            <v>sconti acquisto del gas da coltivazione</v>
          </cell>
          <cell r="J1279">
            <v>3753</v>
          </cell>
          <cell r="K1279" t="str">
            <v xml:space="preserve">              28) (Sconti, abbuoni, premi su acquisti)</v>
          </cell>
        </row>
        <row r="1280">
          <cell r="G1280">
            <v>6701753</v>
          </cell>
          <cell r="H1280">
            <v>3753</v>
          </cell>
          <cell r="I1280" t="str">
            <v xml:space="preserve">sconto acq.del gas da grossisti ed altri operatori </v>
          </cell>
          <cell r="J1280">
            <v>3753</v>
          </cell>
          <cell r="K1280" t="str">
            <v xml:space="preserve">              28) (Sconti, abbuoni, premi su acquisti)</v>
          </cell>
        </row>
        <row r="1281">
          <cell r="G1281">
            <v>6701801</v>
          </cell>
          <cell r="H1281">
            <v>3753</v>
          </cell>
          <cell r="I1281" t="str">
            <v>Sconti acquisto gas di bilanciamento</v>
          </cell>
          <cell r="J1281">
            <v>3753</v>
          </cell>
          <cell r="K1281" t="str">
            <v xml:space="preserve">              28) (Sconti, abbuoni, premi su acquisti)</v>
          </cell>
        </row>
        <row r="1282">
          <cell r="G1282">
            <v>6702001</v>
          </cell>
          <cell r="H1282">
            <v>4172</v>
          </cell>
          <cell r="I1282" t="str">
            <v>Esistenze finali di materiale a magazzino - metano</v>
          </cell>
          <cell r="J1282">
            <v>4172</v>
          </cell>
          <cell r="K1282" t="str">
            <v xml:space="preserve">              b) (Rimanenze finali)</v>
          </cell>
        </row>
        <row r="1283">
          <cell r="G1283">
            <v>6702002</v>
          </cell>
          <cell r="H1283">
            <v>4172</v>
          </cell>
          <cell r="I1283" t="str">
            <v>Esistenze finali gas in rete</v>
          </cell>
          <cell r="J1283">
            <v>4172</v>
          </cell>
          <cell r="K1283" t="str">
            <v xml:space="preserve">              b) (Rimanenze finali)</v>
          </cell>
        </row>
        <row r="1284">
          <cell r="G1284">
            <v>6702801</v>
          </cell>
          <cell r="H1284">
            <v>4172</v>
          </cell>
          <cell r="I1284" t="str">
            <v>Esistenze finali gas di bilanciamento</v>
          </cell>
          <cell r="J1284">
            <v>4172</v>
          </cell>
          <cell r="K1284" t="str">
            <v xml:space="preserve">              b) (Rimanenze finali)</v>
          </cell>
        </row>
        <row r="1285">
          <cell r="G1285">
            <v>6703001</v>
          </cell>
          <cell r="H1285">
            <v>4706</v>
          </cell>
          <cell r="I1285" t="str">
            <v>Rivalutazione titoli</v>
          </cell>
          <cell r="J1285">
            <v>4706</v>
          </cell>
          <cell r="K1285" t="str">
            <v xml:space="preserve">              c) Di titoli iscritti nell'attivo circolante (che non costituiscono partecipazioni)</v>
          </cell>
        </row>
        <row r="1286">
          <cell r="G1286">
            <v>6710001</v>
          </cell>
          <cell r="H1286">
            <v>4172</v>
          </cell>
          <cell r="I1286" t="str">
            <v>Esistenze finali di materiale a magazzino - calore</v>
          </cell>
          <cell r="J1286">
            <v>4172</v>
          </cell>
          <cell r="K1286" t="str">
            <v xml:space="preserve">              b) (Rimanenze finali)</v>
          </cell>
        </row>
        <row r="1287">
          <cell r="G1287">
            <v>6710002</v>
          </cell>
          <cell r="H1287">
            <v>4172</v>
          </cell>
          <cell r="I1287" t="str">
            <v>Esistenze finali di gasolio</v>
          </cell>
          <cell r="J1287">
            <v>4172</v>
          </cell>
          <cell r="K1287" t="str">
            <v xml:space="preserve">              b) (Rimanenze finali)</v>
          </cell>
        </row>
        <row r="1288">
          <cell r="G1288">
            <v>6710003</v>
          </cell>
          <cell r="H1288">
            <v>4172</v>
          </cell>
          <cell r="I1288" t="str">
            <v>Esistenze finali di GPL</v>
          </cell>
          <cell r="J1288">
            <v>4172</v>
          </cell>
          <cell r="K1288" t="str">
            <v xml:space="preserve">              b) (Rimanenze finali)</v>
          </cell>
        </row>
        <row r="1289">
          <cell r="G1289">
            <v>6720001</v>
          </cell>
          <cell r="H1289">
            <v>4172</v>
          </cell>
          <cell r="I1289" t="str">
            <v>Esistenze finali di materiale a magazzino - TLC</v>
          </cell>
          <cell r="J1289">
            <v>4172</v>
          </cell>
          <cell r="K1289" t="str">
            <v xml:space="preserve">              b) (Rimanenze finali)</v>
          </cell>
        </row>
        <row r="1290">
          <cell r="G1290">
            <v>6802001</v>
          </cell>
          <cell r="H1290">
            <v>4821</v>
          </cell>
          <cell r="I1290" t="str">
            <v>Sopravvenienze attive e insussistenze passive straordinarie</v>
          </cell>
          <cell r="J1290">
            <v>4821</v>
          </cell>
          <cell r="K1290" t="str">
            <v xml:space="preserve">                 b) Sopravvenienze attive</v>
          </cell>
        </row>
        <row r="1291">
          <cell r="G1291">
            <v>7001001</v>
          </cell>
          <cell r="H1291">
            <v>4939</v>
          </cell>
          <cell r="I1291" t="str">
            <v>Utile/perdita di esercizio</v>
          </cell>
          <cell r="J1291">
            <v>4934</v>
          </cell>
          <cell r="K1291" t="str">
            <v>23) Utile (Perdita) dell'esercizio</v>
          </cell>
        </row>
        <row r="1292">
          <cell r="G1292">
            <v>8001001</v>
          </cell>
          <cell r="H1292">
            <v>3335</v>
          </cell>
          <cell r="I1292" t="str">
            <v>Garanzie prestate su mutui assunti</v>
          </cell>
          <cell r="J1292">
            <v>3335</v>
          </cell>
          <cell r="K1292" t="str">
            <v xml:space="preserve">           e) Avalli e fideiussioni ricevute o concesse</v>
          </cell>
        </row>
        <row r="1293">
          <cell r="G1293">
            <v>8001002</v>
          </cell>
          <cell r="H1293">
            <v>3335</v>
          </cell>
          <cell r="I1293" t="str">
            <v>Impegni per fidejussioni prestate</v>
          </cell>
          <cell r="J1293">
            <v>3335</v>
          </cell>
          <cell r="K1293" t="str">
            <v xml:space="preserve">           e) Avalli e fideiussioni ricevute o concesse</v>
          </cell>
        </row>
        <row r="1294">
          <cell r="G1294">
            <v>8001003</v>
          </cell>
          <cell r="H1294">
            <v>3335</v>
          </cell>
          <cell r="I1294" t="str">
            <v>Mirant Italia c/opzioni</v>
          </cell>
          <cell r="J1294">
            <v>3335</v>
          </cell>
          <cell r="K1294" t="str">
            <v xml:space="preserve">           e) Avalli e fideiussioni ricevute o concesse</v>
          </cell>
        </row>
        <row r="1295">
          <cell r="G1295">
            <v>8001004</v>
          </cell>
          <cell r="H1295">
            <v>3335</v>
          </cell>
          <cell r="I1295" t="str">
            <v>Debiti futuri per opzioni</v>
          </cell>
          <cell r="J1295">
            <v>3335</v>
          </cell>
          <cell r="K1295" t="str">
            <v xml:space="preserve">           e) Avalli e fideiussioni ricevute o concesse</v>
          </cell>
        </row>
        <row r="1296">
          <cell r="G1296">
            <v>8001005</v>
          </cell>
          <cell r="H1296">
            <v>3335</v>
          </cell>
          <cell r="I1296" t="str">
            <v>Mirant Generation Portogruaro c/opzioni</v>
          </cell>
          <cell r="J1296">
            <v>3335</v>
          </cell>
          <cell r="K1296" t="str">
            <v xml:space="preserve">           e) Avalli e fideiussioni ricevute o concesse</v>
          </cell>
        </row>
        <row r="1297">
          <cell r="G1297">
            <v>8001006</v>
          </cell>
          <cell r="H1297">
            <v>3335</v>
          </cell>
          <cell r="I1297" t="str">
            <v>Mirant Generation San Severo c/opzioni</v>
          </cell>
          <cell r="J1297">
            <v>3335</v>
          </cell>
          <cell r="K1297" t="str">
            <v xml:space="preserve">           e) Avalli e fideiussioni ricevute o concesse</v>
          </cell>
        </row>
        <row r="1298">
          <cell r="G1298">
            <v>8001007</v>
          </cell>
          <cell r="H1298">
            <v>3335</v>
          </cell>
          <cell r="I1298" t="str">
            <v>Mirant Aelous energia c/opzioni</v>
          </cell>
          <cell r="J1298">
            <v>3335</v>
          </cell>
          <cell r="K1298" t="str">
            <v xml:space="preserve">           e) Avalli e fideiussioni ricevute o concesse</v>
          </cell>
        </row>
        <row r="1299">
          <cell r="G1299">
            <v>8002001</v>
          </cell>
          <cell r="I1299" t="str">
            <v>Chiusura stato patrimoniale</v>
          </cell>
          <cell r="J1299" t="e">
            <v>#N/A</v>
          </cell>
          <cell r="K1299" t="e">
            <v>#N/A</v>
          </cell>
        </row>
        <row r="1300">
          <cell r="G1300">
            <v>8003001</v>
          </cell>
          <cell r="I1300" t="str">
            <v>Apertura stato patrimoniale</v>
          </cell>
          <cell r="J1300" t="e">
            <v>#N/A</v>
          </cell>
          <cell r="K130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FS I+E"/>
      <sheetName val="NAV0"/>
      <sheetName val="Tab Cap.inv."/>
      <sheetName val="Sheet1"/>
      <sheetName val="Tab FCF"/>
      <sheetName val="Tab CE-SP"/>
      <sheetName val="Burgo"/>
      <sheetName val="Output I+E"/>
      <sheetName val="Rates I"/>
      <sheetName val="Value I"/>
      <sheetName val="Rates E"/>
      <sheetName val="Value E"/>
      <sheetName val="piatto 2005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Eco SW"/>
      <sheetName val="costruzione"/>
      <sheetName val="ricavi"/>
      <sheetName val="costi_op"/>
      <sheetName val="ammortamento"/>
      <sheetName val="P&amp;L"/>
      <sheetName val="Tax"/>
      <sheetName val="ST_PAT"/>
      <sheetName val="workcap"/>
      <sheetName val="Debito"/>
      <sheetName val="cc, dividendi  e Iva"/>
      <sheetName val="cashflow"/>
      <sheetName val="pfratios"/>
      <sheetName val="Titolo"/>
      <sheetName val="Sommario"/>
      <sheetName val="Assumption"/>
      <sheetName val="Kemihospital"/>
      <sheetName val="Costi"/>
      <sheetName val="Oneri finanziari"/>
      <sheetName val="Imposte"/>
      <sheetName val="Voci patrimoniali"/>
      <sheetName val="Grafici"/>
      <sheetName val="SP riclassificato"/>
      <sheetName val="Analisi indebitamento"/>
      <sheetName val="Sintesi analisi CCN"/>
      <sheetName val="Analisi Crediti per finanz."/>
      <sheetName val="Analisi crediti"/>
      <sheetName val="Analisi debiti"/>
      <sheetName val="WACC"/>
    </sheetNames>
    <sheetDataSet>
      <sheetData sheetId="0" refreshError="1">
        <row r="126">
          <cell r="D126">
            <v>4.2500000000000003E-2</v>
          </cell>
        </row>
        <row r="127">
          <cell r="D127">
            <v>0.37</v>
          </cell>
        </row>
        <row r="128">
          <cell r="D128">
            <v>0.27</v>
          </cell>
        </row>
        <row r="129">
          <cell r="D129">
            <v>0.19</v>
          </cell>
        </row>
        <row r="130">
          <cell r="D130">
            <v>7.0000000000000007E-2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Eco SW"/>
      <sheetName val="summary"/>
      <sheetName val="costruzione"/>
      <sheetName val="ricavi"/>
      <sheetName val="costi_op"/>
      <sheetName val="ammortamento"/>
      <sheetName val="Tax"/>
      <sheetName val="workcap"/>
      <sheetName val="Debito"/>
      <sheetName val="ST_PAT"/>
      <sheetName val="P&amp;L"/>
      <sheetName val="cc, dividendi  e Iva"/>
      <sheetName val="cashflow"/>
      <sheetName val="pfratios"/>
      <sheetName val="post"/>
      <sheetName val="Titolo"/>
      <sheetName val="Sommario"/>
      <sheetName val="Assumption"/>
      <sheetName val="Demax"/>
      <sheetName val="Costi"/>
      <sheetName val="Oneri finanziari"/>
      <sheetName val="Imposte"/>
      <sheetName val="Voci patrimoniali"/>
      <sheetName val="Grafici"/>
      <sheetName val="SP riclassificato"/>
      <sheetName val="Analisi indebitamento"/>
      <sheetName val="Garanzie"/>
      <sheetName val="Sintesi analisi CCN"/>
      <sheetName val="Analisi Crediti per finanz."/>
      <sheetName val="Analisi crediti"/>
      <sheetName val="Analisi debiti"/>
      <sheetName val="PROGRAMMA DI LAVO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rgas"/>
      <sheetName val="Ascopiave"/>
      <sheetName val="Ascotrade"/>
      <sheetName val="Norditalia"/>
      <sheetName val="Valdastico"/>
      <sheetName val="Tecnometan"/>
      <sheetName val="Ascopiave (2)"/>
      <sheetName val="Ascotrade (2)"/>
      <sheetName val="Ergas (2)"/>
      <sheetName val="Norditalia (2)"/>
      <sheetName val="Valdastico (2)"/>
      <sheetName val="Tecnometan (2)"/>
      <sheetName val="Conti_particolari"/>
      <sheetName val="Pivot_2003"/>
      <sheetName val="Pivot_2002"/>
      <sheetName val="VGSP"/>
      <sheetName val="GSP"/>
      <sheetName val="Aggregato"/>
      <sheetName val="Copia aggr"/>
      <sheetName val="Copia aggr (2)"/>
      <sheetName val="Costi"/>
      <sheetName val="Ricavi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Parameters"/>
      <sheetName val="XXXXXX"/>
      <sheetName val="Guide"/>
      <sheetName val="Forecast data"/>
      <sheetName val="Synthesis"/>
      <sheetName val="Market Values"/>
      <sheetName val="DS"/>
      <sheetName val="Output Graph"/>
      <sheetName val="Output Table"/>
      <sheetName val="Multiples"/>
      <sheetName val="Regressions"/>
      <sheetName val="Beta"/>
      <sheetName val="Ratios I"/>
      <sheetName val="Ratios II"/>
      <sheetName val="Calendar"/>
      <sheetName val="RollSheet"/>
    </sheetNames>
    <sheetDataSet>
      <sheetData sheetId="0" refreshError="1">
        <row r="8">
          <cell r="E8">
            <v>1</v>
          </cell>
        </row>
        <row r="9">
          <cell r="G9" t="str">
            <v>na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Vendita"/>
      <sheetName val="Dati cliente"/>
      <sheetName val="Calcolo Qd-Qv"/>
      <sheetName val="Distribuzione"/>
      <sheetName val="Indici It"/>
      <sheetName val="Pcs e coeff. M"/>
      <sheetName val="Proposta"/>
      <sheetName val="calcolo"/>
      <sheetName val="Multiples"/>
    </sheetNames>
    <sheetDataSet>
      <sheetData sheetId="0" refreshError="1">
        <row r="7">
          <cell r="I7">
            <v>5208000</v>
          </cell>
        </row>
        <row r="8">
          <cell r="I8">
            <v>637912000</v>
          </cell>
        </row>
        <row r="9">
          <cell r="I9">
            <v>0.33558100000000002</v>
          </cell>
        </row>
        <row r="10">
          <cell r="I10">
            <v>0.69199999999999995</v>
          </cell>
        </row>
        <row r="11">
          <cell r="I11">
            <v>1.865</v>
          </cell>
        </row>
        <row r="12">
          <cell r="I12">
            <v>2.5499999999999998</v>
          </cell>
        </row>
        <row r="19">
          <cell r="F19">
            <v>18.199000000000002</v>
          </cell>
        </row>
        <row r="20">
          <cell r="F20">
            <v>18.199000000000002</v>
          </cell>
        </row>
        <row r="21">
          <cell r="F21">
            <v>18.199000000000002</v>
          </cell>
        </row>
        <row r="22">
          <cell r="F22">
            <v>18.199000000000002</v>
          </cell>
        </row>
        <row r="23">
          <cell r="F23">
            <v>18.199000000000002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Base Info"/>
      <sheetName val="Section Divider"/>
      <sheetName val="Index"/>
      <sheetName val="IS"/>
      <sheetName val="BS"/>
      <sheetName val="CF"/>
      <sheetName val="Dettagli economici"/>
      <sheetName val="VdP"/>
      <sheetName val="Costo MP"/>
      <sheetName val="Costo Vettoriam."/>
      <sheetName val="Lavori"/>
      <sheetName val="Serv. professionali"/>
      <sheetName val="Marketing"/>
      <sheetName val="Costi societari"/>
      <sheetName val="Personale"/>
      <sheetName val="Altri costi gest"/>
      <sheetName val="Altri R_P fin straord"/>
      <sheetName val="Dettagli patrimoniali"/>
      <sheetName val="Mov. Imm."/>
      <sheetName val="Cred comm.li"/>
      <sheetName val="Deb comm.li"/>
      <sheetName val="Altre att."/>
      <sheetName val="Altre pass."/>
      <sheetName val="Fondi"/>
      <sheetName val="PFN"/>
      <sheetName val="PN"/>
      <sheetName val="Conti d'ordine"/>
      <sheetName val="Vendita"/>
    </sheetNames>
    <sheetDataSet>
      <sheetData sheetId="0" refreshError="1">
        <row r="10">
          <cell r="D10" t="str">
            <v>FY05</v>
          </cell>
          <cell r="E10" t="str">
            <v>Actual</v>
          </cell>
        </row>
        <row r="11">
          <cell r="D11" t="str">
            <v>FY06</v>
          </cell>
          <cell r="E11" t="str">
            <v>Actual</v>
          </cell>
        </row>
        <row r="12">
          <cell r="D12" t="str">
            <v>FY07</v>
          </cell>
          <cell r="E12" t="str">
            <v>PRC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Base Info"/>
      <sheetName val="Section Divider"/>
      <sheetName val="Index"/>
      <sheetName val="IS"/>
      <sheetName val="BS"/>
      <sheetName val="CF"/>
      <sheetName val="Dettagli economici"/>
      <sheetName val="VdP"/>
      <sheetName val="Costo MP"/>
      <sheetName val="Lavori"/>
      <sheetName val="Serv. professional"/>
      <sheetName val="Marketing"/>
      <sheetName val="Costi societari"/>
      <sheetName val="Personale"/>
      <sheetName val="Altri costi gest"/>
      <sheetName val="Altri R_P fin straord"/>
      <sheetName val="Dettagli patrimoniali"/>
      <sheetName val="Mov. Imm."/>
      <sheetName val="Cred comm.li"/>
      <sheetName val="Deb comm.li"/>
      <sheetName val="Altre att."/>
      <sheetName val="Altre pass."/>
      <sheetName val="Fondi"/>
      <sheetName val="PFN"/>
      <sheetName val="PN"/>
      <sheetName val="Conti d'ordine"/>
    </sheetNames>
    <sheetDataSet>
      <sheetData sheetId="0" refreshError="1">
        <row r="22">
          <cell r="D22" t="str">
            <v>31 dic 05</v>
          </cell>
          <cell r="E22" t="str">
            <v>Actual</v>
          </cell>
        </row>
        <row r="23">
          <cell r="D23" t="str">
            <v xml:space="preserve">31 dic 06 </v>
          </cell>
          <cell r="E23" t="str">
            <v>Actual</v>
          </cell>
        </row>
        <row r="24">
          <cell r="D24" t="str">
            <v>31 dic 07</v>
          </cell>
          <cell r="E24" t="str">
            <v>PRC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Co. P&amp;L"/>
      <sheetName val="confr_trim"/>
      <sheetName val="Electr.AV"/>
      <sheetName val="COGS"/>
      <sheetName val="Added Value"/>
      <sheetName val="Overhead"/>
      <sheetName val="R &amp; D"/>
      <sheetName val="Depn"/>
      <sheetName val="Fin-Extr."/>
      <sheetName val="Manpower"/>
      <sheetName val="Riepilogo"/>
      <sheetName val="Grafico1"/>
      <sheetName val="Grafico3"/>
      <sheetName val="Grafico4"/>
      <sheetName val="Base Info"/>
    </sheetNames>
    <sheetDataSet>
      <sheetData sheetId="0" refreshError="1">
        <row r="1">
          <cell r="B1" t="str">
            <v>DE NORA ELETTRODI group</v>
          </cell>
        </row>
        <row r="2">
          <cell r="B2" t="str">
            <v>DE NORA ELETTRODI SPA</v>
          </cell>
        </row>
        <row r="3">
          <cell r="E3" t="str">
            <v xml:space="preserve">  </v>
          </cell>
        </row>
        <row r="4">
          <cell r="B4" t="str">
            <v>(all  amounts  in  EUR/000 )</v>
          </cell>
          <cell r="N4">
            <v>37229.700585416664</v>
          </cell>
        </row>
        <row r="6">
          <cell r="B6" t="str">
            <v>Statement  of  income</v>
          </cell>
          <cell r="E6" t="str">
            <v>BUDGET</v>
          </cell>
          <cell r="F6" t="str">
            <v>%</v>
          </cell>
          <cell r="H6" t="str">
            <v>annualized</v>
          </cell>
          <cell r="I6" t="str">
            <v>%</v>
          </cell>
          <cell r="K6" t="str">
            <v>BUDGET</v>
          </cell>
          <cell r="L6" t="str">
            <v>%</v>
          </cell>
          <cell r="N6" t="str">
            <v>ACTUAL</v>
          </cell>
          <cell r="O6" t="str">
            <v>%</v>
          </cell>
        </row>
        <row r="7">
          <cell r="E7">
            <v>37621</v>
          </cell>
          <cell r="H7">
            <v>37256</v>
          </cell>
          <cell r="K7">
            <v>37256</v>
          </cell>
          <cell r="N7">
            <v>36891</v>
          </cell>
        </row>
        <row r="8">
          <cell r="C8" t="str">
            <v>row</v>
          </cell>
        </row>
        <row r="9">
          <cell r="B9" t="str">
            <v>GROSS TURNOVER</v>
          </cell>
          <cell r="C9">
            <v>1</v>
          </cell>
          <cell r="E9">
            <v>33998</v>
          </cell>
          <cell r="H9">
            <v>33357</v>
          </cell>
          <cell r="K9">
            <v>33584.955610529527</v>
          </cell>
          <cell r="N9">
            <v>36279.031333440071</v>
          </cell>
        </row>
        <row r="10">
          <cell r="B10" t="str">
            <v>Sales reduction</v>
          </cell>
          <cell r="C10">
            <v>2</v>
          </cell>
          <cell r="E10">
            <v>-205</v>
          </cell>
          <cell r="H10">
            <v>-260</v>
          </cell>
          <cell r="K10">
            <v>0</v>
          </cell>
          <cell r="N10">
            <v>-260.03604869155646</v>
          </cell>
        </row>
        <row r="11">
          <cell r="B11" t="str">
            <v>Intecompany sales</v>
          </cell>
          <cell r="E11">
            <v>3876.95</v>
          </cell>
          <cell r="H11">
            <v>5161</v>
          </cell>
          <cell r="K11">
            <v>4963.8480170637367</v>
          </cell>
          <cell r="N11">
            <v>5668.1144675071146</v>
          </cell>
        </row>
        <row r="12">
          <cell r="B12" t="str">
            <v>TOTAL  SALES REVENUES</v>
          </cell>
          <cell r="C12">
            <v>5</v>
          </cell>
          <cell r="E12">
            <v>37669.949999999997</v>
          </cell>
          <cell r="F12">
            <v>100</v>
          </cell>
          <cell r="H12">
            <v>38258</v>
          </cell>
          <cell r="I12">
            <v>100</v>
          </cell>
          <cell r="K12">
            <v>38548.803627593261</v>
          </cell>
          <cell r="L12">
            <v>100</v>
          </cell>
          <cell r="N12">
            <v>41687.109752255623</v>
          </cell>
          <cell r="O12">
            <v>100</v>
          </cell>
        </row>
        <row r="14">
          <cell r="B14" t="str">
            <v>Goods and materials</v>
          </cell>
          <cell r="C14">
            <v>6</v>
          </cell>
          <cell r="E14">
            <v>-10862.998</v>
          </cell>
          <cell r="F14">
            <v>-28.837304004916387</v>
          </cell>
          <cell r="H14">
            <v>-10141.91</v>
          </cell>
          <cell r="I14">
            <v>-26.509252966699776</v>
          </cell>
          <cell r="K14">
            <v>-12158.606046470792</v>
          </cell>
          <cell r="L14">
            <v>-31.540812949555853</v>
          </cell>
          <cell r="N14">
            <v>-11952.996913803345</v>
          </cell>
          <cell r="O14">
            <v>-28.673124581769759</v>
          </cell>
        </row>
        <row r="15">
          <cell r="B15" t="str">
            <v>Production services</v>
          </cell>
          <cell r="C15">
            <v>7</v>
          </cell>
          <cell r="E15">
            <v>-3314.8809999999999</v>
          </cell>
          <cell r="F15">
            <v>-8.7998019641650718</v>
          </cell>
          <cell r="H15">
            <v>-3371.55</v>
          </cell>
          <cell r="I15">
            <v>-8.8126666318155689</v>
          </cell>
          <cell r="K15">
            <v>-3384.0149565917977</v>
          </cell>
          <cell r="L15">
            <v>-8.7785213499324204</v>
          </cell>
          <cell r="N15">
            <v>-4051.4382318375019</v>
          </cell>
          <cell r="O15">
            <v>-9.7186834393533008</v>
          </cell>
        </row>
        <row r="16">
          <cell r="B16" t="str">
            <v>Warranty</v>
          </cell>
          <cell r="C16">
            <v>10</v>
          </cell>
          <cell r="E16">
            <v>0</v>
          </cell>
          <cell r="F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</row>
        <row r="17">
          <cell r="B17" t="str">
            <v>Intercompany purchases</v>
          </cell>
          <cell r="E17">
            <v>-938</v>
          </cell>
          <cell r="F17">
            <v>-2.4900484338312103</v>
          </cell>
          <cell r="H17">
            <v>-2160</v>
          </cell>
          <cell r="I17">
            <v>-5.6458779863035184</v>
          </cell>
          <cell r="K17">
            <v>-967</v>
          </cell>
          <cell r="L17">
            <v>-2.5085084594112299</v>
          </cell>
          <cell r="N17">
            <v>-1828.7738796758717</v>
          </cell>
          <cell r="O17">
            <v>-4.3869049462632024</v>
          </cell>
        </row>
        <row r="19">
          <cell r="B19" t="str">
            <v>TOTAL DIRECT COSTS</v>
          </cell>
          <cell r="C19">
            <v>11</v>
          </cell>
          <cell r="E19">
            <v>-15115.878999999999</v>
          </cell>
          <cell r="F19">
            <v>-40.127154402912666</v>
          </cell>
          <cell r="H19">
            <v>-15673.46</v>
          </cell>
          <cell r="I19">
            <v>-40.967797584818861</v>
          </cell>
          <cell r="K19">
            <v>-16509.621003062588</v>
          </cell>
          <cell r="L19">
            <v>-42.8278427588995</v>
          </cell>
          <cell r="N19">
            <v>-17833.209025316719</v>
          </cell>
          <cell r="O19">
            <v>-42.778712967386262</v>
          </cell>
        </row>
        <row r="20">
          <cell r="B20" t="str">
            <v>ADDED  VALUE</v>
          </cell>
          <cell r="C20">
            <v>12</v>
          </cell>
          <cell r="E20">
            <v>22554.070999999996</v>
          </cell>
          <cell r="F20">
            <v>59.872845597087334</v>
          </cell>
          <cell r="H20">
            <v>22584.54</v>
          </cell>
          <cell r="I20">
            <v>59.032202415181146</v>
          </cell>
          <cell r="K20">
            <v>22039.182624530673</v>
          </cell>
          <cell r="L20">
            <v>57.172157241100493</v>
          </cell>
          <cell r="N20">
            <v>23853.900726938904</v>
          </cell>
          <cell r="O20">
            <v>57.221287032613745</v>
          </cell>
        </row>
        <row r="22">
          <cell r="B22" t="str">
            <v>Manufacturing personnel</v>
          </cell>
          <cell r="C22">
            <v>14</v>
          </cell>
          <cell r="E22">
            <v>-4088.5668999999994</v>
          </cell>
          <cell r="F22">
            <v>-10.853656296331691</v>
          </cell>
          <cell r="H22">
            <v>-4026.4266666666663</v>
          </cell>
          <cell r="I22">
            <v>-10.524404481851288</v>
          </cell>
          <cell r="K22">
            <v>-4058.4827270990099</v>
          </cell>
          <cell r="L22">
            <v>-10.528167790384927</v>
          </cell>
          <cell r="N22">
            <v>-4010.0518006269785</v>
          </cell>
          <cell r="O22">
            <v>-9.6194047139715675</v>
          </cell>
        </row>
        <row r="23">
          <cell r="B23" t="str">
            <v>Manufacturing expenses</v>
          </cell>
          <cell r="C23">
            <v>13</v>
          </cell>
          <cell r="E23">
            <v>-395</v>
          </cell>
          <cell r="F23">
            <v>-1.0485811635003499</v>
          </cell>
          <cell r="H23">
            <v>-304.69777777777779</v>
          </cell>
          <cell r="I23">
            <v>-0.79642892408849852</v>
          </cell>
          <cell r="K23">
            <v>-510.25941630041268</v>
          </cell>
          <cell r="L23">
            <v>-1.3236712122893708</v>
          </cell>
          <cell r="N23">
            <v>-532.41541727135166</v>
          </cell>
          <cell r="O23">
            <v>-1.2771703781707811</v>
          </cell>
        </row>
        <row r="25">
          <cell r="B25" t="str">
            <v>TOTAL  OVERHEADS</v>
          </cell>
          <cell r="C25">
            <v>16</v>
          </cell>
          <cell r="E25">
            <v>-4483.5668999999998</v>
          </cell>
          <cell r="F25">
            <v>-11.902237459832042</v>
          </cell>
          <cell r="H25">
            <v>-4331.1244444444437</v>
          </cell>
          <cell r="I25">
            <v>-11.320833405939787</v>
          </cell>
          <cell r="K25">
            <v>-4568.7421433994223</v>
          </cell>
          <cell r="L25">
            <v>-11.851839002674296</v>
          </cell>
          <cell r="N25">
            <v>-4542.4672178983301</v>
          </cell>
          <cell r="O25">
            <v>-10.896575092142347</v>
          </cell>
        </row>
        <row r="26">
          <cell r="B26" t="str">
            <v>GROSS  MARGIN</v>
          </cell>
          <cell r="C26">
            <v>17</v>
          </cell>
          <cell r="E26">
            <v>18070.504099999998</v>
          </cell>
          <cell r="F26">
            <v>47.970608137255297</v>
          </cell>
          <cell r="H26">
            <v>18253.415555555555</v>
          </cell>
          <cell r="I26">
            <v>47.711369009241352</v>
          </cell>
          <cell r="K26">
            <v>17470.440481131249</v>
          </cell>
          <cell r="L26">
            <v>45.320318238426196</v>
          </cell>
          <cell r="N26">
            <v>19311.433509040573</v>
          </cell>
          <cell r="O26">
            <v>46.324711940471389</v>
          </cell>
        </row>
        <row r="28">
          <cell r="B28" t="str">
            <v>Selling expenses</v>
          </cell>
          <cell r="C28">
            <v>19</v>
          </cell>
          <cell r="E28">
            <v>-501</v>
          </cell>
          <cell r="F28">
            <v>-1.3299725643384184</v>
          </cell>
          <cell r="H28">
            <v>-548.5288888888889</v>
          </cell>
          <cell r="I28">
            <v>-1.433762582698753</v>
          </cell>
          <cell r="K28">
            <v>-530.91769226399219</v>
          </cell>
          <cell r="L28">
            <v>-1.3772611399124224</v>
          </cell>
          <cell r="N28">
            <v>-420.55085292856882</v>
          </cell>
          <cell r="O28">
            <v>-1.0088270821073497</v>
          </cell>
        </row>
        <row r="29">
          <cell r="B29" t="str">
            <v>Selling labour</v>
          </cell>
          <cell r="C29">
            <v>20</v>
          </cell>
          <cell r="E29">
            <v>-1039.71605</v>
          </cell>
          <cell r="F29">
            <v>-2.7600675073898429</v>
          </cell>
          <cell r="H29">
            <v>-1013.7733333333332</v>
          </cell>
          <cell r="I29">
            <v>-2.6498335860037985</v>
          </cell>
          <cell r="K29">
            <v>-950.94918064112971</v>
          </cell>
          <cell r="L29">
            <v>-2.4668708005258031</v>
          </cell>
          <cell r="N29">
            <v>-902.81830529833132</v>
          </cell>
          <cell r="O29">
            <v>-2.1657013658748103</v>
          </cell>
        </row>
        <row r="30">
          <cell r="B30" t="str">
            <v>G &amp; A expenses</v>
          </cell>
          <cell r="C30">
            <v>24</v>
          </cell>
          <cell r="E30">
            <v>-2822.68</v>
          </cell>
          <cell r="F30">
            <v>-7.4931875407320687</v>
          </cell>
          <cell r="H30">
            <v>-2701.7891111111112</v>
          </cell>
          <cell r="I30">
            <v>-7.0620239194707279</v>
          </cell>
          <cell r="K30">
            <v>-2855.5418407556795</v>
          </cell>
          <cell r="L30">
            <v>-7.407601720515343</v>
          </cell>
          <cell r="N30">
            <v>-2480.8007147763483</v>
          </cell>
          <cell r="O30">
            <v>-5.9510019512497294</v>
          </cell>
        </row>
        <row r="31">
          <cell r="B31" t="str">
            <v>G &amp; A personnel</v>
          </cell>
          <cell r="C31">
            <v>25</v>
          </cell>
          <cell r="E31">
            <v>-1199.38374</v>
          </cell>
          <cell r="F31">
            <v>-3.1839270824622812</v>
          </cell>
          <cell r="H31">
            <v>-1215</v>
          </cell>
          <cell r="I31">
            <v>-3.1758063672957291</v>
          </cell>
          <cell r="K31">
            <v>-1333.3200121883829</v>
          </cell>
          <cell r="L31">
            <v>-3.4587844153845317</v>
          </cell>
          <cell r="N31">
            <v>-1340.4602663884689</v>
          </cell>
          <cell r="O31">
            <v>-3.2155269922879191</v>
          </cell>
        </row>
        <row r="32">
          <cell r="B32" t="str">
            <v>Research and development</v>
          </cell>
          <cell r="C32">
            <v>28</v>
          </cell>
          <cell r="E32">
            <v>-2882.3</v>
          </cell>
          <cell r="F32">
            <v>-7.6514569305241986</v>
          </cell>
          <cell r="H32">
            <v>-3414.6666666666665</v>
          </cell>
          <cell r="I32">
            <v>-8.9253663721748833</v>
          </cell>
          <cell r="K32">
            <v>-3287.5</v>
          </cell>
          <cell r="L32">
            <v>-8.5281505277294922</v>
          </cell>
          <cell r="N32">
            <v>-2303.2428328693827</v>
          </cell>
          <cell r="O32">
            <v>-5.5250720104066655</v>
          </cell>
        </row>
        <row r="34">
          <cell r="B34" t="str">
            <v>TOTAL FIXED COSTS</v>
          </cell>
          <cell r="C34">
            <v>22</v>
          </cell>
          <cell r="E34">
            <v>-8445.0797899999998</v>
          </cell>
          <cell r="F34">
            <v>-22.418611625446811</v>
          </cell>
          <cell r="H34">
            <v>-8893.7579999999998</v>
          </cell>
          <cell r="I34">
            <v>-23.24679282764389</v>
          </cell>
          <cell r="K34">
            <v>-8958.2287258491851</v>
          </cell>
          <cell r="L34">
            <v>-23.238668604067595</v>
          </cell>
          <cell r="N34">
            <v>-7447.8729722611006</v>
          </cell>
          <cell r="O34">
            <v>-17.866129401926475</v>
          </cell>
        </row>
        <row r="35">
          <cell r="B35" t="str">
            <v>EBITDA</v>
          </cell>
          <cell r="C35">
            <v>23</v>
          </cell>
          <cell r="E35">
            <v>9625.4243099999985</v>
          </cell>
          <cell r="F35">
            <v>25.551996511808483</v>
          </cell>
          <cell r="H35">
            <v>9359.6575555555555</v>
          </cell>
          <cell r="I35">
            <v>24.464576181597458</v>
          </cell>
          <cell r="K35">
            <v>8512.2117552820637</v>
          </cell>
          <cell r="L35">
            <v>22.081649634358605</v>
          </cell>
          <cell r="N35">
            <v>11863.560536779472</v>
          </cell>
          <cell r="O35">
            <v>28.458582538544913</v>
          </cell>
        </row>
        <row r="37">
          <cell r="B37" t="str">
            <v>Depreciation - industrial</v>
          </cell>
          <cell r="C37">
            <v>21</v>
          </cell>
          <cell r="E37">
            <v>-3106.9625000000001</v>
          </cell>
          <cell r="F37">
            <v>-8.2478540587391294</v>
          </cell>
          <cell r="H37">
            <v>-2879.4266666666667</v>
          </cell>
          <cell r="I37">
            <v>-7.5263387178280796</v>
          </cell>
          <cell r="K37">
            <v>-2327.052141488532</v>
          </cell>
          <cell r="L37">
            <v>-6.0366390717838687</v>
          </cell>
          <cell r="N37">
            <v>-2840.2030708527218</v>
          </cell>
          <cell r="O37">
            <v>-6.8131446092854713</v>
          </cell>
        </row>
        <row r="38">
          <cell r="B38" t="str">
            <v>Depreciation and amortization</v>
          </cell>
          <cell r="C38">
            <v>26</v>
          </cell>
          <cell r="E38">
            <v>-450</v>
          </cell>
          <cell r="F38">
            <v>-1.1945861356333098</v>
          </cell>
          <cell r="H38">
            <v>-440.22666666666669</v>
          </cell>
          <cell r="I38">
            <v>-1.1506787251468102</v>
          </cell>
          <cell r="K38">
            <v>-439.27241552056273</v>
          </cell>
          <cell r="L38">
            <v>-1.1395228234946602</v>
          </cell>
          <cell r="N38">
            <v>-776.64788485076974</v>
          </cell>
          <cell r="O38">
            <v>-1.8630408523554371</v>
          </cell>
        </row>
        <row r="40">
          <cell r="B40" t="str">
            <v>TOTAL  DEPRECIATION</v>
          </cell>
          <cell r="C40">
            <v>29</v>
          </cell>
          <cell r="E40">
            <v>-3556.9625000000001</v>
          </cell>
          <cell r="F40">
            <v>-9.4424401943724376</v>
          </cell>
          <cell r="H40">
            <v>-3319.6533333333336</v>
          </cell>
          <cell r="I40">
            <v>-8.6770174429748916</v>
          </cell>
          <cell r="K40">
            <v>-2766.3245570090949</v>
          </cell>
          <cell r="L40">
            <v>-7.1761618952785291</v>
          </cell>
          <cell r="N40">
            <v>-3616.8509557034913</v>
          </cell>
          <cell r="O40">
            <v>-8.6761854616409071</v>
          </cell>
        </row>
        <row r="41">
          <cell r="B41" t="str">
            <v>EBIT</v>
          </cell>
          <cell r="C41">
            <v>30</v>
          </cell>
          <cell r="E41">
            <v>6068.4618099999989</v>
          </cell>
          <cell r="F41">
            <v>16.109556317436045</v>
          </cell>
          <cell r="H41">
            <v>6040.0042222222219</v>
          </cell>
          <cell r="I41">
            <v>15.787558738622568</v>
          </cell>
          <cell r="K41">
            <v>5745.8871982729688</v>
          </cell>
          <cell r="L41">
            <v>14.905487739080076</v>
          </cell>
          <cell r="N41">
            <v>8246.709581075982</v>
          </cell>
          <cell r="O41">
            <v>19.782397076904008</v>
          </cell>
        </row>
        <row r="43">
          <cell r="B43" t="str">
            <v>Non operative depreciation</v>
          </cell>
          <cell r="C43">
            <v>31</v>
          </cell>
          <cell r="E43">
            <v>0</v>
          </cell>
          <cell r="F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</row>
        <row r="44">
          <cell r="B44" t="str">
            <v>Interest income/(expense)</v>
          </cell>
          <cell r="C44">
            <v>32</v>
          </cell>
          <cell r="E44">
            <v>-125</v>
          </cell>
          <cell r="F44">
            <v>-0.33182948212036389</v>
          </cell>
          <cell r="H44">
            <v>-285</v>
          </cell>
          <cell r="I44">
            <v>-0.74494223430393636</v>
          </cell>
          <cell r="K44">
            <v>-145</v>
          </cell>
          <cell r="L44">
            <v>-0.37614656320023615</v>
          </cell>
          <cell r="N44">
            <v>4516.7030000000004</v>
          </cell>
          <cell r="O44">
            <v>10.834771292235267</v>
          </cell>
        </row>
        <row r="45">
          <cell r="B45" t="str">
            <v>Extraordinary inc./(exp.)</v>
          </cell>
          <cell r="C45">
            <v>33</v>
          </cell>
          <cell r="E45">
            <v>0</v>
          </cell>
          <cell r="F45">
            <v>0</v>
          </cell>
          <cell r="H45">
            <v>5.4</v>
          </cell>
          <cell r="I45">
            <v>1.4114694965758795E-2</v>
          </cell>
          <cell r="K45">
            <v>0</v>
          </cell>
          <cell r="L45">
            <v>0</v>
          </cell>
          <cell r="N45">
            <v>-74.902585465869961</v>
          </cell>
          <cell r="O45">
            <v>-0.17967804894849326</v>
          </cell>
        </row>
        <row r="47">
          <cell r="B47" t="str">
            <v>TOTAL NON OPER. COSTS</v>
          </cell>
          <cell r="C47">
            <v>37</v>
          </cell>
          <cell r="E47">
            <v>-125</v>
          </cell>
          <cell r="F47">
            <v>-0.33182948212036389</v>
          </cell>
          <cell r="H47">
            <v>-279.60000000000002</v>
          </cell>
          <cell r="I47">
            <v>-0.73082753933817768</v>
          </cell>
          <cell r="K47">
            <v>-145</v>
          </cell>
          <cell r="L47">
            <v>-0.37614656320023615</v>
          </cell>
          <cell r="N47">
            <v>4441.8004145341301</v>
          </cell>
          <cell r="O47">
            <v>10.655093243286773</v>
          </cell>
        </row>
        <row r="48">
          <cell r="B48" t="str">
            <v>PRE-TAX  INCOME</v>
          </cell>
          <cell r="C48">
            <v>38</v>
          </cell>
          <cell r="E48">
            <v>5943.4618099999989</v>
          </cell>
          <cell r="F48">
            <v>15.777726835315681</v>
          </cell>
          <cell r="H48">
            <v>5760.4042222222215</v>
          </cell>
          <cell r="I48">
            <v>15.056731199284389</v>
          </cell>
          <cell r="K48">
            <v>5600.8871982729688</v>
          </cell>
          <cell r="L48">
            <v>14.529341175879839</v>
          </cell>
          <cell r="N48">
            <v>12688.509995610111</v>
          </cell>
          <cell r="O48">
            <v>30.437490320190779</v>
          </cell>
        </row>
        <row r="49">
          <cell r="B49" t="str">
            <v>INCOME TAXES</v>
          </cell>
          <cell r="C49">
            <v>39</v>
          </cell>
          <cell r="E49">
            <v>-2514.0843456299995</v>
          </cell>
          <cell r="F49">
            <v>-6.6739784513385327</v>
          </cell>
          <cell r="H49">
            <v>-2436.6509859999996</v>
          </cell>
          <cell r="I49">
            <v>-6.3689972972972964</v>
          </cell>
          <cell r="K49">
            <v>-2369.1752848694659</v>
          </cell>
          <cell r="L49">
            <v>-6.1459113173971724</v>
          </cell>
          <cell r="N49">
            <v>-3433.8165648385816</v>
          </cell>
          <cell r="O49">
            <v>-8.2371183448446761</v>
          </cell>
        </row>
        <row r="50">
          <cell r="B50" t="str">
            <v>NET  INCOME</v>
          </cell>
          <cell r="C50">
            <v>40</v>
          </cell>
          <cell r="E50">
            <v>3429.3774643699994</v>
          </cell>
          <cell r="F50">
            <v>9.1037483839771483</v>
          </cell>
          <cell r="H50">
            <v>3323.7532362222219</v>
          </cell>
          <cell r="I50">
            <v>8.6877339019870927</v>
          </cell>
          <cell r="K50">
            <v>3231.7119134035029</v>
          </cell>
          <cell r="L50">
            <v>8.3834298584826676</v>
          </cell>
          <cell r="N50">
            <v>9254.6934307715292</v>
          </cell>
          <cell r="O50">
            <v>22.200371975346105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FS I+E"/>
      <sheetName val="NAV0"/>
      <sheetName val="Sheet1"/>
      <sheetName val="Prezzo cellulosa"/>
      <sheetName val="Prezzi di vendita"/>
      <sheetName val="Volumi produzione"/>
      <sheetName val="Combustibile"/>
      <sheetName val="Dollaro"/>
      <sheetName val="Riepilogo "/>
      <sheetName val="Riepilogo per simulazioni"/>
      <sheetName val="Output I+E"/>
      <sheetName val="Rates I"/>
      <sheetName val="Value prima ip."/>
      <sheetName val="Chart per an.review"/>
      <sheetName val="grafico1"/>
      <sheetName val="grafico2"/>
      <sheetName val="grafico3"/>
      <sheetName val="grafico4"/>
      <sheetName val="grafico5"/>
      <sheetName val="grafico6"/>
      <sheetName val="grafico7"/>
      <sheetName val="udcf burgo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Assump"/>
      <sheetName val="Index"/>
      <sheetName val="S &amp; U"/>
      <sheetName val="Sum"/>
      <sheetName val="Contrib."/>
      <sheetName val="Synergies"/>
      <sheetName val="D&amp;A Adj."/>
      <sheetName val="Redemption &amp; Debt"/>
      <sheetName val="Revolver"/>
      <sheetName val="Purch. Acc."/>
      <sheetName val="BS Adj."/>
      <sheetName val="P&amp;L Adj."/>
      <sheetName val="PF P&amp;L"/>
      <sheetName val="PF BS"/>
      <sheetName val="PF CFS"/>
      <sheetName val="Reconc."/>
      <sheetName val="Acquiror"/>
      <sheetName val="Target"/>
      <sheetName val="Print Controls"/>
      <sheetName val="PrintMacro"/>
      <sheetName val="Auto Open"/>
      <sheetName val="Pro Forma"/>
      <sheetName val="Analisi scost. ricavi "/>
      <sheetName val="diritti aero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Ass"/>
      <sheetName val="Titolo"/>
      <sheetName val="Sommario"/>
      <sheetName val="frontespizio"/>
      <sheetName val="Ip. fin."/>
      <sheetName val="P&amp;L"/>
      <sheetName val="piano al concedente"/>
      <sheetName val="BS"/>
      <sheetName val="piano tariffario"/>
      <sheetName val="Traffico"/>
      <sheetName val="CFgest"/>
      <sheetName val="immobilizzazioni"/>
      <sheetName val="investimenti"/>
      <sheetName val="costi gest."/>
      <sheetName val="costo personale"/>
      <sheetName val="garanzia"/>
      <sheetName val="M-L termine"/>
      <sheetName val="intervento soci"/>
      <sheetName val="Div"/>
      <sheetName val="Irpeg"/>
      <sheetName val="Irap"/>
      <sheetName val="Iva"/>
      <sheetName val="CFoper"/>
      <sheetName val="Value"/>
      <sheetName val="perdite"/>
      <sheetName val="value perdite pregresse"/>
      <sheetName val="Ratios"/>
      <sheetName val="Analisi storica Veneta"/>
      <sheetName val="traffico storico"/>
      <sheetName val="Grafici"/>
      <sheetName val="grafici cash flow"/>
      <sheetName val="dati riassuntivi"/>
      <sheetName val="grafici-ratios"/>
      <sheetName val="tavole info-memo"/>
      <sheetName val="analisi mutuo"/>
      <sheetName val="potenziale entrante"/>
      <sheetName val="capitale sociale"/>
      <sheetName val="rendimento finanziamenti"/>
      <sheetName val="Assump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model"/>
      <sheetName val="Tot Ricavi"/>
      <sheetName val="Ricavi CM"/>
      <sheetName val="Altri ricavi"/>
      <sheetName val="Tot Pers"/>
      <sheetName val="Pers CM"/>
      <sheetName val="Pers PB"/>
      <sheetName val="Altro Pers. Gruppo TDA"/>
      <sheetName val="Altri costi."/>
      <sheetName val="Invest"/>
      <sheetName val="ImmStor"/>
      <sheetName val="ImmStor TDA"/>
      <sheetName val="Acquisto BFE"/>
      <sheetName val="part."/>
      <sheetName val="Tax "/>
      <sheetName val="Chart storico"/>
      <sheetName val="Chart Exp"/>
      <sheetName val="Dividend IRR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Consumi"/>
      <sheetName val="Rete"/>
      <sheetName val="Utenti"/>
      <sheetName val="VRD"/>
      <sheetName val="prc2003"/>
      <sheetName val="Foglio3"/>
      <sheetName val="Top Shee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mps LFY+"/>
      <sheetName val="HDI implied"/>
    </sheetNames>
    <sheetDataSet>
      <sheetData sheetId="0" refreshError="1">
        <row r="1">
          <cell r="A1" t="str">
            <v>Future Multiples of Comparables Companies</v>
          </cell>
        </row>
        <row r="8">
          <cell r="F8" t="str">
            <v>Market Cap as a multiple of</v>
          </cell>
        </row>
        <row r="9">
          <cell r="C9" t="str">
            <v>Equity</v>
          </cell>
          <cell r="D9" t="str">
            <v>Market</v>
          </cell>
          <cell r="F9" t="str">
            <v>Sales</v>
          </cell>
        </row>
        <row r="10">
          <cell r="A10" t="str">
            <v>Company</v>
          </cell>
          <cell r="C10" t="str">
            <v>Value</v>
          </cell>
          <cell r="D10" t="str">
            <v>Cap</v>
          </cell>
          <cell r="F10">
            <v>1995</v>
          </cell>
          <cell r="G10">
            <v>1996</v>
          </cell>
          <cell r="I10">
            <v>1995</v>
          </cell>
          <cell r="J10">
            <v>1996</v>
          </cell>
          <cell r="L10">
            <v>1995</v>
          </cell>
          <cell r="M10">
            <v>1996</v>
          </cell>
        </row>
        <row r="12">
          <cell r="A12" t="str">
            <v>Arctco Inc. (1)</v>
          </cell>
          <cell r="C12">
            <v>381.82099999999997</v>
          </cell>
          <cell r="D12">
            <v>342.33899999999994</v>
          </cell>
          <cell r="F12">
            <v>0.81094929242489544</v>
          </cell>
          <cell r="G12">
            <v>0.70517315250438739</v>
          </cell>
          <cell r="I12">
            <v>9.2903199544085293</v>
          </cell>
          <cell r="J12">
            <v>7.1844491080797468</v>
          </cell>
          <cell r="L12">
            <v>11.061391321205852</v>
          </cell>
          <cell r="M12">
            <v>8.199736526946106</v>
          </cell>
        </row>
        <row r="13">
          <cell r="A13" t="str">
            <v>Brunswick Corp.</v>
          </cell>
          <cell r="C13">
            <v>1939.6867500000001</v>
          </cell>
          <cell r="D13">
            <v>2052.3867500000001</v>
          </cell>
          <cell r="F13">
            <v>0.67539382321969199</v>
          </cell>
          <cell r="G13">
            <v>0.61763068010833588</v>
          </cell>
          <cell r="I13">
            <v>5.3239604409857328</v>
          </cell>
          <cell r="J13">
            <v>4.7290017281105996</v>
          </cell>
          <cell r="L13">
            <v>7.7889440227703988</v>
          </cell>
          <cell r="M13">
            <v>6.6420283171521035</v>
          </cell>
        </row>
        <row r="15">
          <cell r="A15" t="str">
            <v>Coleman Co. Inc.</v>
          </cell>
          <cell r="C15">
            <v>880.37400000000002</v>
          </cell>
          <cell r="D15">
            <v>1175.6590000000001</v>
          </cell>
          <cell r="F15">
            <v>1.2925010993843449</v>
          </cell>
          <cell r="G15">
            <v>1.141194913609008</v>
          </cell>
          <cell r="I15">
            <v>9.1490972762645928</v>
          </cell>
          <cell r="J15">
            <v>8.0690391214824988</v>
          </cell>
          <cell r="L15">
            <v>11.250325358851676</v>
          </cell>
          <cell r="M15">
            <v>9.6603040262941668</v>
          </cell>
        </row>
        <row r="16">
          <cell r="A16" t="str">
            <v>Harley-Davidson Inc.</v>
          </cell>
          <cell r="C16">
            <v>2037.5915</v>
          </cell>
          <cell r="D16">
            <v>2024.7075</v>
          </cell>
          <cell r="F16">
            <v>1.1381999676198571</v>
          </cell>
          <cell r="G16">
            <v>1.0149891693782906</v>
          </cell>
          <cell r="I16">
            <v>9.0443235878766224</v>
          </cell>
          <cell r="J16">
            <v>7.7088251195516424</v>
          </cell>
          <cell r="L16">
            <v>11.133024496192229</v>
          </cell>
          <cell r="M16">
            <v>9.3889463384775187</v>
          </cell>
        </row>
        <row r="17">
          <cell r="A17" t="str">
            <v>Outboard Marine Corp. (2)</v>
          </cell>
          <cell r="C17">
            <v>407.5</v>
          </cell>
          <cell r="D17">
            <v>610.9</v>
          </cell>
          <cell r="F17">
            <v>0.50131298211061881</v>
          </cell>
          <cell r="G17">
            <v>0.45825519465906533</v>
          </cell>
          <cell r="I17">
            <v>4.1027535258562793</v>
          </cell>
          <cell r="J17">
            <v>3.2356991525423724</v>
          </cell>
          <cell r="L17">
            <v>6.3044375644994837</v>
          </cell>
          <cell r="M17">
            <v>4.8561208267090619</v>
          </cell>
        </row>
        <row r="18">
          <cell r="A18" t="str">
            <v>Polaris Inds Inc.</v>
          </cell>
          <cell r="C18">
            <v>489.55500000000001</v>
          </cell>
          <cell r="D18">
            <v>471.42500000000001</v>
          </cell>
          <cell r="F18">
            <v>0.4400691900691901</v>
          </cell>
          <cell r="G18">
            <v>0.40592110531432246</v>
          </cell>
          <cell r="I18">
            <v>3.7926387771520513</v>
          </cell>
          <cell r="J18">
            <v>3.0978525148181735</v>
          </cell>
          <cell r="L18">
            <v>4.75226814516129</v>
          </cell>
          <cell r="M18">
            <v>3.8935644790961197</v>
          </cell>
        </row>
        <row r="19">
          <cell r="A19" t="str">
            <v>Tiffany &amp; Co. (3)</v>
          </cell>
          <cell r="C19">
            <v>755.80799999999999</v>
          </cell>
          <cell r="D19">
            <v>882.64800000000002</v>
          </cell>
          <cell r="F19">
            <v>1.1172759493670887</v>
          </cell>
          <cell r="G19">
            <v>0.99734237288135597</v>
          </cell>
          <cell r="I19">
            <v>9.0167330677290831</v>
          </cell>
          <cell r="J19">
            <v>7.9499932447646922</v>
          </cell>
          <cell r="L19">
            <v>11.062138112545432</v>
          </cell>
          <cell r="M19">
            <v>9.4984987893462467</v>
          </cell>
        </row>
        <row r="22">
          <cell r="D22" t="str">
            <v>Maximum</v>
          </cell>
          <cell r="F22">
            <v>1.2925010993843449</v>
          </cell>
          <cell r="G22">
            <v>1.141194913609008</v>
          </cell>
          <cell r="I22">
            <v>9.2903199544085293</v>
          </cell>
          <cell r="J22">
            <v>8.0690391214824988</v>
          </cell>
          <cell r="L22">
            <v>11.250325358851676</v>
          </cell>
          <cell r="M22">
            <v>9.6603040262941668</v>
          </cell>
        </row>
        <row r="23">
          <cell r="D23" t="str">
            <v>Mean</v>
          </cell>
          <cell r="F23">
            <v>0.88648404750314369</v>
          </cell>
          <cell r="G23">
            <v>0.78620465612304602</v>
          </cell>
          <cell r="I23">
            <v>7.2273720540864694</v>
          </cell>
          <cell r="J23">
            <v>6.0369976855846028</v>
          </cell>
          <cell r="L23">
            <v>9.1181159078263203</v>
          </cell>
          <cell r="M23">
            <v>7.4168148066196871</v>
          </cell>
        </row>
        <row r="24">
          <cell r="D24" t="str">
            <v>Median</v>
          </cell>
          <cell r="F24">
            <v>0.96355968412717874</v>
          </cell>
          <cell r="G24">
            <v>0.82715190651699499</v>
          </cell>
          <cell r="I24">
            <v>8.5579414350739782</v>
          </cell>
          <cell r="J24">
            <v>6.7527853017034243</v>
          </cell>
          <cell r="L24">
            <v>10.326894781295026</v>
          </cell>
          <cell r="M24">
            <v>7.6975278379411378</v>
          </cell>
        </row>
        <row r="25">
          <cell r="D25" t="str">
            <v>Minimum</v>
          </cell>
          <cell r="F25">
            <v>0.4400691900691901</v>
          </cell>
          <cell r="G25">
            <v>0.40592110531432246</v>
          </cell>
          <cell r="I25">
            <v>3.7926387771520513</v>
          </cell>
          <cell r="J25">
            <v>3.0978525148181735</v>
          </cell>
          <cell r="L25">
            <v>4.75226814516129</v>
          </cell>
          <cell r="M25">
            <v>3.8935644790961197</v>
          </cell>
        </row>
        <row r="32">
          <cell r="A32" t="str">
            <v>(1) LFY+1 ends 3/97</v>
          </cell>
        </row>
      </sheetData>
      <sheetData sheetId="1" refreshError="1">
        <row r="1">
          <cell r="A1" t="str">
            <v>Implied Enterprise Value  based on Harley-Davidson multiples</v>
          </cell>
          <cell r="M1" t="str">
            <v>Conservative case</v>
          </cell>
        </row>
        <row r="4">
          <cell r="B4" t="str">
            <v>Juliet Financial Data (Lit. mm)</v>
          </cell>
        </row>
        <row r="5">
          <cell r="C5">
            <v>34669</v>
          </cell>
          <cell r="D5">
            <v>35034</v>
          </cell>
          <cell r="E5">
            <v>35400</v>
          </cell>
          <cell r="G5">
            <v>34669</v>
          </cell>
          <cell r="I5">
            <v>35034</v>
          </cell>
          <cell r="K5">
            <v>35400</v>
          </cell>
        </row>
        <row r="6">
          <cell r="G6" t="str">
            <v>Low</v>
          </cell>
          <cell r="H6" t="str">
            <v>High</v>
          </cell>
          <cell r="I6" t="str">
            <v>Low</v>
          </cell>
          <cell r="J6" t="str">
            <v>High</v>
          </cell>
          <cell r="K6" t="str">
            <v xml:space="preserve">Low </v>
          </cell>
          <cell r="L6" t="str">
            <v>High</v>
          </cell>
        </row>
        <row r="7">
          <cell r="B7" t="str">
            <v>Sales</v>
          </cell>
          <cell r="C7">
            <v>204143.05299999996</v>
          </cell>
          <cell r="D7">
            <v>288680.05161849223</v>
          </cell>
          <cell r="E7">
            <v>364177.89500000002</v>
          </cell>
          <cell r="G7">
            <v>1.0452744721091507</v>
          </cell>
          <cell r="H7">
            <v>1.3065930901364382</v>
          </cell>
          <cell r="I7">
            <v>0.91055997409588574</v>
          </cell>
          <cell r="J7">
            <v>1.1381999676198571</v>
          </cell>
          <cell r="K7">
            <v>0.81199133550263258</v>
          </cell>
          <cell r="L7">
            <v>1.0149891693782906</v>
          </cell>
          <cell r="N7">
            <v>0.8</v>
          </cell>
        </row>
        <row r="8">
          <cell r="B8" t="str">
            <v>EBITDA</v>
          </cell>
          <cell r="C8">
            <v>36893.052999999956</v>
          </cell>
          <cell r="D8">
            <v>67945.540874085127</v>
          </cell>
          <cell r="E8">
            <v>78033.467209047405</v>
          </cell>
          <cell r="G8">
            <v>8.1703836267864478</v>
          </cell>
          <cell r="H8">
            <v>10.212979533483059</v>
          </cell>
          <cell r="I8">
            <v>7.2354588703012981</v>
          </cell>
          <cell r="J8">
            <v>9.0443235878766224</v>
          </cell>
          <cell r="K8">
            <v>6.1670600956413146</v>
          </cell>
          <cell r="L8">
            <v>7.7088251195516424</v>
          </cell>
        </row>
        <row r="9">
          <cell r="B9" t="str">
            <v>EBIT</v>
          </cell>
          <cell r="C9">
            <v>31695.052999999956</v>
          </cell>
          <cell r="D9">
            <v>61919.540874085127</v>
          </cell>
          <cell r="E9">
            <v>66725.567209047411</v>
          </cell>
          <cell r="G9">
            <v>10.053210402540127</v>
          </cell>
          <cell r="H9">
            <v>12.566513003175158</v>
          </cell>
          <cell r="I9">
            <v>8.9064195969537838</v>
          </cell>
          <cell r="J9">
            <v>11.133024496192229</v>
          </cell>
          <cell r="K9">
            <v>7.5111570707820157</v>
          </cell>
          <cell r="L9">
            <v>9.3889463384775187</v>
          </cell>
        </row>
        <row r="10">
          <cell r="B10" t="str">
            <v>Net Income</v>
          </cell>
          <cell r="C10">
            <v>12781.465439999978</v>
          </cell>
          <cell r="D10">
            <v>23579.299619560861</v>
          </cell>
          <cell r="E10">
            <v>23932.604008393057</v>
          </cell>
          <cell r="G10">
            <v>15.560840877704464</v>
          </cell>
          <cell r="H10">
            <v>19.451051097130581</v>
          </cell>
          <cell r="I10">
            <v>14.927410256410255</v>
          </cell>
          <cell r="J10">
            <v>18.659262820512819</v>
          </cell>
          <cell r="K10">
            <v>12.524573184786785</v>
          </cell>
          <cell r="L10">
            <v>15.655716480983481</v>
          </cell>
        </row>
        <row r="12">
          <cell r="D12" t="str">
            <v>Implied Enterprise Value (Lit. mm)</v>
          </cell>
        </row>
        <row r="13">
          <cell r="D13">
            <v>34669</v>
          </cell>
          <cell r="F13">
            <v>35034</v>
          </cell>
          <cell r="H13">
            <v>35400</v>
          </cell>
        </row>
        <row r="14">
          <cell r="D14" t="str">
            <v>Low</v>
          </cell>
          <cell r="E14" t="str">
            <v>High</v>
          </cell>
          <cell r="F14" t="str">
            <v>Low</v>
          </cell>
          <cell r="G14" t="str">
            <v>High</v>
          </cell>
          <cell r="H14" t="str">
            <v xml:space="preserve">Low </v>
          </cell>
          <cell r="I14" t="str">
            <v>High</v>
          </cell>
        </row>
        <row r="15">
          <cell r="D15">
            <v>213385.52195932533</v>
          </cell>
          <cell r="E15">
            <v>266731.90244915662</v>
          </cell>
          <cell r="F15">
            <v>262860.50032373326</v>
          </cell>
          <cell r="G15">
            <v>328575.62540466653</v>
          </cell>
          <cell r="H15">
            <v>295709.29532158753</v>
          </cell>
          <cell r="I15">
            <v>369636.61915198434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Ven"/>
    </sheetNames>
    <sheetDataSet>
      <sheetData sheetId="0" refreshError="1">
        <row r="4">
          <cell r="C4">
            <v>2510.7199999999998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ABELLA_CONTI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agazzino"/>
      <sheetName val="Farmacie"/>
      <sheetName val="Servizi"/>
      <sheetName val="AFM"/>
      <sheetName val="Immobilizz. magazzino"/>
      <sheetName val="Immobilizz. farmacie"/>
      <sheetName val="Immobilizz. servizi"/>
      <sheetName val="Mediaval"/>
      <sheetName val="K"/>
      <sheetName val="Valutazione"/>
      <sheetName val="Multipli"/>
      <sheetName val="Comps"/>
      <sheetName val="Multival 98 (D)"/>
      <sheetName val="Multival 98 (F)"/>
      <sheetName val="Multival 98 "/>
      <sheetName val="Transactions"/>
      <sheetName val="Transval 98 (D) "/>
      <sheetName val="Transaval 98 (F)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dg 1998"/>
      <sheetName val="auto 98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rasforma_2005"/>
      <sheetName val="Istruzioni"/>
      <sheetName val="Bilancino_2005"/>
      <sheetName val="Bilancino_2004"/>
      <sheetName val="Trasforma_2004"/>
      <sheetName val="Controllo"/>
      <sheetName val="Budget progressivi"/>
      <sheetName val="Budget EC Asco"/>
      <sheetName val="PIATTO"/>
      <sheetName val="Bil_Piave05_marzo"/>
    </sheetNames>
    <sheetDataSet>
      <sheetData sheetId="0" refreshError="1">
        <row r="1">
          <cell r="A1" t="str">
            <v>Somma di importo</v>
          </cell>
        </row>
        <row r="2">
          <cell r="A2" t="str">
            <v>Gestionale</v>
          </cell>
          <cell r="B2" t="str">
            <v>Totale</v>
          </cell>
        </row>
        <row r="3">
          <cell r="A3" t="str">
            <v>(Accantonamenti vari)</v>
          </cell>
          <cell r="B3">
            <v>0</v>
          </cell>
        </row>
        <row r="4">
          <cell r="A4" t="str">
            <v>(Acquisto gas utenti civili)</v>
          </cell>
          <cell r="B4">
            <v>0</v>
          </cell>
        </row>
        <row r="5">
          <cell r="A5" t="str">
            <v>(Altre assicurazioni)</v>
          </cell>
          <cell r="B5">
            <v>61260.17</v>
          </cell>
        </row>
        <row r="6">
          <cell r="A6" t="str">
            <v>(Altre spese marketing)</v>
          </cell>
          <cell r="B6">
            <v>500</v>
          </cell>
        </row>
        <row r="7">
          <cell r="A7" t="str">
            <v>(Altri costi amministrativi)</v>
          </cell>
          <cell r="B7">
            <v>15698</v>
          </cell>
        </row>
        <row r="8">
          <cell r="A8" t="str">
            <v>(Altri costi generali)</v>
          </cell>
          <cell r="B8">
            <v>228287.45397124975</v>
          </cell>
        </row>
        <row r="9">
          <cell r="A9" t="str">
            <v>(Altri costi per servizi distribuzione)</v>
          </cell>
          <cell r="B9">
            <v>62707.95</v>
          </cell>
        </row>
        <row r="10">
          <cell r="A10" t="str">
            <v>(Altri costi per servizi informatici)</v>
          </cell>
          <cell r="B10">
            <v>142643.54999999999</v>
          </cell>
        </row>
        <row r="11">
          <cell r="A11" t="str">
            <v>(Ammortamenti immobilizzazioni immateriali)</v>
          </cell>
          <cell r="B11">
            <v>682850.3</v>
          </cell>
        </row>
        <row r="12">
          <cell r="A12" t="str">
            <v>(Ammortamenti immobilizzazioni materiali)</v>
          </cell>
          <cell r="B12">
            <v>2737444.1480598003</v>
          </cell>
        </row>
        <row r="13">
          <cell r="A13" t="str">
            <v>(Appalti per altri investimenti)</v>
          </cell>
          <cell r="B13">
            <v>0</v>
          </cell>
        </row>
        <row r="14">
          <cell r="A14" t="str">
            <v>(Assicurazione degli amministratori)</v>
          </cell>
          <cell r="B14">
            <v>1869.5</v>
          </cell>
        </row>
        <row r="15">
          <cell r="A15" t="str">
            <v>(Assicurazione incendio ed eventi speciali)</v>
          </cell>
          <cell r="B15">
            <v>12101</v>
          </cell>
        </row>
        <row r="16">
          <cell r="A16" t="str">
            <v>(Assicurazioni RCT)</v>
          </cell>
          <cell r="B16">
            <v>71516</v>
          </cell>
        </row>
        <row r="17">
          <cell r="A17" t="str">
            <v>(Assicurazioni, bolli, tasse di revisione automezzi distribuzione)</v>
          </cell>
          <cell r="B17">
            <v>61294.46</v>
          </cell>
        </row>
        <row r="18">
          <cell r="A18" t="str">
            <v>(Canoni concessionali e licenze)</v>
          </cell>
          <cell r="B18">
            <v>10786.03</v>
          </cell>
        </row>
        <row r="19">
          <cell r="A19" t="str">
            <v>(Compensi amministratori e sindaci)</v>
          </cell>
          <cell r="B19">
            <v>24428.131000000001</v>
          </cell>
        </row>
        <row r="20">
          <cell r="A20" t="str">
            <v>(Consulenze legali, amministrative, generali)</v>
          </cell>
          <cell r="B20">
            <v>186389.27</v>
          </cell>
        </row>
        <row r="21">
          <cell r="A21" t="str">
            <v>(Consumi di gas degli impianti)</v>
          </cell>
          <cell r="B21">
            <v>254226.54</v>
          </cell>
        </row>
        <row r="22">
          <cell r="A22" t="str">
            <v>(Consumi di gasolio e GPL)</v>
          </cell>
          <cell r="B22">
            <v>74712.740000000005</v>
          </cell>
        </row>
        <row r="23">
          <cell r="A23" t="str">
            <v>(Consumi di materiali calore)</v>
          </cell>
          <cell r="B23">
            <v>16436.830000000002</v>
          </cell>
        </row>
        <row r="24">
          <cell r="A24" t="str">
            <v>(Consumi di materiali metano)</v>
          </cell>
          <cell r="B24">
            <v>119082.41488006327</v>
          </cell>
        </row>
        <row r="25">
          <cell r="A25" t="str">
            <v>(Consumi di metano fornitura calore)</v>
          </cell>
          <cell r="B25">
            <v>491131.23</v>
          </cell>
        </row>
        <row r="26">
          <cell r="A26" t="str">
            <v>(Contributi associativi)</v>
          </cell>
          <cell r="B26">
            <v>8763.36</v>
          </cell>
        </row>
        <row r="27">
          <cell r="A27" t="str">
            <v>(Contributo AEEG)</v>
          </cell>
          <cell r="B27">
            <v>29078.2</v>
          </cell>
        </row>
        <row r="28">
          <cell r="A28" t="str">
            <v>(Contributo risparmio energetico)</v>
          </cell>
          <cell r="B28">
            <v>0</v>
          </cell>
        </row>
        <row r="29">
          <cell r="A29" t="str">
            <v>(Costi di formazione personale)</v>
          </cell>
          <cell r="B29">
            <v>8205</v>
          </cell>
        </row>
        <row r="30">
          <cell r="A30" t="str">
            <v>(Costi di manutenzione automezzi distribuzione)</v>
          </cell>
          <cell r="B30">
            <v>18464.41</v>
          </cell>
        </row>
        <row r="31">
          <cell r="A31" t="str">
            <v>(Costi gestione patrimonio)</v>
          </cell>
          <cell r="B31">
            <v>138337.92000000001</v>
          </cell>
        </row>
        <row r="32">
          <cell r="A32" t="str">
            <v>(Costi per appalti calore)</v>
          </cell>
          <cell r="B32">
            <v>0</v>
          </cell>
        </row>
        <row r="33">
          <cell r="A33" t="str">
            <v>(Costi per appalti metano)</v>
          </cell>
          <cell r="B33">
            <v>0</v>
          </cell>
        </row>
        <row r="34">
          <cell r="A34" t="str">
            <v>(Costi per manutenzioni calore)</v>
          </cell>
          <cell r="B34">
            <v>6258.12</v>
          </cell>
        </row>
        <row r="35">
          <cell r="A35" t="str">
            <v>(Costi per servizi per manutenzioni impianti)</v>
          </cell>
          <cell r="B35">
            <v>56574.86</v>
          </cell>
        </row>
        <row r="36">
          <cell r="A36" t="str">
            <v>(Costi spedizione bollette - diretti)</v>
          </cell>
          <cell r="B36">
            <v>0</v>
          </cell>
        </row>
        <row r="37">
          <cell r="A37" t="str">
            <v>(Costi vari per il personale)</v>
          </cell>
          <cell r="B37">
            <v>80290.83</v>
          </cell>
        </row>
        <row r="38">
          <cell r="A38" t="str">
            <v>(Costo acquisto materiali vari ATLC)</v>
          </cell>
          <cell r="B38">
            <v>0</v>
          </cell>
        </row>
        <row r="39">
          <cell r="A39" t="str">
            <v>(Costo acquisto materiali vari)</v>
          </cell>
          <cell r="B39">
            <v>69157.86</v>
          </cell>
        </row>
        <row r="40">
          <cell r="A40" t="str">
            <v>(Costo carburante distribuzione)</v>
          </cell>
          <cell r="B40">
            <v>30901.52</v>
          </cell>
        </row>
        <row r="41">
          <cell r="A41" t="str">
            <v>(Costo delle letture)</v>
          </cell>
          <cell r="B41">
            <v>176432.43</v>
          </cell>
        </row>
        <row r="42">
          <cell r="A42" t="str">
            <v>(Imposte di consumo)</v>
          </cell>
          <cell r="B42">
            <v>327161.81</v>
          </cell>
        </row>
        <row r="43">
          <cell r="A43" t="str">
            <v>(Imposte)</v>
          </cell>
          <cell r="B43">
            <v>5678101.8077525003</v>
          </cell>
        </row>
        <row r="44">
          <cell r="A44" t="str">
            <v>(Letture contatori - acquedotto)</v>
          </cell>
          <cell r="B44">
            <v>0</v>
          </cell>
        </row>
        <row r="45">
          <cell r="A45" t="str">
            <v>(Noleggio automezzi distribuzione)</v>
          </cell>
          <cell r="B45">
            <v>26834.16</v>
          </cell>
        </row>
        <row r="46">
          <cell r="A46" t="str">
            <v>(Oneri finanziari verso società del gruppo)</v>
          </cell>
          <cell r="B46">
            <v>162799.73000000001</v>
          </cell>
        </row>
        <row r="47">
          <cell r="A47" t="str">
            <v>(Oneri finanziari)</v>
          </cell>
          <cell r="B47">
            <v>560384.3485910024</v>
          </cell>
        </row>
        <row r="48">
          <cell r="A48" t="str">
            <v>(Penalità Carta Servizi)</v>
          </cell>
          <cell r="B48">
            <v>1320</v>
          </cell>
        </row>
        <row r="49">
          <cell r="A49" t="str">
            <v>(Pubblicità)</v>
          </cell>
          <cell r="B49">
            <v>3050</v>
          </cell>
        </row>
        <row r="50">
          <cell r="A50" t="str">
            <v>(Quota Alfa)</v>
          </cell>
          <cell r="B50">
            <v>136023.75</v>
          </cell>
        </row>
        <row r="51">
          <cell r="A51" t="str">
            <v>(Quota QFNC)</v>
          </cell>
          <cell r="B51">
            <v>87311.5</v>
          </cell>
        </row>
        <row r="52">
          <cell r="A52" t="str">
            <v>(Spese Ascoinforma)</v>
          </cell>
          <cell r="B52">
            <v>115098.4</v>
          </cell>
        </row>
        <row r="53">
          <cell r="A53" t="str">
            <v>(Spese postali e telegrafiche)</v>
          </cell>
          <cell r="B53">
            <v>67222.509999999995</v>
          </cell>
        </row>
        <row r="54">
          <cell r="A54" t="str">
            <v>(Spese telefonia fissa)</v>
          </cell>
          <cell r="B54">
            <v>33943.919999999998</v>
          </cell>
        </row>
        <row r="55">
          <cell r="A55" t="str">
            <v>(Spese telefonia mobile)</v>
          </cell>
          <cell r="B55">
            <v>21761.45</v>
          </cell>
        </row>
        <row r="56">
          <cell r="A56" t="str">
            <v>(Svalutazioni di partecipazioni)</v>
          </cell>
          <cell r="B56">
            <v>674334.32698999997</v>
          </cell>
        </row>
        <row r="57">
          <cell r="A57" t="str">
            <v>(Tosap)</v>
          </cell>
          <cell r="B57">
            <v>55.79</v>
          </cell>
        </row>
        <row r="58">
          <cell r="A58" t="str">
            <v>(vuote)</v>
          </cell>
        </row>
        <row r="59">
          <cell r="A59" t="str">
            <v>Altri incrementi di immobilizzazioni</v>
          </cell>
          <cell r="B59">
            <v>0</v>
          </cell>
        </row>
        <row r="60">
          <cell r="A60" t="str">
            <v>Altri ricavi</v>
          </cell>
          <cell r="B60">
            <v>0</v>
          </cell>
        </row>
        <row r="61">
          <cell r="A61" t="str">
            <v>Altri ricavi distribuzione</v>
          </cell>
          <cell r="B61">
            <v>-2504.41</v>
          </cell>
        </row>
        <row r="62">
          <cell r="A62" t="str">
            <v>Attività finanziarie a breve</v>
          </cell>
          <cell r="B62">
            <v>235540.53</v>
          </cell>
        </row>
        <row r="63">
          <cell r="A63" t="str">
            <v>Contributi Regione Veneto</v>
          </cell>
          <cell r="B63">
            <v>-28596.60749999998</v>
          </cell>
        </row>
        <row r="64">
          <cell r="A64" t="str">
            <v>Contributi su allacciamenti</v>
          </cell>
          <cell r="B64">
            <v>-2133289.7200000002</v>
          </cell>
        </row>
        <row r="65">
          <cell r="A65" t="str">
            <v>Contributi su lottizzazioni</v>
          </cell>
          <cell r="B65">
            <v>-885800.71250000002</v>
          </cell>
        </row>
        <row r="66">
          <cell r="A66" t="str">
            <v>Contributo Edison</v>
          </cell>
          <cell r="B66">
            <v>-215190.375</v>
          </cell>
        </row>
        <row r="67">
          <cell r="A67" t="str">
            <v>Costi del personale non capitalizzato</v>
          </cell>
          <cell r="B67">
            <v>2188425.4959686887</v>
          </cell>
        </row>
        <row r="68">
          <cell r="A68" t="str">
            <v>Crediti commerciali vs controllate, collegate, controllanti</v>
          </cell>
          <cell r="B68">
            <v>11906.42</v>
          </cell>
        </row>
        <row r="69">
          <cell r="A69" t="str">
            <v>Crediti operativi vs terzi</v>
          </cell>
          <cell r="B69">
            <v>33606488.683312669</v>
          </cell>
        </row>
        <row r="70">
          <cell r="A70" t="str">
            <v>Crediti tributari</v>
          </cell>
          <cell r="B70">
            <v>17520164.619999997</v>
          </cell>
        </row>
        <row r="71">
          <cell r="A71" t="str">
            <v>Crediti verso istituti previdenziali</v>
          </cell>
          <cell r="B71">
            <v>9115.2000000000007</v>
          </cell>
        </row>
        <row r="72">
          <cell r="A72" t="str">
            <v>Crediti verso soci</v>
          </cell>
          <cell r="B72">
            <v>0</v>
          </cell>
        </row>
        <row r="73">
          <cell r="A73" t="str">
            <v>Crediti verso società del gruppo di natura finanziaria</v>
          </cell>
          <cell r="B73">
            <v>15599512.309999999</v>
          </cell>
        </row>
        <row r="74">
          <cell r="A74" t="str">
            <v>Debiti commerciali vs controllate, collegate, controllanti</v>
          </cell>
          <cell r="B74">
            <v>0</v>
          </cell>
        </row>
        <row r="75">
          <cell r="A75" t="str">
            <v>Debiti finanziari vs altri finanziatori</v>
          </cell>
          <cell r="B75">
            <v>-5556120.2299999995</v>
          </cell>
        </row>
        <row r="76">
          <cell r="A76" t="str">
            <v>Debiti operativi vs terzi</v>
          </cell>
          <cell r="B76">
            <v>-14240338.0285</v>
          </cell>
        </row>
        <row r="77">
          <cell r="A77" t="str">
            <v>Debiti tributari</v>
          </cell>
          <cell r="B77">
            <v>-7155772.7777525</v>
          </cell>
        </row>
        <row r="78">
          <cell r="A78" t="str">
            <v>Debiti Utif e addizionale regionale</v>
          </cell>
          <cell r="B78">
            <v>0</v>
          </cell>
        </row>
        <row r="79">
          <cell r="A79" t="str">
            <v>Debiti verso banche a breve</v>
          </cell>
          <cell r="B79">
            <v>-41768649.369999997</v>
          </cell>
        </row>
        <row r="80">
          <cell r="A80" t="str">
            <v>Debiti verso società del gruppo di natura finanziaria</v>
          </cell>
          <cell r="B80">
            <v>-103198122.94</v>
          </cell>
        </row>
        <row r="81">
          <cell r="A81" t="str">
            <v>Debiti vs enti previdenziali</v>
          </cell>
          <cell r="B81">
            <v>77038.42</v>
          </cell>
        </row>
        <row r="82">
          <cell r="A82" t="str">
            <v>Depositi cauzionali</v>
          </cell>
          <cell r="B82">
            <v>215653.48</v>
          </cell>
        </row>
        <row r="83">
          <cell r="A83" t="str">
            <v>Dividendi</v>
          </cell>
          <cell r="B83">
            <v>0</v>
          </cell>
        </row>
        <row r="84">
          <cell r="A84" t="str">
            <v>Dividendi da Ascotrade</v>
          </cell>
          <cell r="B84">
            <v>0</v>
          </cell>
        </row>
        <row r="85">
          <cell r="A85" t="str">
            <v>Fondi per imposte differite</v>
          </cell>
          <cell r="B85">
            <v>-19277661.949999999</v>
          </cell>
        </row>
        <row r="86">
          <cell r="A86" t="str">
            <v>Fondi per rischi e oneri</v>
          </cell>
          <cell r="B86">
            <v>-1926451.47</v>
          </cell>
        </row>
        <row r="87">
          <cell r="A87" t="str">
            <v>Fondo TFR</v>
          </cell>
          <cell r="B87">
            <v>-2835936.7</v>
          </cell>
        </row>
        <row r="88">
          <cell r="A88" t="str">
            <v>Immobilizzazioni immateriali</v>
          </cell>
          <cell r="B88">
            <v>17197867.269999996</v>
          </cell>
        </row>
        <row r="89">
          <cell r="A89" t="str">
            <v>Immobilizzazioni materiali</v>
          </cell>
          <cell r="B89">
            <v>287718355.65792018</v>
          </cell>
        </row>
        <row r="90">
          <cell r="A90" t="str">
            <v>Incrementi di immobilizzazioni settore telecomunicazioni</v>
          </cell>
          <cell r="B90">
            <v>0</v>
          </cell>
        </row>
        <row r="91">
          <cell r="A91" t="str">
            <v>Incrementi su impianti fornitura calore</v>
          </cell>
          <cell r="B91">
            <v>0</v>
          </cell>
        </row>
        <row r="92">
          <cell r="A92" t="str">
            <v>Incrementi su impianti metano</v>
          </cell>
          <cell r="B92">
            <v>-3297643.8059800002</v>
          </cell>
        </row>
        <row r="93">
          <cell r="A93" t="str">
            <v>Lavori in corso su ordinazione</v>
          </cell>
          <cell r="B93">
            <v>0</v>
          </cell>
        </row>
        <row r="94">
          <cell r="A94" t="str">
            <v>Liquidità immediate</v>
          </cell>
          <cell r="B94">
            <v>10609614.599999998</v>
          </cell>
        </row>
        <row r="95">
          <cell r="A95" t="str">
            <v>Mutui e finanziamenti a lungo</v>
          </cell>
          <cell r="B95">
            <v>-14992815.6</v>
          </cell>
        </row>
        <row r="96">
          <cell r="A96" t="str">
            <v>Partecipazioni e altre immobilizzazioni finanziarie</v>
          </cell>
          <cell r="B96">
            <v>31996399.703009993</v>
          </cell>
        </row>
        <row r="97">
          <cell r="A97" t="str">
            <v>Patrimonio</v>
          </cell>
          <cell r="B97">
            <v>-199439630.79000002</v>
          </cell>
        </row>
        <row r="98">
          <cell r="A98" t="str">
            <v>Prestazioni e servizi divisione calore</v>
          </cell>
          <cell r="B98">
            <v>0</v>
          </cell>
        </row>
        <row r="99">
          <cell r="A99" t="str">
            <v>Proventi finanziari</v>
          </cell>
          <cell r="B99">
            <v>-5807.65</v>
          </cell>
        </row>
        <row r="100">
          <cell r="A100" t="str">
            <v>Proventi finanziari verso società del gruppo</v>
          </cell>
          <cell r="B100">
            <v>-55033.16</v>
          </cell>
        </row>
        <row r="101">
          <cell r="A101" t="str">
            <v>Proventi/(Oneri) straordinari</v>
          </cell>
          <cell r="B101">
            <v>0</v>
          </cell>
        </row>
        <row r="102">
          <cell r="A102" t="str">
            <v>Ricavi da contratto di servizio</v>
          </cell>
          <cell r="B102">
            <v>-2042398.4794036725</v>
          </cell>
        </row>
        <row r="103">
          <cell r="A103" t="str">
            <v>Ricavi da prestazioni ATLC</v>
          </cell>
          <cell r="B103">
            <v>0</v>
          </cell>
        </row>
        <row r="104">
          <cell r="A104" t="str">
            <v>Ricavi da somministrazioni calore</v>
          </cell>
          <cell r="B104">
            <v>-646509.67000000004</v>
          </cell>
        </row>
        <row r="105">
          <cell r="A105" t="str">
            <v>Ricavi da vendita beni</v>
          </cell>
          <cell r="B105">
            <v>0</v>
          </cell>
        </row>
        <row r="106">
          <cell r="A106" t="str">
            <v>Ricavi da vettoriamento vs Ascotrade</v>
          </cell>
          <cell r="B106">
            <v>-16813863.77</v>
          </cell>
        </row>
        <row r="107">
          <cell r="A107" t="str">
            <v>Ricavi per servizio bollettazione e lettura acquedotti</v>
          </cell>
          <cell r="B107">
            <v>0</v>
          </cell>
        </row>
        <row r="108">
          <cell r="A108" t="str">
            <v>Ricavi per servizio bollettazione tributi</v>
          </cell>
          <cell r="B108">
            <v>-70778.179999999993</v>
          </cell>
        </row>
        <row r="109">
          <cell r="A109" t="str">
            <v>Ricavi servizio di distribuzione</v>
          </cell>
          <cell r="B109">
            <v>0</v>
          </cell>
        </row>
        <row r="110">
          <cell r="A110" t="str">
            <v>Rimanenze</v>
          </cell>
          <cell r="B110">
            <v>2803416.1691999985</v>
          </cell>
        </row>
        <row r="111">
          <cell r="A111" t="str">
            <v>Rivalutazioni di partecipazioni</v>
          </cell>
          <cell r="B111">
            <v>0</v>
          </cell>
        </row>
        <row r="112">
          <cell r="A112" t="str">
            <v>(vuote)</v>
          </cell>
          <cell r="B112">
            <v>0</v>
          </cell>
        </row>
        <row r="113">
          <cell r="A113" t="str">
            <v>(Assicurazioni, bolli, tasse di revisione automezzi di servizio alla struttura)</v>
          </cell>
          <cell r="B113">
            <v>8825.4099999999889</v>
          </cell>
        </row>
        <row r="114">
          <cell r="A114" t="str">
            <v>(Canone periodico e assistenza SAP)</v>
          </cell>
          <cell r="B114">
            <v>34944</v>
          </cell>
        </row>
        <row r="115">
          <cell r="A115" t="str">
            <v>(Consumi di materiali bollettazione Ascotrade)</v>
          </cell>
          <cell r="B115">
            <v>0</v>
          </cell>
        </row>
        <row r="116">
          <cell r="A116" t="str">
            <v>(Consumi di materiali per manutenzione impianti)</v>
          </cell>
          <cell r="B116">
            <v>0</v>
          </cell>
        </row>
        <row r="117">
          <cell r="A117" t="str">
            <v>(Consumi energia elettrica protezione catodica)</v>
          </cell>
          <cell r="B117">
            <v>6950</v>
          </cell>
        </row>
        <row r="118">
          <cell r="A118" t="str">
            <v>(Costi di manutenzione automezzi di servizio alla struttura)</v>
          </cell>
          <cell r="B118">
            <v>2927.42</v>
          </cell>
        </row>
        <row r="119">
          <cell r="A119" t="str">
            <v>(Costi per manutenzioni e appalti)</v>
          </cell>
          <cell r="B119">
            <v>0</v>
          </cell>
        </row>
        <row r="120">
          <cell r="A120" t="str">
            <v>(Costi per servizi bollettazione Ascotrade)</v>
          </cell>
          <cell r="B120">
            <v>0</v>
          </cell>
        </row>
        <row r="121">
          <cell r="A121" t="str">
            <v>(Costo carburante automezzi di servizio ala struttura)</v>
          </cell>
          <cell r="B121">
            <v>0</v>
          </cell>
        </row>
        <row r="122">
          <cell r="A122" t="str">
            <v>(Costo dell'odorizzante)</v>
          </cell>
          <cell r="B122">
            <v>90653</v>
          </cell>
        </row>
        <row r="123">
          <cell r="A123" t="str">
            <v>(Noleggio automezzi di servizio alla struttura)</v>
          </cell>
          <cell r="B123">
            <v>13884.43</v>
          </cell>
        </row>
        <row r="124">
          <cell r="A124" t="str">
            <v>(Quota RE)</v>
          </cell>
          <cell r="B124">
            <v>103793.34</v>
          </cell>
        </row>
        <row r="125">
          <cell r="A125" t="str">
            <v>(Spese telefoniche traffico dati)</v>
          </cell>
          <cell r="B125">
            <v>5400</v>
          </cell>
        </row>
        <row r="126">
          <cell r="A126" t="str">
            <v>Acquisto di servizi - tributi</v>
          </cell>
          <cell r="B126">
            <v>0</v>
          </cell>
        </row>
        <row r="127">
          <cell r="A127" t="str">
            <v>Appalti per altri investimenti</v>
          </cell>
          <cell r="B127">
            <v>844847.55602875026</v>
          </cell>
        </row>
        <row r="128">
          <cell r="A128" t="str">
            <v>Appalti per impianti fornitura calore</v>
          </cell>
          <cell r="B128">
            <v>0</v>
          </cell>
        </row>
        <row r="129">
          <cell r="A129" t="str">
            <v>Appalti per impianti metano</v>
          </cell>
          <cell r="B129">
            <v>1485962.18</v>
          </cell>
        </row>
        <row r="130">
          <cell r="A130" t="str">
            <v>Canoni di affitto e manutenzione - acquedotto</v>
          </cell>
          <cell r="B130">
            <v>0</v>
          </cell>
        </row>
        <row r="131">
          <cell r="A131" t="str">
            <v>Canoni di affitto e manutenzione - tributi</v>
          </cell>
          <cell r="B131">
            <v>0</v>
          </cell>
        </row>
        <row r="132">
          <cell r="A132" t="str">
            <v>Consumi di materiali - acquedotto</v>
          </cell>
          <cell r="B132">
            <v>0</v>
          </cell>
        </row>
        <row r="133">
          <cell r="A133" t="str">
            <v>Consumi di materiali - tributi</v>
          </cell>
          <cell r="B133">
            <v>0</v>
          </cell>
        </row>
        <row r="134">
          <cell r="A134" t="str">
            <v>Lavori progetti calore</v>
          </cell>
          <cell r="B134">
            <v>-35924.120000000003</v>
          </cell>
        </row>
        <row r="135">
          <cell r="A135" t="str">
            <v>Lavoro per altri investimenti</v>
          </cell>
          <cell r="B135">
            <v>0</v>
          </cell>
        </row>
        <row r="136">
          <cell r="A136" t="str">
            <v>Lavoro per impianti fornitura calore</v>
          </cell>
          <cell r="B136">
            <v>0</v>
          </cell>
        </row>
        <row r="137">
          <cell r="A137" t="str">
            <v>Lavoro per impianti metano</v>
          </cell>
          <cell r="B137">
            <v>353788.97403131193</v>
          </cell>
        </row>
        <row r="138">
          <cell r="A138" t="str">
            <v>Letture contatori - acquedotto</v>
          </cell>
          <cell r="B138">
            <v>2273.6</v>
          </cell>
        </row>
        <row r="139">
          <cell r="A139" t="str">
            <v>Materiali per altri investimenti</v>
          </cell>
          <cell r="B139">
            <v>0</v>
          </cell>
        </row>
        <row r="140">
          <cell r="A140" t="str">
            <v>Materiali per impianti fornitura calore</v>
          </cell>
          <cell r="B140">
            <v>0</v>
          </cell>
        </row>
        <row r="141">
          <cell r="A141" t="str">
            <v>Materiali per impianti metano</v>
          </cell>
          <cell r="B141">
            <v>613045.09591993794</v>
          </cell>
        </row>
        <row r="142">
          <cell r="A142" t="str">
            <v>Ricavi da vettoriamento vs Altri Traders</v>
          </cell>
          <cell r="B142">
            <v>-137298</v>
          </cell>
        </row>
        <row r="143">
          <cell r="A143" t="str">
            <v>Spese postali e telegrafiche - acquedotto</v>
          </cell>
          <cell r="B143">
            <v>0</v>
          </cell>
        </row>
        <row r="144">
          <cell r="A144" t="str">
            <v>Spese postali e telegrafiche - tributi</v>
          </cell>
          <cell r="B144">
            <v>0</v>
          </cell>
        </row>
        <row r="145">
          <cell r="A145" t="str">
            <v>Plusvalenze su partecipazioni</v>
          </cell>
          <cell r="B145">
            <v>0</v>
          </cell>
        </row>
        <row r="146">
          <cell r="A146" t="str">
            <v>Spese postali e telegrafiche</v>
          </cell>
          <cell r="B146">
            <v>0</v>
          </cell>
        </row>
        <row r="147">
          <cell r="A147" t="str">
            <v>Altri ricavi da utenti</v>
          </cell>
          <cell r="B147">
            <v>-187522.74</v>
          </cell>
        </row>
        <row r="148">
          <cell r="A148" t="str">
            <v>ALTRI RICAVI E PROVENTI</v>
          </cell>
          <cell r="B148">
            <v>-185592.56</v>
          </cell>
        </row>
        <row r="149">
          <cell r="A149" t="str">
            <v>PROVENTI / (ONERI) STRAORDINARI</v>
          </cell>
          <cell r="B149">
            <v>0</v>
          </cell>
        </row>
        <row r="150">
          <cell r="A150" t="str">
            <v>Altri ricavi calore</v>
          </cell>
          <cell r="B150">
            <v>0</v>
          </cell>
        </row>
        <row r="151">
          <cell r="A151" t="str">
            <v>(Costo carburante automezzi di servizio alla struttura)</v>
          </cell>
          <cell r="B151">
            <v>5226.5200000000004</v>
          </cell>
        </row>
        <row r="152">
          <cell r="A152" t="str">
            <v>Altri proventi finanziari da partecipazioni</v>
          </cell>
          <cell r="B152">
            <v>0</v>
          </cell>
        </row>
        <row r="153">
          <cell r="A153" t="str">
            <v>#VALORE!</v>
          </cell>
          <cell r="B153">
            <v>0</v>
          </cell>
        </row>
        <row r="154">
          <cell r="A154" t="str">
            <v>#N/D</v>
          </cell>
          <cell r="B154">
            <v>0</v>
          </cell>
        </row>
        <row r="155">
          <cell r="A155" t="str">
            <v>Totale complessivo</v>
          </cell>
          <cell r="B155">
            <v>-3.3836840884760022E-8</v>
          </cell>
        </row>
      </sheetData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rasforma ce-sp 2003"/>
      <sheetName val="Trasforma ce-sp 2004"/>
      <sheetName val="Dati inserisci riclassif. 2004"/>
      <sheetName val="Dati inserisci riclassif. 2003"/>
      <sheetName val="Sp e Ce"/>
      <sheetName val="Rendiconto"/>
      <sheetName val="Incrementi"/>
      <sheetName val="Gestione finanziaria"/>
      <sheetName val="Rendiconto 2003"/>
      <sheetName val="Trasforma_2005"/>
    </sheetNames>
    <sheetDataSet>
      <sheetData sheetId="0" refreshError="1">
        <row r="3">
          <cell r="A3" t="str">
            <v xml:space="preserve">Somma di Valore </v>
          </cell>
        </row>
        <row r="4">
          <cell r="A4" t="str">
            <v>Riclassifica</v>
          </cell>
          <cell r="B4" t="str">
            <v>Totale</v>
          </cell>
        </row>
        <row r="5">
          <cell r="A5" t="str">
            <v>Altri oneri finanziari</v>
          </cell>
          <cell r="B5">
            <v>-5958</v>
          </cell>
        </row>
        <row r="6">
          <cell r="A6" t="str">
            <v>Altri proventi finanziari</v>
          </cell>
          <cell r="B6">
            <v>344</v>
          </cell>
        </row>
        <row r="7">
          <cell r="A7" t="str">
            <v>Altri ricavi</v>
          </cell>
          <cell r="B7">
            <v>14328</v>
          </cell>
        </row>
        <row r="8">
          <cell r="A8" t="str">
            <v>Costi materiali</v>
          </cell>
          <cell r="B8">
            <v>-153409</v>
          </cell>
        </row>
        <row r="9">
          <cell r="A9" t="str">
            <v>Costo del personale</v>
          </cell>
          <cell r="B9">
            <v>-10446</v>
          </cell>
        </row>
        <row r="10">
          <cell r="A10" t="str">
            <v>Costo per godimento beni di terzi</v>
          </cell>
          <cell r="B10">
            <v>-947</v>
          </cell>
        </row>
        <row r="11">
          <cell r="A11" t="str">
            <v>Debiti tributari</v>
          </cell>
          <cell r="B11">
            <v>-37437</v>
          </cell>
        </row>
        <row r="12">
          <cell r="A12" t="str">
            <v>Fondi per rischi e oneri</v>
          </cell>
          <cell r="B12">
            <v>-6059</v>
          </cell>
        </row>
        <row r="13">
          <cell r="A13" t="str">
            <v>Immobilizzazioni immateriali</v>
          </cell>
          <cell r="B13">
            <v>24237</v>
          </cell>
        </row>
        <row r="14">
          <cell r="A14" t="str">
            <v>Immobilizzazioni materiali</v>
          </cell>
          <cell r="B14">
            <v>261527</v>
          </cell>
        </row>
        <row r="15">
          <cell r="A15" t="str">
            <v>Imposte</v>
          </cell>
          <cell r="B15">
            <v>-15782</v>
          </cell>
        </row>
        <row r="16">
          <cell r="A16" t="str">
            <v>Liquidità immediate</v>
          </cell>
          <cell r="B16">
            <v>1672</v>
          </cell>
        </row>
        <row r="17">
          <cell r="A17" t="str">
            <v>Minusvalenze e oneri straordinari</v>
          </cell>
          <cell r="B17">
            <v>-923</v>
          </cell>
        </row>
        <row r="18">
          <cell r="A18" t="str">
            <v>Oneri finanziari da imprese controllanti, controllate e collegate</v>
          </cell>
          <cell r="B18">
            <v>-68</v>
          </cell>
        </row>
        <row r="19">
          <cell r="A19" t="str">
            <v>Partecipazioni e altri crediti finanziari</v>
          </cell>
          <cell r="B19">
            <v>4206</v>
          </cell>
        </row>
        <row r="20">
          <cell r="A20" t="str">
            <v>Patrimonio</v>
          </cell>
          <cell r="B20">
            <v>-186919</v>
          </cell>
        </row>
        <row r="21">
          <cell r="A21" t="str">
            <v>Plusvalenze e proventi straordinari</v>
          </cell>
          <cell r="B21">
            <v>2600</v>
          </cell>
        </row>
        <row r="22">
          <cell r="A22" t="str">
            <v>Proventi da partecipazioni e da crediti iscritti come immobilizzazioni</v>
          </cell>
          <cell r="B22">
            <v>148</v>
          </cell>
        </row>
        <row r="23">
          <cell r="A23" t="str">
            <v>Ratei e risconti a breve</v>
          </cell>
          <cell r="B23">
            <v>457</v>
          </cell>
        </row>
        <row r="24">
          <cell r="A24" t="str">
            <v>Ratei e risconti passivi a breve</v>
          </cell>
          <cell r="B24">
            <v>-3168</v>
          </cell>
        </row>
        <row r="25">
          <cell r="A25" t="str">
            <v>Ratei e risconti passivi pluriennali</v>
          </cell>
          <cell r="B25">
            <v>-1772</v>
          </cell>
        </row>
        <row r="26">
          <cell r="A26" t="str">
            <v>Ratei e risconti pluriennali</v>
          </cell>
          <cell r="B26">
            <v>18221</v>
          </cell>
        </row>
        <row r="27">
          <cell r="A27" t="str">
            <v>Ricavi delle vendite</v>
          </cell>
          <cell r="B27">
            <v>225085</v>
          </cell>
        </row>
        <row r="28">
          <cell r="A28" t="str">
            <v>Rivalutazioni di partecipazioni</v>
          </cell>
          <cell r="B28">
            <v>0</v>
          </cell>
        </row>
        <row r="29">
          <cell r="A29" t="str">
            <v>Svalutazioni di partecipazioni</v>
          </cell>
          <cell r="B29">
            <v>-2699</v>
          </cell>
        </row>
        <row r="30">
          <cell r="A30" t="str">
            <v>(vuote)</v>
          </cell>
        </row>
        <row r="31">
          <cell r="A31" t="str">
            <v>Incrementi per lavori interni</v>
          </cell>
          <cell r="B31">
            <v>14573</v>
          </cell>
        </row>
        <row r="32">
          <cell r="A32" t="str">
            <v>Debiti verso banche a lungo</v>
          </cell>
          <cell r="B32">
            <v>-18783</v>
          </cell>
        </row>
        <row r="33">
          <cell r="A33" t="str">
            <v>Costi per appalti</v>
          </cell>
          <cell r="B33">
            <v>-8876</v>
          </cell>
        </row>
        <row r="34">
          <cell r="A34" t="str">
            <v>Ammortamenti Immateriali</v>
          </cell>
          <cell r="B34">
            <v>-4917</v>
          </cell>
        </row>
        <row r="35">
          <cell r="A35" t="str">
            <v>Ammortamenti  Materiali</v>
          </cell>
          <cell r="B35">
            <v>-12062</v>
          </cell>
        </row>
        <row r="36">
          <cell r="A36" t="str">
            <v>Svalutazioni e Accantonamenti</v>
          </cell>
          <cell r="B36">
            <v>-942</v>
          </cell>
        </row>
        <row r="37">
          <cell r="A37" t="str">
            <v>Disponibilità rimanenze</v>
          </cell>
          <cell r="B37">
            <v>2916</v>
          </cell>
        </row>
        <row r="38">
          <cell r="A38" t="str">
            <v>Costi di struttura (Manutenzioni, trasporti, assicurazioni, servizi vari…)</v>
          </cell>
          <cell r="B38">
            <v>-10593</v>
          </cell>
        </row>
        <row r="39">
          <cell r="A39" t="str">
            <v>Spese di consulenza</v>
          </cell>
          <cell r="B39">
            <v>-994</v>
          </cell>
        </row>
        <row r="40">
          <cell r="A40" t="str">
            <v>Spese postali</v>
          </cell>
          <cell r="B40">
            <v>-832</v>
          </cell>
        </row>
        <row r="41">
          <cell r="A41" t="str">
            <v>Rivalutazioni di immmobilizzazioni finanziarie</v>
          </cell>
          <cell r="B41">
            <v>0</v>
          </cell>
        </row>
        <row r="42">
          <cell r="A42" t="str">
            <v>Svalutazioni di attivo circolante</v>
          </cell>
          <cell r="B42">
            <v>0</v>
          </cell>
        </row>
        <row r="43">
          <cell r="A43" t="str">
            <v>Crediti verso soci</v>
          </cell>
          <cell r="B43">
            <v>0</v>
          </cell>
        </row>
        <row r="44">
          <cell r="A44" t="str">
            <v>Liquidità differite (crediti commerciali vs clienti)</v>
          </cell>
          <cell r="B44">
            <v>71154</v>
          </cell>
        </row>
        <row r="45">
          <cell r="A45" t="str">
            <v>Crediti commerciali vs controllate, collegate, controllanti</v>
          </cell>
          <cell r="B45">
            <v>13</v>
          </cell>
        </row>
        <row r="46">
          <cell r="A46" t="str">
            <v>Crediti tributari</v>
          </cell>
          <cell r="B46">
            <v>10523</v>
          </cell>
        </row>
        <row r="47">
          <cell r="A47" t="str">
            <v>Altri crediti operativi</v>
          </cell>
          <cell r="B47">
            <v>10843</v>
          </cell>
        </row>
        <row r="48">
          <cell r="A48" t="str">
            <v>Attività finanziarie a breve</v>
          </cell>
          <cell r="B48">
            <v>47</v>
          </cell>
        </row>
        <row r="49">
          <cell r="A49" t="str">
            <v>Fondo TFR</v>
          </cell>
          <cell r="B49">
            <v>-2718</v>
          </cell>
        </row>
        <row r="50">
          <cell r="A50" t="str">
            <v>Debiti finanziari a breve</v>
          </cell>
          <cell r="B50">
            <v>0</v>
          </cell>
        </row>
        <row r="51">
          <cell r="A51" t="str">
            <v>Debiti finanziari a lungo</v>
          </cell>
          <cell r="B51">
            <v>0</v>
          </cell>
        </row>
        <row r="52">
          <cell r="A52" t="str">
            <v>Esigibilità (Debiti commerciali)</v>
          </cell>
          <cell r="B52">
            <v>-56117</v>
          </cell>
        </row>
        <row r="53">
          <cell r="A53" t="str">
            <v>Debiti operativi verso altri</v>
          </cell>
          <cell r="B53">
            <v>-8319</v>
          </cell>
        </row>
        <row r="54">
          <cell r="A54" t="str">
            <v>Accantonamenti vari (Degressità, controversie legali, manutenzione…)</v>
          </cell>
          <cell r="B54">
            <v>-5958</v>
          </cell>
        </row>
        <row r="55">
          <cell r="A55" t="str">
            <v>Debiti verso banche a breve</v>
          </cell>
          <cell r="B55">
            <v>-79916</v>
          </cell>
        </row>
        <row r="56">
          <cell r="A56" t="str">
            <v>Crediti finanziari verso società del gruppo a breve</v>
          </cell>
          <cell r="B56">
            <v>4013</v>
          </cell>
        </row>
        <row r="57">
          <cell r="A57" t="str">
            <v>Crediti finanziari verso società del gruppo a lungo</v>
          </cell>
          <cell r="B57">
            <v>0</v>
          </cell>
        </row>
        <row r="58">
          <cell r="A58" t="str">
            <v>Debiti finanziari verso società del gruppo a breve</v>
          </cell>
          <cell r="B58">
            <v>0</v>
          </cell>
        </row>
        <row r="59">
          <cell r="A59" t="str">
            <v>Debiti finanziari verso società del gruppo a lungo</v>
          </cell>
          <cell r="B59">
            <v>0</v>
          </cell>
        </row>
        <row r="60">
          <cell r="A60" t="str">
            <v>Imposte differite</v>
          </cell>
          <cell r="B60">
            <v>-1120</v>
          </cell>
        </row>
        <row r="61">
          <cell r="A61" t="str">
            <v>Dividendi</v>
          </cell>
          <cell r="B61">
            <v>3</v>
          </cell>
        </row>
        <row r="62">
          <cell r="A62" t="str">
            <v>Fondi per imposte differite</v>
          </cell>
          <cell r="B62">
            <v>-8618</v>
          </cell>
        </row>
        <row r="63">
          <cell r="A63" t="str">
            <v>Totale complessivo</v>
          </cell>
          <cell r="B63">
            <v>20558</v>
          </cell>
        </row>
      </sheetData>
      <sheetData sheetId="1" refreshError="1">
        <row r="3">
          <cell r="A3" t="str">
            <v xml:space="preserve">Somma di Valore </v>
          </cell>
        </row>
        <row r="4">
          <cell r="A4" t="str">
            <v>Riclassifica</v>
          </cell>
          <cell r="B4" t="str">
            <v>Totale</v>
          </cell>
        </row>
        <row r="5">
          <cell r="A5" t="str">
            <v>Altri oneri finanziari</v>
          </cell>
          <cell r="B5">
            <v>-3793</v>
          </cell>
        </row>
        <row r="6">
          <cell r="A6" t="str">
            <v>Altri proventi finanziari</v>
          </cell>
          <cell r="B6">
            <v>225</v>
          </cell>
        </row>
        <row r="7">
          <cell r="A7" t="str">
            <v>Altri ricavi</v>
          </cell>
          <cell r="B7">
            <v>14515</v>
          </cell>
        </row>
        <row r="8">
          <cell r="A8" t="str">
            <v>Costi materiali</v>
          </cell>
          <cell r="B8">
            <v>-151758</v>
          </cell>
        </row>
        <row r="9">
          <cell r="A9" t="str">
            <v>Costo del personale</v>
          </cell>
          <cell r="B9">
            <v>-11605</v>
          </cell>
        </row>
        <row r="10">
          <cell r="A10" t="str">
            <v>Costo per godimento beni di terzi</v>
          </cell>
          <cell r="B10">
            <v>-1647</v>
          </cell>
        </row>
        <row r="11">
          <cell r="A11" t="str">
            <v>Debiti tributari</v>
          </cell>
          <cell r="B11">
            <v>-11374</v>
          </cell>
        </row>
        <row r="12">
          <cell r="A12" t="str">
            <v>Fondi per rischi e oneri</v>
          </cell>
          <cell r="B12">
            <v>-2526</v>
          </cell>
        </row>
        <row r="13">
          <cell r="A13" t="str">
            <v>Immobilizzazioni immateriali</v>
          </cell>
          <cell r="B13">
            <v>21505</v>
          </cell>
        </row>
        <row r="14">
          <cell r="A14" t="str">
            <v>Immobilizzazioni materiali</v>
          </cell>
          <cell r="B14">
            <v>275488</v>
          </cell>
        </row>
        <row r="15">
          <cell r="A15" t="str">
            <v>Imposte</v>
          </cell>
          <cell r="B15">
            <v>-9580</v>
          </cell>
        </row>
        <row r="16">
          <cell r="A16" t="str">
            <v>Liquidità immediate</v>
          </cell>
          <cell r="B16">
            <v>7321</v>
          </cell>
        </row>
        <row r="17">
          <cell r="A17" t="str">
            <v>Minusvalenze e oneri straordinari</v>
          </cell>
          <cell r="B17">
            <v>-1104</v>
          </cell>
        </row>
        <row r="18">
          <cell r="A18" t="str">
            <v>Oneri finanziari da imprese controllanti, controllate e collegate</v>
          </cell>
          <cell r="B18">
            <v>0</v>
          </cell>
        </row>
        <row r="19">
          <cell r="A19" t="str">
            <v>Partecipazioni e altri crediti finanziari</v>
          </cell>
          <cell r="B19">
            <v>2400</v>
          </cell>
        </row>
        <row r="20">
          <cell r="A20" t="str">
            <v>Patrimonio</v>
          </cell>
          <cell r="B20">
            <v>-213499</v>
          </cell>
        </row>
        <row r="21">
          <cell r="A21" t="str">
            <v>Plusvalenze e proventi straordinari</v>
          </cell>
          <cell r="B21">
            <v>3469</v>
          </cell>
        </row>
        <row r="22">
          <cell r="A22" t="str">
            <v>Proventi da partecipazioni e da crediti iscritti come immobilizzazioni</v>
          </cell>
          <cell r="B22">
            <v>0</v>
          </cell>
        </row>
        <row r="23">
          <cell r="A23" t="str">
            <v>Ratei e risconti a breve</v>
          </cell>
          <cell r="B23">
            <v>1561</v>
          </cell>
        </row>
        <row r="24">
          <cell r="A24" t="str">
            <v>Ratei e risconti passivi a breve</v>
          </cell>
          <cell r="B24">
            <v>-3988</v>
          </cell>
        </row>
        <row r="25">
          <cell r="A25" t="str">
            <v>Ratei e risconti passivi pluriennali</v>
          </cell>
          <cell r="B25">
            <v>-247</v>
          </cell>
        </row>
        <row r="26">
          <cell r="A26" t="str">
            <v>Ratei e risconti pluriennali</v>
          </cell>
          <cell r="B26">
            <v>15153</v>
          </cell>
        </row>
        <row r="27">
          <cell r="A27" t="str">
            <v>Ricavi delle vendite</v>
          </cell>
          <cell r="B27">
            <v>228272</v>
          </cell>
        </row>
        <row r="28">
          <cell r="A28" t="str">
            <v>Rivalutazioni di partecipazioni</v>
          </cell>
          <cell r="B28">
            <v>0</v>
          </cell>
        </row>
        <row r="29">
          <cell r="A29" t="str">
            <v>Svalutazioni di partecipazioni</v>
          </cell>
          <cell r="B29">
            <v>-1794</v>
          </cell>
        </row>
        <row r="30">
          <cell r="A30" t="str">
            <v>(vuote)</v>
          </cell>
        </row>
        <row r="31">
          <cell r="A31" t="str">
            <v>Incrementi per lavori interni</v>
          </cell>
          <cell r="B31">
            <v>19621</v>
          </cell>
        </row>
        <row r="32">
          <cell r="A32" t="str">
            <v>Debiti verso banche a lungo</v>
          </cell>
          <cell r="B32">
            <v>-14811</v>
          </cell>
        </row>
        <row r="33">
          <cell r="A33" t="str">
            <v>Costi per appalti</v>
          </cell>
          <cell r="B33">
            <v>-15008</v>
          </cell>
        </row>
        <row r="34">
          <cell r="A34" t="str">
            <v>Ammortamenti Immateriali</v>
          </cell>
          <cell r="B34">
            <v>-3717</v>
          </cell>
        </row>
        <row r="35">
          <cell r="A35" t="str">
            <v>Ammortamenti  Materiali</v>
          </cell>
          <cell r="B35">
            <v>-11686</v>
          </cell>
        </row>
        <row r="36">
          <cell r="A36" t="str">
            <v>Svalutazioni e Accantonamenti</v>
          </cell>
          <cell r="B36">
            <v>-1232</v>
          </cell>
        </row>
        <row r="37">
          <cell r="A37" t="str">
            <v>Disponibilità rimanenze</v>
          </cell>
          <cell r="B37">
            <v>2973</v>
          </cell>
        </row>
        <row r="38">
          <cell r="A38" t="str">
            <v>Costi di struttura (Manutenzioni, trasporti, assicurazioni, servizi vari…)</v>
          </cell>
          <cell r="B38">
            <v>-10706</v>
          </cell>
        </row>
        <row r="39">
          <cell r="A39" t="str">
            <v>Spese di consulenza</v>
          </cell>
          <cell r="B39">
            <v>-1444</v>
          </cell>
        </row>
        <row r="40">
          <cell r="A40" t="str">
            <v>Spese postali</v>
          </cell>
          <cell r="B40">
            <v>-1056</v>
          </cell>
        </row>
        <row r="41">
          <cell r="A41" t="str">
            <v>Rivalutazioni di immmobilizzazioni finanziarie</v>
          </cell>
          <cell r="B41">
            <v>0</v>
          </cell>
        </row>
        <row r="42">
          <cell r="A42" t="str">
            <v>Svalutazioni di attivo circolante</v>
          </cell>
          <cell r="B42">
            <v>0</v>
          </cell>
        </row>
        <row r="43">
          <cell r="A43" t="str">
            <v>Crediti verso soci</v>
          </cell>
          <cell r="B43">
            <v>0</v>
          </cell>
        </row>
        <row r="44">
          <cell r="A44" t="str">
            <v>Liquidità differite (crediti commerciali vs clienti)</v>
          </cell>
          <cell r="B44">
            <v>73998</v>
          </cell>
        </row>
        <row r="45">
          <cell r="A45" t="str">
            <v>Crediti commerciali vs controllate, collegate, controllanti</v>
          </cell>
          <cell r="B45">
            <v>7</v>
          </cell>
        </row>
        <row r="46">
          <cell r="A46" t="str">
            <v>Crediti tributari</v>
          </cell>
          <cell r="B46">
            <v>6401</v>
          </cell>
        </row>
        <row r="47">
          <cell r="A47" t="str">
            <v>Altri crediti operativi</v>
          </cell>
          <cell r="B47">
            <v>4660</v>
          </cell>
        </row>
        <row r="48">
          <cell r="A48" t="str">
            <v>Attività finanziarie a breve</v>
          </cell>
          <cell r="B48">
            <v>47</v>
          </cell>
        </row>
        <row r="49">
          <cell r="A49" t="str">
            <v>Fondo TFR</v>
          </cell>
          <cell r="B49">
            <v>-2988</v>
          </cell>
        </row>
        <row r="50">
          <cell r="A50" t="str">
            <v>Debiti finanziari a breve</v>
          </cell>
          <cell r="B50">
            <v>0</v>
          </cell>
        </row>
        <row r="51">
          <cell r="A51" t="str">
            <v>Debiti finanziari a lungo</v>
          </cell>
          <cell r="B51">
            <v>0</v>
          </cell>
        </row>
        <row r="52">
          <cell r="A52" t="str">
            <v>Esigibilità (Debiti commerciali)</v>
          </cell>
          <cell r="B52">
            <v>-52566</v>
          </cell>
        </row>
        <row r="53">
          <cell r="A53" t="str">
            <v>Debiti operativi verso altri</v>
          </cell>
          <cell r="B53">
            <v>-12748</v>
          </cell>
        </row>
        <row r="54">
          <cell r="A54" t="str">
            <v>Accantonamenti vari (Degressità, controversie legali, manutenzione…)</v>
          </cell>
          <cell r="B54">
            <v>-2443</v>
          </cell>
        </row>
        <row r="55">
          <cell r="A55" t="str">
            <v>Debiti verso banche a breve</v>
          </cell>
          <cell r="B55">
            <v>-83290</v>
          </cell>
        </row>
        <row r="56">
          <cell r="A56" t="str">
            <v>Crediti finanziari verso società del gruppo a breve</v>
          </cell>
          <cell r="B56">
            <v>4491</v>
          </cell>
        </row>
        <row r="57">
          <cell r="A57" t="str">
            <v>Crediti finanziari verso società del gruppo a lungo</v>
          </cell>
          <cell r="B57">
            <v>0</v>
          </cell>
        </row>
        <row r="58">
          <cell r="A58" t="str">
            <v>Debiti finanziari verso società del gruppo a breve</v>
          </cell>
          <cell r="B58">
            <v>-790</v>
          </cell>
        </row>
        <row r="59">
          <cell r="A59" t="str">
            <v>Debiti finanziari verso società del gruppo a lungo</v>
          </cell>
          <cell r="B59">
            <v>0</v>
          </cell>
        </row>
        <row r="60">
          <cell r="A60" t="str">
            <v>Imposte differite</v>
          </cell>
          <cell r="B60">
            <v>-9498</v>
          </cell>
        </row>
        <row r="61">
          <cell r="A61" t="str">
            <v>Dividendi</v>
          </cell>
          <cell r="B61">
            <v>0</v>
          </cell>
        </row>
        <row r="62">
          <cell r="A62" t="str">
            <v>Fondi per imposte differite</v>
          </cell>
          <cell r="B62">
            <v>-17178</v>
          </cell>
        </row>
        <row r="63">
          <cell r="A63" t="str">
            <v>Totale complessivo</v>
          </cell>
          <cell r="B63">
            <v>28031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turns"/>
      <sheetName val="NAV001"/>
      <sheetName val="0000"/>
      <sheetName val="Assum"/>
      <sheetName val="IS"/>
      <sheetName val="BSCF"/>
      <sheetName val="Ratios"/>
      <sheetName val="NAV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Solstizio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9" tint="-0.249977111117893"/>
    <pageSetUpPr fitToPage="1"/>
  </sheetPr>
  <dimension ref="A1:AH237"/>
  <sheetViews>
    <sheetView tabSelected="1" zoomScale="125" zoomScaleNormal="125" zoomScalePageLayoutView="125" workbookViewId="0">
      <pane xSplit="1" ySplit="3" topLeftCell="B4" activePane="bottomRight" state="frozen"/>
      <selection activeCell="J155" sqref="J155"/>
      <selection pane="topRight" activeCell="J155" sqref="J155"/>
      <selection pane="bottomLeft" activeCell="J155" sqref="J155"/>
      <selection pane="bottomRight" activeCell="E84" sqref="E84"/>
    </sheetView>
  </sheetViews>
  <sheetFormatPr baseColWidth="10" defaultColWidth="8.83203125" defaultRowHeight="12" outlineLevelRow="1" outlineLevelCol="1" x14ac:dyDescent="0"/>
  <cols>
    <col min="1" max="1" width="32" style="1" customWidth="1"/>
    <col min="2" max="2" width="9.6640625" style="137" customWidth="1"/>
    <col min="3" max="3" width="11" style="137" customWidth="1"/>
    <col min="4" max="4" width="8.83203125" style="168" customWidth="1"/>
    <col min="5" max="5" width="12.83203125" style="2" customWidth="1" outlineLevel="1"/>
    <col min="6" max="6" width="7.33203125" style="2" customWidth="1" outlineLevel="1"/>
    <col min="7" max="8" width="6.6640625" style="2" customWidth="1" outlineLevel="1"/>
    <col min="9" max="9" width="8.83203125" style="2" customWidth="1" outlineLevel="1"/>
    <col min="10" max="13" width="6.6640625" style="2" customWidth="1" outlineLevel="1"/>
    <col min="14" max="14" width="8.83203125" style="2"/>
  </cols>
  <sheetData>
    <row r="1" spans="1:34">
      <c r="A1" s="221" t="s">
        <v>120</v>
      </c>
      <c r="B1" s="228"/>
      <c r="C1" s="228"/>
      <c r="D1" s="143"/>
      <c r="E1" s="4"/>
      <c r="F1" s="4"/>
      <c r="G1" s="4"/>
      <c r="H1" s="4"/>
      <c r="I1" s="4"/>
      <c r="J1" s="5"/>
      <c r="K1" s="5"/>
      <c r="L1" s="6"/>
      <c r="M1" s="6"/>
      <c r="N1" s="7"/>
      <c r="O1" s="7"/>
      <c r="P1" s="7"/>
      <c r="Q1" s="7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ht="5" customHeight="1">
      <c r="A2" s="193"/>
      <c r="B2" s="81"/>
      <c r="C2" s="81"/>
      <c r="D2" s="144"/>
      <c r="E2" s="11"/>
      <c r="F2" s="11"/>
      <c r="G2" s="11"/>
      <c r="H2" s="11"/>
      <c r="I2" s="11"/>
      <c r="J2" s="5"/>
      <c r="K2" s="5"/>
      <c r="L2" s="12"/>
      <c r="M2" s="12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>
      <c r="A3" s="226" t="s">
        <v>31</v>
      </c>
      <c r="B3" s="216">
        <v>2014</v>
      </c>
      <c r="C3" s="216">
        <v>2015</v>
      </c>
      <c r="D3" s="145"/>
      <c r="E3" s="109" t="s">
        <v>71</v>
      </c>
      <c r="F3" s="93" t="e">
        <f>#REF!</f>
        <v>#REF!</v>
      </c>
      <c r="G3" s="93" t="e">
        <f>#REF!</f>
        <v>#REF!</v>
      </c>
      <c r="H3" s="93" t="e">
        <f>#REF!</f>
        <v>#REF!</v>
      </c>
      <c r="I3" s="93" t="e">
        <f>#REF!</f>
        <v>#REF!</v>
      </c>
      <c r="J3" s="93">
        <f>B3</f>
        <v>2014</v>
      </c>
      <c r="K3" s="93"/>
      <c r="L3" s="94">
        <v>2015</v>
      </c>
      <c r="M3" s="95">
        <v>2016</v>
      </c>
      <c r="N3" s="95">
        <v>2017</v>
      </c>
      <c r="O3" s="95">
        <v>2018</v>
      </c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</row>
    <row r="4" spans="1:34">
      <c r="A4" s="195" t="s">
        <v>14</v>
      </c>
      <c r="B4" s="196">
        <f>+B5+B6+B7-0.00301</f>
        <v>1274.8909300000003</v>
      </c>
      <c r="C4" s="196">
        <f>+C5+C6+C7-0.00301</f>
        <v>756.84820999999999</v>
      </c>
      <c r="D4" s="231"/>
      <c r="E4" s="110" t="s">
        <v>72</v>
      </c>
      <c r="F4" s="21"/>
      <c r="G4" s="21" t="e">
        <f>(B4/#REF!)^(1/3)-1</f>
        <v>#REF!</v>
      </c>
      <c r="H4" s="21" t="e">
        <f>(#REF!-#REF!)/#REF!</f>
        <v>#REF!</v>
      </c>
      <c r="I4" s="21" t="e">
        <f>(#REF!-#REF!)/#REF!</f>
        <v>#REF!</v>
      </c>
      <c r="J4" s="21" t="e">
        <f>(B4-#REF!)/#REF!</f>
        <v>#REF!</v>
      </c>
      <c r="K4" s="91"/>
      <c r="L4" s="21"/>
      <c r="M4" s="21"/>
      <c r="N4" s="16"/>
      <c r="O4" s="16"/>
      <c r="P4" s="16"/>
      <c r="Q4" s="16"/>
      <c r="R4" s="16"/>
      <c r="S4" s="16"/>
      <c r="T4" s="16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outlineLevel="1">
      <c r="A5" s="222" t="s">
        <v>113</v>
      </c>
      <c r="B5" s="223">
        <f>36.72324+38.414+0.12+32.904+43.444</f>
        <v>151.60523999999998</v>
      </c>
      <c r="C5" s="223">
        <f>70.74797+42.80712+0.48+31.803+59.99666</f>
        <v>205.83474999999999</v>
      </c>
      <c r="D5" s="232"/>
      <c r="E5" s="110"/>
      <c r="F5" s="15"/>
      <c r="G5" s="15"/>
      <c r="H5" s="15"/>
      <c r="I5" s="84"/>
      <c r="J5" s="84"/>
      <c r="K5" s="91"/>
      <c r="L5" s="21"/>
      <c r="M5" s="21"/>
      <c r="N5" s="16"/>
      <c r="O5" s="16"/>
      <c r="P5" s="16"/>
      <c r="Q5" s="16"/>
      <c r="R5" s="16"/>
      <c r="S5" s="16"/>
      <c r="T5" s="16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outlineLevel="1">
      <c r="A6" s="222" t="s">
        <v>114</v>
      </c>
      <c r="B6" s="223">
        <f>20.95+11.81467+1078.87523+0.286</f>
        <v>1111.9259000000002</v>
      </c>
      <c r="C6" s="223">
        <f>17.94343+375.57227+127.85057+3+0.032</f>
        <v>524.39827000000002</v>
      </c>
      <c r="D6" s="232"/>
      <c r="E6" s="110"/>
      <c r="F6" s="15"/>
      <c r="G6" s="15"/>
      <c r="H6" s="15"/>
      <c r="I6" s="84"/>
      <c r="J6" s="84"/>
      <c r="K6" s="91"/>
      <c r="L6" s="21"/>
      <c r="M6" s="21"/>
      <c r="N6" s="16"/>
      <c r="O6" s="16"/>
      <c r="P6" s="16"/>
      <c r="Q6" s="16"/>
      <c r="R6" s="16"/>
      <c r="S6" s="16"/>
      <c r="T6" s="16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outlineLevel="1">
      <c r="A7" s="222" t="s">
        <v>115</v>
      </c>
      <c r="B7" s="223">
        <f>11.3628</f>
        <v>11.3628</v>
      </c>
      <c r="C7" s="223">
        <f>26.6182</f>
        <v>26.618200000000002</v>
      </c>
      <c r="D7" s="232"/>
      <c r="E7" s="110"/>
      <c r="F7" s="15"/>
      <c r="G7" s="15"/>
      <c r="H7" s="15"/>
      <c r="I7" s="84"/>
      <c r="J7" s="84"/>
      <c r="K7" s="91"/>
      <c r="L7" s="21"/>
      <c r="M7" s="21"/>
      <c r="N7" s="16"/>
      <c r="O7" s="16"/>
      <c r="P7" s="16"/>
      <c r="Q7" s="16"/>
      <c r="R7" s="16"/>
      <c r="S7" s="16"/>
      <c r="T7" s="16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ht="15" customHeight="1">
      <c r="A8" s="194" t="s">
        <v>80</v>
      </c>
      <c r="B8" s="59"/>
      <c r="C8" s="59"/>
      <c r="D8" s="146"/>
      <c r="E8" s="110"/>
      <c r="F8" s="15"/>
      <c r="G8" s="15"/>
      <c r="H8" s="15"/>
      <c r="I8" s="84"/>
      <c r="J8" s="84"/>
      <c r="K8" s="91"/>
      <c r="L8" s="21"/>
      <c r="M8" s="21"/>
      <c r="N8" s="16"/>
      <c r="O8" s="16"/>
      <c r="P8" s="16"/>
      <c r="Q8" s="16"/>
      <c r="R8" s="16"/>
      <c r="S8" s="16"/>
      <c r="T8" s="16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>
      <c r="A9" s="194" t="s">
        <v>81</v>
      </c>
      <c r="B9" s="59">
        <f>6.53376+10.713-0.75326</f>
        <v>16.493499999999997</v>
      </c>
      <c r="C9" s="59">
        <f>5.79528+4.183-0.215</f>
        <v>9.76328</v>
      </c>
      <c r="D9" s="147"/>
      <c r="E9" s="103"/>
      <c r="F9" s="17"/>
      <c r="G9" s="17"/>
      <c r="H9" s="17"/>
      <c r="I9" s="87" t="e">
        <f>(#REF!/#REF!)^(1/2)-1</f>
        <v>#REF!</v>
      </c>
      <c r="J9" s="85"/>
      <c r="K9" s="91"/>
      <c r="L9" s="100"/>
      <c r="M9" s="100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outlineLevel="1">
      <c r="A10" s="222" t="s">
        <v>119</v>
      </c>
      <c r="B10" s="223">
        <v>6.53376</v>
      </c>
      <c r="C10" s="223">
        <v>5.79528</v>
      </c>
      <c r="D10" s="147"/>
      <c r="E10" s="103"/>
      <c r="F10" s="17"/>
      <c r="G10" s="17"/>
      <c r="H10" s="17"/>
      <c r="I10" s="87"/>
      <c r="J10" s="85"/>
      <c r="K10" s="91"/>
      <c r="L10" s="100"/>
      <c r="M10" s="100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>
      <c r="A11" s="197" t="s">
        <v>15</v>
      </c>
      <c r="B11" s="19">
        <f t="shared" ref="B11" si="0">B4+B8+B9</f>
        <v>1291.3844300000003</v>
      </c>
      <c r="C11" s="19">
        <f>C4+C8+C9</f>
        <v>766.61149</v>
      </c>
      <c r="D11" s="148"/>
      <c r="E11" s="97"/>
      <c r="F11" s="20"/>
      <c r="G11" s="20"/>
      <c r="H11" s="20"/>
      <c r="I11" s="87" t="e">
        <f>(B4/#REF!)^(1/3)-1</f>
        <v>#REF!</v>
      </c>
      <c r="J11" s="86"/>
      <c r="K11" s="91"/>
      <c r="L11" s="21"/>
      <c r="M11" s="21"/>
      <c r="N11" s="13"/>
      <c r="O11" s="13"/>
      <c r="P11" s="13"/>
      <c r="Q11" s="1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</row>
    <row r="12" spans="1:34">
      <c r="A12" s="194" t="s">
        <v>73</v>
      </c>
      <c r="B12" s="198">
        <f>-688.26171-0.94115-15.56278-0.06-6.6491-0.17-0.38302+0.00899-32.795</f>
        <v>-744.81376999999975</v>
      </c>
      <c r="C12" s="198">
        <f>-19.54846-423.87083-1.01267-0.37296-0.095-0.08003+75.167</f>
        <v>-369.81295</v>
      </c>
      <c r="D12" s="141"/>
      <c r="E12" s="104" t="s">
        <v>65</v>
      </c>
      <c r="F12" s="14"/>
      <c r="G12" s="20"/>
      <c r="H12" s="20"/>
      <c r="I12" s="87"/>
      <c r="J12" s="87"/>
      <c r="K12" s="91"/>
      <c r="L12" s="21">
        <v>-0.47499999999999998</v>
      </c>
      <c r="M12" s="21">
        <v>-0.48</v>
      </c>
      <c r="N12" s="21">
        <f>M12</f>
        <v>-0.48</v>
      </c>
      <c r="O12" s="21">
        <f t="shared" ref="O12" si="1">N12</f>
        <v>-0.48</v>
      </c>
      <c r="P12" s="21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>
      <c r="A13" s="199" t="s">
        <v>82</v>
      </c>
      <c r="B13" s="61">
        <f t="shared" ref="B13" si="2">B12/B4</f>
        <v>-0.58421763970036211</v>
      </c>
      <c r="C13" s="61">
        <f t="shared" ref="C13" si="3">C12/C4</f>
        <v>-0.48862234872696603</v>
      </c>
      <c r="D13" s="142"/>
      <c r="E13" s="111" t="s">
        <v>66</v>
      </c>
      <c r="F13" s="26"/>
      <c r="G13" s="20"/>
      <c r="H13" s="136" t="e">
        <f>#REF!/#REF!</f>
        <v>#REF!</v>
      </c>
      <c r="I13" s="136" t="e">
        <f>#REF!/#REF!</f>
        <v>#REF!</v>
      </c>
      <c r="J13" s="136">
        <f>B17/B11</f>
        <v>-7.8007894210092021E-2</v>
      </c>
      <c r="K13" s="136">
        <f>C17/C11</f>
        <v>-9.852437771314905E-2</v>
      </c>
      <c r="L13" s="101"/>
      <c r="M13" s="101">
        <v>2.5000000000000001E-2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</row>
    <row r="14" spans="1:34" outlineLevel="1">
      <c r="A14" s="200" t="s">
        <v>116</v>
      </c>
      <c r="B14" s="189">
        <f>-0.06811-0.015-7.02527-0.36258</f>
        <v>-7.4709599999999998</v>
      </c>
      <c r="C14" s="189">
        <f>0.215-0.02-0.29987-6.21346</f>
        <v>-6.3183300000000004</v>
      </c>
      <c r="D14" s="139">
        <f>C14/C4</f>
        <v>-8.348212913128249E-3</v>
      </c>
      <c r="E14" s="190">
        <v>-0.09</v>
      </c>
      <c r="F14" s="26"/>
      <c r="G14" s="20"/>
      <c r="H14" s="136"/>
      <c r="I14" s="136"/>
      <c r="J14" s="136"/>
      <c r="K14" s="136"/>
      <c r="L14" s="101"/>
      <c r="M14" s="101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</row>
    <row r="15" spans="1:34" outlineLevel="1">
      <c r="A15" s="224" t="s">
        <v>82</v>
      </c>
      <c r="B15" s="225">
        <f t="shared" ref="B15" si="4">B14/B4</f>
        <v>-5.8600777715157159E-3</v>
      </c>
      <c r="C15" s="225">
        <f>C14/C4</f>
        <v>-8.348212913128249E-3</v>
      </c>
      <c r="D15" s="139"/>
      <c r="E15" s="190"/>
      <c r="F15" s="26"/>
      <c r="G15" s="20"/>
      <c r="H15" s="136"/>
      <c r="I15" s="136"/>
      <c r="J15" s="136"/>
      <c r="K15" s="136"/>
      <c r="L15" s="101"/>
      <c r="M15" s="101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</row>
    <row r="16" spans="1:34" outlineLevel="1">
      <c r="A16" s="200" t="s">
        <v>107</v>
      </c>
      <c r="B16" s="189">
        <f>-1.40596-0.51743-3.36129-3.39189-3.75061-4.42312-1.81431-10.39577-1.12473-2.77601-1.96795-4.50212-2.5-17.70975-0.2196-0.175-4.996-0.79859-9.64945-7.61117-1.21392-0.612-0.97287-1.49372-1.70054-2.08295-2.10047</f>
        <v>-93.267219999999995</v>
      </c>
      <c r="C16" s="189">
        <f>-0.5584-1.67487-1.2519-3.22027-3.14953-2.03977-4.08905-5.10377-0.158-1.09475-0.085-1.15527-2.24752-0.10565-0.73003-0.65891-4.41368-12.97754-0.64815-0.5-0.13381-1.3435-0.02775-0.73366-0.45935-9.07695-5.09654-3.66075-0.804-1.32457-0.68865</f>
        <v>-69.211589999999987</v>
      </c>
      <c r="D16" s="142"/>
      <c r="E16" s="111"/>
      <c r="F16" s="26"/>
      <c r="G16" s="20"/>
      <c r="H16" s="136"/>
      <c r="I16" s="136"/>
      <c r="J16" s="136"/>
      <c r="K16" s="136"/>
      <c r="L16" s="101"/>
      <c r="M16" s="101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</row>
    <row r="17" spans="1:34">
      <c r="A17" s="194" t="s">
        <v>105</v>
      </c>
      <c r="B17" s="68">
        <f>+B14+B16</f>
        <v>-100.73818</v>
      </c>
      <c r="C17" s="68">
        <f>+C14+C16</f>
        <v>-75.52991999999999</v>
      </c>
      <c r="D17" s="140"/>
      <c r="E17" s="103"/>
      <c r="F17" s="21"/>
      <c r="G17" s="21" t="e">
        <f>#REF!/#REF!</f>
        <v>#REF!</v>
      </c>
      <c r="H17" s="21" t="e">
        <f>#REF!/#REF!</f>
        <v>#REF!</v>
      </c>
      <c r="I17" s="21" t="e">
        <f>#REF!/#REF!</f>
        <v>#REF!</v>
      </c>
      <c r="J17" s="21">
        <f>B17/B4</f>
        <v>-7.901709678019278E-2</v>
      </c>
      <c r="K17" s="21">
        <f>C17/C4</f>
        <v>-9.979533412650865E-2</v>
      </c>
      <c r="L17" s="21" t="e">
        <f>#REF!/#REF!</f>
        <v>#REF!</v>
      </c>
      <c r="M17" s="21" t="e">
        <f>#REF!/#REF!</f>
        <v>#REF!</v>
      </c>
      <c r="N17" s="21" t="e">
        <f>#REF!/#REF!</f>
        <v>#REF!</v>
      </c>
      <c r="O17" s="21" t="e">
        <f>#REF!/#REF!</f>
        <v>#REF!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>
      <c r="A18" s="194" t="s">
        <v>16</v>
      </c>
      <c r="B18" s="198">
        <v>-2.7389999999999999</v>
      </c>
      <c r="C18" s="198">
        <v>-4.5549999999999997</v>
      </c>
      <c r="D18" s="68"/>
      <c r="E18" s="103" t="s">
        <v>16</v>
      </c>
      <c r="F18" s="9"/>
      <c r="G18" s="20"/>
      <c r="H18" s="20"/>
      <c r="I18" s="87"/>
      <c r="J18" s="87"/>
      <c r="K18" s="91"/>
      <c r="L18" s="21"/>
      <c r="M18" s="21">
        <v>2.5000000000000001E-2</v>
      </c>
      <c r="N18" s="21">
        <f t="shared" ref="N18:O23" si="5">M18</f>
        <v>2.5000000000000001E-2</v>
      </c>
      <c r="O18" s="21">
        <f t="shared" si="5"/>
        <v>2.5000000000000001E-2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>
      <c r="A19" s="194" t="s">
        <v>17</v>
      </c>
      <c r="B19" s="198">
        <f>-4.612+2.10047</f>
        <v>-2.51153</v>
      </c>
      <c r="C19" s="198">
        <v>-7.75</v>
      </c>
      <c r="D19" s="68"/>
      <c r="E19" s="103" t="s">
        <v>17</v>
      </c>
      <c r="F19" s="9"/>
      <c r="G19" s="20"/>
      <c r="H19" s="20"/>
      <c r="I19" s="87"/>
      <c r="J19" s="87"/>
      <c r="K19" s="91"/>
      <c r="L19" s="21"/>
      <c r="M19" s="21">
        <v>2.5000000000000001E-2</v>
      </c>
      <c r="N19" s="21">
        <f t="shared" si="5"/>
        <v>2.5000000000000001E-2</v>
      </c>
      <c r="O19" s="21">
        <f t="shared" si="5"/>
        <v>2.5000000000000001E-2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>
      <c r="A20" s="197" t="s">
        <v>18</v>
      </c>
      <c r="B20" s="70">
        <f t="shared" ref="B20" si="6">B11+B12+B17+B18+B19</f>
        <v>440.58195000000057</v>
      </c>
      <c r="C20" s="70">
        <f t="shared" ref="B20:C20" si="7">C11+C12+C17+C18+C19</f>
        <v>308.96361999999999</v>
      </c>
      <c r="D20" s="149"/>
      <c r="E20" s="97"/>
      <c r="F20" s="20"/>
      <c r="G20" s="20"/>
      <c r="H20" s="20"/>
      <c r="I20" s="86"/>
      <c r="J20" s="86"/>
      <c r="K20" s="91"/>
      <c r="L20" s="10"/>
      <c r="M20" s="10"/>
      <c r="N20" s="21"/>
      <c r="O20" s="21"/>
      <c r="P20" s="7"/>
      <c r="Q20" s="7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outlineLevel="1">
      <c r="A21" s="200" t="s">
        <v>117</v>
      </c>
      <c r="B21" s="189">
        <f>-63.586-15.5665</f>
        <v>-79.152500000000003</v>
      </c>
      <c r="C21" s="189">
        <f>-57.60336-23.515-9.02423</f>
        <v>-90.142589999999998</v>
      </c>
      <c r="D21" s="139"/>
      <c r="E21" s="190"/>
      <c r="F21" s="26"/>
      <c r="G21" s="20"/>
      <c r="H21" s="136"/>
      <c r="I21" s="136"/>
      <c r="J21" s="136"/>
      <c r="K21" s="136"/>
      <c r="L21" s="101"/>
      <c r="M21" s="101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</row>
    <row r="22" spans="1:34" outlineLevel="1">
      <c r="A22" s="200" t="s">
        <v>118</v>
      </c>
      <c r="B22" s="189">
        <f>-0.0236-9.32603-171.006</f>
        <v>-180.35562999999999</v>
      </c>
      <c r="C22" s="189">
        <f>-0.2401-0.02593-0.195-0.896-178.903</f>
        <v>-180.26003</v>
      </c>
      <c r="D22" s="142"/>
      <c r="E22" s="111"/>
      <c r="F22" s="26"/>
      <c r="G22" s="20"/>
      <c r="H22" s="136"/>
      <c r="I22" s="136"/>
      <c r="J22" s="136"/>
      <c r="K22" s="136"/>
      <c r="L22" s="101"/>
      <c r="M22" s="101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</row>
    <row r="23" spans="1:34">
      <c r="A23" s="194" t="s">
        <v>106</v>
      </c>
      <c r="B23" s="58">
        <f>+B21+B22</f>
        <v>-259.50812999999999</v>
      </c>
      <c r="C23" s="58">
        <f>+C21+C22</f>
        <v>-270.40262000000001</v>
      </c>
      <c r="D23" s="68"/>
      <c r="E23" s="103" t="s">
        <v>19</v>
      </c>
      <c r="F23" s="9"/>
      <c r="G23" s="20"/>
      <c r="H23" s="20"/>
      <c r="I23" s="87"/>
      <c r="J23" s="87"/>
      <c r="K23" s="91"/>
      <c r="L23" s="21"/>
      <c r="M23" s="21">
        <v>2.5000000000000001E-2</v>
      </c>
      <c r="N23" s="21">
        <f t="shared" si="5"/>
        <v>2.5000000000000001E-2</v>
      </c>
      <c r="O23" s="21">
        <f t="shared" ref="O23" si="8">N23</f>
        <v>2.5000000000000001E-2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>
      <c r="A24" s="199" t="s">
        <v>77</v>
      </c>
      <c r="B24" s="25">
        <f>B23/B4</f>
        <v>-0.2035532012138481</v>
      </c>
      <c r="C24" s="25">
        <f>C23/C4</f>
        <v>-0.35727457160795822</v>
      </c>
      <c r="D24" s="62"/>
      <c r="E24" s="111"/>
      <c r="F24" s="26"/>
      <c r="G24" s="20"/>
      <c r="H24" s="20"/>
      <c r="I24" s="86"/>
      <c r="J24" s="86"/>
      <c r="K24" s="91"/>
      <c r="L24" s="100"/>
      <c r="M24" s="100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</row>
    <row r="25" spans="1:34">
      <c r="A25" s="201" t="s">
        <v>20</v>
      </c>
      <c r="B25" s="72">
        <f>B20+B23</f>
        <v>181.07382000000058</v>
      </c>
      <c r="C25" s="72">
        <f>C20+C23</f>
        <v>38.560999999999979</v>
      </c>
      <c r="D25" s="149"/>
      <c r="E25" s="105" t="s">
        <v>20</v>
      </c>
      <c r="F25" s="102"/>
      <c r="G25" s="20"/>
      <c r="H25" s="20"/>
      <c r="I25" s="87"/>
      <c r="J25" s="87"/>
      <c r="K25" s="91"/>
      <c r="L25" s="10"/>
      <c r="M25" s="10"/>
      <c r="N25" s="7"/>
      <c r="O25" s="7"/>
      <c r="P25" s="7"/>
      <c r="Q25" s="7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>
      <c r="A26" s="202" t="s">
        <v>21</v>
      </c>
      <c r="B26" s="73">
        <f>B25/(B4+B9)</f>
        <v>0.14021682141544833</v>
      </c>
      <c r="C26" s="73">
        <f>C25/(C4+C9)</f>
        <v>5.0300576632369517E-2</v>
      </c>
      <c r="D26" s="150"/>
      <c r="E26" s="112"/>
      <c r="F26" s="29"/>
      <c r="G26" s="29"/>
      <c r="H26" s="29"/>
      <c r="I26" s="88"/>
      <c r="J26" s="88"/>
      <c r="K26" s="92"/>
      <c r="L26" s="30"/>
      <c r="M26" s="30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</row>
    <row r="27" spans="1:34" ht="12" customHeight="1" outlineLevel="1">
      <c r="A27" s="203" t="s">
        <v>22</v>
      </c>
      <c r="B27" s="204">
        <v>-4.2370000000000001</v>
      </c>
      <c r="C27" s="204">
        <v>-5.1340000000000003</v>
      </c>
      <c r="D27" s="138">
        <f>B27/B30</f>
        <v>0.17242501933015911</v>
      </c>
      <c r="E27" s="169"/>
      <c r="F27" s="170"/>
      <c r="G27" s="171"/>
      <c r="H27" s="171"/>
      <c r="I27" s="172"/>
      <c r="J27" s="172"/>
      <c r="K27" s="173"/>
      <c r="L27" s="174"/>
      <c r="M27" s="174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</row>
    <row r="28" spans="1:34" ht="12" customHeight="1" outlineLevel="1">
      <c r="A28" s="203" t="s">
        <v>23</v>
      </c>
      <c r="B28" s="204">
        <v>-20.335999999999999</v>
      </c>
      <c r="C28" s="204">
        <v>-17.896000000000001</v>
      </c>
      <c r="D28" s="138">
        <f>B28/B30</f>
        <v>0.82757498066984081</v>
      </c>
      <c r="E28" s="169"/>
      <c r="F28" s="170"/>
      <c r="G28" s="175"/>
      <c r="H28" s="175"/>
      <c r="I28" s="176"/>
      <c r="J28" s="176"/>
      <c r="K28" s="177"/>
      <c r="L28" s="178"/>
      <c r="M28" s="178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</row>
    <row r="29" spans="1:34" ht="12" customHeight="1" outlineLevel="1">
      <c r="A29" s="203" t="s">
        <v>83</v>
      </c>
      <c r="B29" s="204"/>
      <c r="C29" s="204"/>
      <c r="D29" s="151"/>
      <c r="E29" s="169"/>
      <c r="F29" s="170"/>
      <c r="G29" s="175"/>
      <c r="H29" s="175"/>
      <c r="I29" s="176"/>
      <c r="J29" s="176"/>
      <c r="K29" s="177"/>
      <c r="L29" s="178"/>
      <c r="M29" s="178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 ht="12" customHeight="1">
      <c r="A30" s="194" t="s">
        <v>24</v>
      </c>
      <c r="B30" s="60">
        <f t="shared" ref="B30" si="9">B27+B28+B29</f>
        <v>-24.573</v>
      </c>
      <c r="C30" s="60">
        <f>C27+C28+C29</f>
        <v>-23.03</v>
      </c>
      <c r="D30" s="152"/>
      <c r="E30" s="179"/>
      <c r="F30" s="180"/>
      <c r="G30" s="180"/>
      <c r="H30" s="180"/>
      <c r="I30" s="180"/>
      <c r="J30" s="180"/>
      <c r="K30" s="177"/>
      <c r="L30" s="180"/>
      <c r="M30" s="180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>
      <c r="A31" s="201" t="s">
        <v>25</v>
      </c>
      <c r="B31" s="220">
        <f t="shared" ref="B31" si="10">B25+B30</f>
        <v>156.50082000000057</v>
      </c>
      <c r="C31" s="220">
        <f t="shared" ref="C31" si="11">C25+C30</f>
        <v>15.530999999999977</v>
      </c>
      <c r="D31" s="149"/>
      <c r="E31" s="181">
        <f>232752+209291+18184</f>
        <v>460227</v>
      </c>
      <c r="F31" s="175"/>
      <c r="G31" s="175"/>
      <c r="H31" s="175"/>
      <c r="I31" s="176"/>
      <c r="J31" s="176"/>
      <c r="K31" s="177"/>
      <c r="L31" s="155"/>
      <c r="M31" s="155"/>
      <c r="N31" s="7"/>
      <c r="O31" s="7"/>
      <c r="P31" s="7"/>
      <c r="Q31" s="7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>
      <c r="A32" s="202" t="s">
        <v>26</v>
      </c>
      <c r="B32" s="73">
        <f>B31/B11</f>
        <v>0.12118840553157401</v>
      </c>
      <c r="C32" s="73">
        <f>C31/C11</f>
        <v>2.025928413882758E-2</v>
      </c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</row>
    <row r="33" spans="1:34">
      <c r="A33" s="194" t="s">
        <v>27</v>
      </c>
      <c r="B33" s="58">
        <f>-0.003-4.41088-7.353</f>
        <v>-11.76688</v>
      </c>
      <c r="C33" s="58">
        <f>-3.06869-4.014</f>
        <v>-7.0826900000000004</v>
      </c>
      <c r="D33" s="154"/>
      <c r="E33" s="181"/>
      <c r="F33" s="180"/>
      <c r="G33" s="180"/>
      <c r="H33" s="180"/>
      <c r="I33" s="180"/>
      <c r="J33" s="180"/>
      <c r="K33" s="177"/>
      <c r="L33" s="180"/>
      <c r="M33" s="180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34">
      <c r="A34" s="194" t="s">
        <v>64</v>
      </c>
      <c r="B34" s="58">
        <f>0.75326-0.211</f>
        <v>0.54226000000000008</v>
      </c>
      <c r="C34" s="58">
        <v>-0.51100000000000001</v>
      </c>
      <c r="D34" s="154"/>
      <c r="E34" s="181"/>
      <c r="F34" s="175"/>
      <c r="G34" s="175"/>
      <c r="H34" s="175"/>
      <c r="I34" s="176"/>
      <c r="J34" s="176"/>
      <c r="K34" s="177"/>
      <c r="L34" s="178"/>
      <c r="M34" s="178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4">
      <c r="A35" s="197" t="s">
        <v>28</v>
      </c>
      <c r="B35" s="28">
        <f t="shared" ref="B35" si="12">B31+B33+B34</f>
        <v>145.27620000000059</v>
      </c>
      <c r="C35" s="28">
        <f t="shared" ref="C35" si="13">C31+C33+C34</f>
        <v>7.9373099999999779</v>
      </c>
      <c r="D35" s="149"/>
      <c r="E35" s="182"/>
      <c r="F35" s="183"/>
      <c r="G35" s="183"/>
      <c r="H35" s="183"/>
      <c r="I35" s="184"/>
      <c r="J35" s="184"/>
      <c r="K35" s="185"/>
      <c r="L35" s="186"/>
      <c r="M35" s="186"/>
      <c r="N35" s="7"/>
      <c r="O35" s="7"/>
      <c r="P35" s="7"/>
      <c r="Q35" s="7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1:34">
      <c r="A36" s="194" t="s">
        <v>29</v>
      </c>
      <c r="B36" s="58">
        <v>-53.368000000000002</v>
      </c>
      <c r="C36" s="58">
        <v>-6.476</v>
      </c>
      <c r="D36" s="118"/>
      <c r="E36" s="97" t="s">
        <v>67</v>
      </c>
      <c r="F36" s="20"/>
      <c r="G36" s="89">
        <v>-0.27500000000000002</v>
      </c>
      <c r="H36" s="119">
        <v>0.27500000000000002</v>
      </c>
      <c r="I36" s="86"/>
      <c r="J36" s="86"/>
      <c r="K36" s="90"/>
      <c r="L36" s="18"/>
      <c r="M36" s="18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  <row r="37" spans="1:34" ht="4.5" customHeight="1">
      <c r="A37" s="194"/>
      <c r="B37" s="58"/>
      <c r="C37" s="58"/>
      <c r="D37" s="68"/>
      <c r="E37" s="97" t="s">
        <v>12</v>
      </c>
      <c r="F37" s="20"/>
      <c r="G37" s="89">
        <v>-3.9E-2</v>
      </c>
      <c r="H37" s="119"/>
      <c r="I37" s="86"/>
      <c r="J37" s="86"/>
      <c r="K37" s="90"/>
      <c r="L37" s="18"/>
      <c r="M37" s="18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>
      <c r="A38" s="213" t="s">
        <v>30</v>
      </c>
      <c r="B38" s="217">
        <f t="shared" ref="B38" si="14">B35+B36</f>
        <v>91.908200000000591</v>
      </c>
      <c r="C38" s="217">
        <f t="shared" ref="C38" si="15">C35+C36</f>
        <v>1.4613099999999779</v>
      </c>
      <c r="D38" s="149"/>
      <c r="E38" s="108"/>
      <c r="F38" s="5"/>
      <c r="G38" s="96"/>
      <c r="H38" s="119">
        <v>3.9E-2</v>
      </c>
      <c r="I38" s="83"/>
      <c r="J38" s="83"/>
      <c r="K38" s="132"/>
      <c r="L38" s="5"/>
      <c r="M38" s="5"/>
      <c r="N38" s="7"/>
      <c r="O38" s="7"/>
      <c r="P38" s="7"/>
      <c r="Q38" s="7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</row>
    <row r="39" spans="1:34">
      <c r="A39" s="41" t="s">
        <v>57</v>
      </c>
      <c r="B39" s="78" t="str">
        <f t="shared" ref="B39:C39" si="16">+IF(ROUND(B38-B72,0)=0,"O.K.","Verifica")</f>
        <v>O.K.</v>
      </c>
      <c r="C39" s="78" t="str">
        <f t="shared" si="16"/>
        <v>O.K.</v>
      </c>
      <c r="D39" s="79"/>
      <c r="E39" s="103"/>
      <c r="F39" s="9"/>
      <c r="G39" s="9"/>
      <c r="H39" s="9"/>
      <c r="I39" s="9"/>
      <c r="J39" s="9"/>
      <c r="K39" s="133"/>
      <c r="L39" s="12"/>
      <c r="M39" s="12"/>
      <c r="N39" s="7"/>
      <c r="O39" s="7"/>
      <c r="P39" s="7"/>
      <c r="Q39" s="7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</row>
    <row r="40" spans="1:34">
      <c r="A40" s="116"/>
      <c r="B40" s="116"/>
      <c r="C40" s="131"/>
      <c r="D40" s="144"/>
      <c r="E40" s="103"/>
      <c r="F40" s="10"/>
      <c r="G40" s="10"/>
      <c r="H40" s="10"/>
      <c r="I40" s="10"/>
      <c r="J40" s="10"/>
      <c r="K40" s="134"/>
      <c r="L40" s="18"/>
      <c r="M40" s="18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>
      <c r="A41" s="221" t="s">
        <v>121</v>
      </c>
      <c r="B41" s="227"/>
      <c r="C41" s="227"/>
      <c r="D41" s="143"/>
      <c r="E41" s="4"/>
      <c r="F41" s="4"/>
      <c r="G41" s="4"/>
      <c r="H41" s="4"/>
      <c r="I41" s="4"/>
      <c r="J41" s="5"/>
      <c r="K41" s="5"/>
      <c r="L41" s="6"/>
      <c r="M41" s="6"/>
      <c r="N41" s="7"/>
      <c r="O41" s="7"/>
      <c r="P41" s="7"/>
      <c r="Q41" s="7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</row>
    <row r="42" spans="1:34" ht="15" customHeight="1">
      <c r="A42" s="226" t="s">
        <v>31</v>
      </c>
      <c r="B42" s="216">
        <f t="shared" ref="B42:C42" si="17">B3</f>
        <v>2014</v>
      </c>
      <c r="C42" s="216">
        <f t="shared" si="17"/>
        <v>2015</v>
      </c>
      <c r="D42" s="145"/>
      <c r="E42" s="113"/>
      <c r="F42" s="34"/>
      <c r="G42" s="34"/>
      <c r="H42" s="34"/>
      <c r="I42" s="34"/>
      <c r="J42" s="34"/>
      <c r="K42" s="122"/>
      <c r="L42" s="18"/>
      <c r="M42" s="18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>
      <c r="A43" s="212" t="s">
        <v>32</v>
      </c>
      <c r="B43" s="117">
        <v>16.561</v>
      </c>
      <c r="C43" s="117">
        <v>14.117000000000001</v>
      </c>
      <c r="D43" s="80"/>
      <c r="E43" s="106"/>
      <c r="F43" s="22"/>
      <c r="G43" s="22"/>
      <c r="H43" s="22"/>
      <c r="I43" s="22"/>
      <c r="J43" s="22"/>
      <c r="K43" s="123"/>
      <c r="L43" s="32">
        <v>20</v>
      </c>
      <c r="M43" s="32">
        <v>20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4">
      <c r="A44" s="205" t="s">
        <v>75</v>
      </c>
      <c r="B44" s="117">
        <v>104.807</v>
      </c>
      <c r="C44" s="117">
        <v>106.17700000000001</v>
      </c>
      <c r="D44" s="80"/>
      <c r="E44" s="107"/>
      <c r="F44" s="32"/>
      <c r="G44" s="32"/>
      <c r="H44" s="32"/>
      <c r="I44" s="32"/>
      <c r="J44" s="32"/>
      <c r="K44" s="115"/>
      <c r="L44" s="32">
        <v>20</v>
      </c>
      <c r="M44" s="32">
        <v>20</v>
      </c>
      <c r="N44" s="7">
        <v>10</v>
      </c>
      <c r="O44" s="7">
        <v>10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>
      <c r="A45" s="194" t="s">
        <v>33</v>
      </c>
      <c r="B45" s="59">
        <v>5.0000000000000001E-3</v>
      </c>
      <c r="C45" s="59">
        <v>5.0000000000000001E-3</v>
      </c>
      <c r="D45" s="80"/>
      <c r="E45" s="107"/>
      <c r="F45" s="32"/>
      <c r="G45" s="32"/>
      <c r="H45" s="32"/>
      <c r="I45" s="32"/>
      <c r="J45" s="32"/>
      <c r="K45" s="115"/>
      <c r="L45" s="18"/>
      <c r="M45" s="18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</row>
    <row r="46" spans="1:34">
      <c r="A46" s="197" t="s">
        <v>34</v>
      </c>
      <c r="B46" s="35">
        <f>SUM(B43:B45)</f>
        <v>121.37299999999999</v>
      </c>
      <c r="C46" s="35">
        <f>SUM(C43:C45)</f>
        <v>120.29900000000001</v>
      </c>
      <c r="D46" s="156"/>
      <c r="E46" s="107"/>
      <c r="F46" s="32"/>
      <c r="G46" s="32"/>
      <c r="H46" s="32"/>
      <c r="I46" s="32"/>
      <c r="J46" s="32"/>
      <c r="K46" s="115"/>
      <c r="L46" s="12" t="e">
        <f>#REF!/#REF!*365</f>
        <v>#REF!</v>
      </c>
      <c r="M46" s="12"/>
      <c r="N46" s="7"/>
      <c r="O46" s="7"/>
      <c r="P46" s="7"/>
      <c r="Q46" s="7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</row>
    <row r="47" spans="1:34">
      <c r="A47" s="194" t="s">
        <v>76</v>
      </c>
      <c r="B47" s="59">
        <v>60.692</v>
      </c>
      <c r="C47" s="59">
        <v>135.858</v>
      </c>
      <c r="D47" s="157"/>
      <c r="E47" s="97" t="s">
        <v>68</v>
      </c>
      <c r="F47" s="98" t="e">
        <f>#REF!/#REF!*365</f>
        <v>#REF!</v>
      </c>
      <c r="G47" s="98" t="e">
        <f>#REF!/#REF!*365</f>
        <v>#REF!</v>
      </c>
      <c r="H47" s="98" t="e">
        <f>#REF!/#REF!*365</f>
        <v>#REF!</v>
      </c>
      <c r="I47" s="98" t="e">
        <f>#REF!/#REF!*365</f>
        <v>#REF!</v>
      </c>
      <c r="J47" s="98">
        <f>B47/B11*365</f>
        <v>17.154132793749106</v>
      </c>
      <c r="K47" s="99">
        <f>C47/C11*180</f>
        <v>31.899391437506374</v>
      </c>
      <c r="L47" s="32"/>
      <c r="M47" s="32">
        <v>90</v>
      </c>
      <c r="N47" s="7">
        <f>M47</f>
        <v>90</v>
      </c>
      <c r="O47" s="7">
        <f>N47</f>
        <v>90</v>
      </c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1:34" ht="14" customHeight="1">
      <c r="A48" s="194" t="s">
        <v>111</v>
      </c>
      <c r="B48" s="59">
        <f>109.78389+3.2482-0.0305</f>
        <v>113.00158999999999</v>
      </c>
      <c r="C48" s="59">
        <f>100.521+15.027</f>
        <v>115.548</v>
      </c>
      <c r="D48" s="157"/>
      <c r="E48" s="97" t="s">
        <v>69</v>
      </c>
      <c r="F48" s="98" t="e">
        <f>#REF!/#REF!*365</f>
        <v>#REF!</v>
      </c>
      <c r="G48" s="98" t="e">
        <f>#REF!/#REF!*365</f>
        <v>#REF!</v>
      </c>
      <c r="H48" s="98" t="e">
        <f>#REF!/#REF!*365</f>
        <v>#REF!</v>
      </c>
      <c r="I48" s="98" t="e">
        <f>#REF!/#REF!*365</f>
        <v>#REF!</v>
      </c>
      <c r="J48" s="98">
        <f>(B48-300)/B11*365</f>
        <v>-52.853680177946693</v>
      </c>
      <c r="K48" s="99">
        <f>(C48-300)/C11*180</f>
        <v>-43.309238686208573</v>
      </c>
      <c r="L48" s="32">
        <v>149</v>
      </c>
      <c r="M48" s="32">
        <v>130</v>
      </c>
      <c r="N48" s="7">
        <f>M48</f>
        <v>130</v>
      </c>
      <c r="O48" s="7">
        <f>N48</f>
        <v>130</v>
      </c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1:34">
      <c r="A49" s="194" t="s">
        <v>112</v>
      </c>
      <c r="B49" s="120">
        <v>-32.381999999999998</v>
      </c>
      <c r="C49" s="120">
        <f>-100.33918-0.53861</f>
        <v>-100.87779</v>
      </c>
      <c r="D49" s="158"/>
      <c r="E49" s="97" t="s">
        <v>70</v>
      </c>
      <c r="F49" s="98" t="e">
        <f>#REF!/(#REF!+#REF!+#REF!+#REF!)*365</f>
        <v>#REF!</v>
      </c>
      <c r="G49" s="98" t="e">
        <f>#REF!/(#REF!+#REF!+#REF!+#REF!)*365</f>
        <v>#REF!</v>
      </c>
      <c r="H49" s="98" t="e">
        <f>#REF!/(#REF!+#REF!+#REF!+#REF!)*365</f>
        <v>#REF!</v>
      </c>
      <c r="I49" s="98" t="e">
        <f>#REF!/(#REF!+#REF!+#REF!+#REF!)*365</f>
        <v>#REF!</v>
      </c>
      <c r="J49" s="98">
        <f>B49/(B12+B17+B18+B19)*365</f>
        <v>13.892096318290001</v>
      </c>
      <c r="K49" s="99">
        <f>C49/(C12+C17+C18+C19)*180</f>
        <v>39.676798233541433</v>
      </c>
      <c r="L49" s="32">
        <f>K49</f>
        <v>39.676798233541433</v>
      </c>
      <c r="M49" s="32">
        <v>120</v>
      </c>
      <c r="N49" s="7">
        <v>120</v>
      </c>
      <c r="O49" s="7">
        <v>120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1:34">
      <c r="A50" s="206" t="s">
        <v>35</v>
      </c>
      <c r="B50" s="35">
        <f t="shared" ref="B50:C50" si="18">+B47+B48+B49</f>
        <v>141.31159</v>
      </c>
      <c r="C50" s="35">
        <f t="shared" si="18"/>
        <v>150.52821</v>
      </c>
      <c r="D50" s="156"/>
      <c r="E50" s="108"/>
      <c r="F50" s="12"/>
      <c r="G50" s="12"/>
      <c r="H50" s="12"/>
      <c r="I50" s="12"/>
      <c r="J50" s="22"/>
      <c r="K50" s="22"/>
      <c r="L50" s="22"/>
      <c r="M50" s="22"/>
      <c r="N50" s="7"/>
      <c r="O50" s="7"/>
      <c r="P50" s="7"/>
      <c r="Q50" s="7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</row>
    <row r="51" spans="1:34">
      <c r="A51" s="194" t="s">
        <v>36</v>
      </c>
      <c r="B51" s="59">
        <f>12.723+0.625+3.691+6.968</f>
        <v>24.007000000000001</v>
      </c>
      <c r="C51" s="59">
        <f>16.221+0.625+1.163+4.995</f>
        <v>23.004000000000001</v>
      </c>
      <c r="D51" s="157"/>
      <c r="E51" s="97"/>
      <c r="F51" s="24"/>
      <c r="G51" s="24"/>
      <c r="H51" s="24"/>
      <c r="I51" s="24"/>
      <c r="J51" s="32"/>
      <c r="K51" s="32"/>
      <c r="L51" s="22"/>
      <c r="M51" s="22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</row>
    <row r="52" spans="1:34" hidden="1" outlineLevel="1">
      <c r="A52" s="219"/>
      <c r="B52" s="59"/>
      <c r="C52" s="59"/>
      <c r="D52" s="157"/>
      <c r="E52" s="97"/>
      <c r="F52" s="24"/>
      <c r="G52" s="24"/>
      <c r="H52" s="24"/>
      <c r="I52" s="24"/>
      <c r="J52" s="32"/>
      <c r="K52" s="32"/>
      <c r="L52" s="22"/>
      <c r="M52" s="22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</row>
    <row r="53" spans="1:34" hidden="1" outlineLevel="1">
      <c r="A53" s="219"/>
      <c r="B53" s="59"/>
      <c r="C53" s="59"/>
      <c r="D53" s="157"/>
      <c r="E53" s="97"/>
      <c r="F53" s="24"/>
      <c r="G53" s="24"/>
      <c r="H53" s="24"/>
      <c r="I53" s="24"/>
      <c r="J53" s="32"/>
      <c r="K53" s="32"/>
      <c r="L53" s="22"/>
      <c r="M53" s="22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</row>
    <row r="54" spans="1:34" hidden="1" outlineLevel="1">
      <c r="A54" s="219"/>
      <c r="B54" s="59"/>
      <c r="C54" s="59"/>
      <c r="D54" s="157"/>
      <c r="E54" s="97"/>
      <c r="F54" s="24"/>
      <c r="G54" s="24"/>
      <c r="H54" s="24"/>
      <c r="I54" s="24"/>
      <c r="J54" s="32"/>
      <c r="K54" s="32"/>
      <c r="L54" s="22"/>
      <c r="M54" s="22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</row>
    <row r="55" spans="1:34" hidden="1" outlineLevel="1">
      <c r="A55" s="219"/>
      <c r="B55" s="59"/>
      <c r="C55" s="59"/>
      <c r="D55" s="157"/>
      <c r="E55" s="97"/>
      <c r="F55" s="24"/>
      <c r="G55" s="24"/>
      <c r="H55" s="24"/>
      <c r="I55" s="24"/>
      <c r="J55" s="32"/>
      <c r="K55" s="32"/>
      <c r="L55" s="22"/>
      <c r="M55" s="22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</row>
    <row r="56" spans="1:34" hidden="1" outlineLevel="1">
      <c r="A56" s="219"/>
      <c r="B56" s="59"/>
      <c r="C56" s="59"/>
      <c r="D56" s="157"/>
      <c r="E56" s="97"/>
      <c r="F56" s="24"/>
      <c r="G56" s="24"/>
      <c r="H56" s="24"/>
      <c r="I56" s="24"/>
      <c r="J56" s="32"/>
      <c r="K56" s="32"/>
      <c r="L56" s="22"/>
      <c r="M56" s="22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</row>
    <row r="57" spans="1:34" hidden="1" outlineLevel="1">
      <c r="A57" s="219"/>
      <c r="B57" s="59"/>
      <c r="C57" s="59"/>
      <c r="D57" s="157"/>
      <c r="E57" s="97"/>
      <c r="F57" s="24"/>
      <c r="G57" s="24"/>
      <c r="H57" s="24"/>
      <c r="I57" s="24"/>
      <c r="J57" s="32"/>
      <c r="K57" s="32"/>
      <c r="L57" s="22"/>
      <c r="M57" s="22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</row>
    <row r="58" spans="1:34" collapsed="1">
      <c r="A58" s="194" t="s">
        <v>37</v>
      </c>
      <c r="B58" s="120">
        <f>-39.477-8.507-18.893-0.403</f>
        <v>-67.28</v>
      </c>
      <c r="C58" s="120">
        <f>-15.508-8.489-17.592</f>
        <v>-41.588999999999999</v>
      </c>
      <c r="D58" s="158"/>
      <c r="E58" s="114"/>
      <c r="F58" s="114"/>
      <c r="G58" s="114"/>
      <c r="H58" s="114"/>
      <c r="I58" s="114"/>
      <c r="J58" s="114"/>
      <c r="K58" s="114"/>
      <c r="L58" s="114"/>
      <c r="M58" s="11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</row>
    <row r="59" spans="1:34" hidden="1" outlineLevel="1">
      <c r="A59" s="219"/>
      <c r="B59" s="120"/>
      <c r="C59" s="120"/>
      <c r="D59" s="158"/>
      <c r="E59" s="114"/>
      <c r="F59" s="114"/>
      <c r="G59" s="114"/>
      <c r="H59" s="114"/>
      <c r="I59" s="114"/>
      <c r="J59" s="114"/>
      <c r="K59" s="114"/>
      <c r="L59" s="114"/>
      <c r="M59" s="11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</row>
    <row r="60" spans="1:34" hidden="1" outlineLevel="1">
      <c r="A60" s="219"/>
      <c r="B60" s="120"/>
      <c r="C60" s="120"/>
      <c r="D60" s="158"/>
      <c r="E60" s="114"/>
      <c r="F60" s="114"/>
      <c r="G60" s="114"/>
      <c r="H60" s="114"/>
      <c r="I60" s="114"/>
      <c r="J60" s="114"/>
      <c r="K60" s="114"/>
      <c r="L60" s="114"/>
      <c r="M60" s="11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</row>
    <row r="61" spans="1:34" hidden="1" outlineLevel="1">
      <c r="A61" s="219"/>
      <c r="B61" s="120"/>
      <c r="C61" s="120"/>
      <c r="D61" s="158"/>
      <c r="E61" s="114"/>
      <c r="F61" s="114"/>
      <c r="G61" s="114"/>
      <c r="H61" s="114"/>
      <c r="I61" s="114"/>
      <c r="J61" s="114"/>
      <c r="K61" s="114"/>
      <c r="L61" s="114"/>
      <c r="M61" s="11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</row>
    <row r="62" spans="1:34" hidden="1" outlineLevel="1">
      <c r="A62" s="219"/>
      <c r="B62" s="120"/>
      <c r="C62" s="120"/>
      <c r="D62" s="158"/>
      <c r="E62" s="114"/>
      <c r="F62" s="114"/>
      <c r="G62" s="114"/>
      <c r="H62" s="114"/>
      <c r="I62" s="114"/>
      <c r="J62" s="114"/>
      <c r="K62" s="114"/>
      <c r="L62" s="114"/>
      <c r="M62" s="11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</row>
    <row r="63" spans="1:34" hidden="1" outlineLevel="1">
      <c r="A63" s="219"/>
      <c r="B63" s="120"/>
      <c r="C63" s="120"/>
      <c r="D63" s="158"/>
      <c r="E63" s="114"/>
      <c r="F63" s="114"/>
      <c r="G63" s="114"/>
      <c r="H63" s="114"/>
      <c r="I63" s="114"/>
      <c r="J63" s="114"/>
      <c r="K63" s="114"/>
      <c r="L63" s="114"/>
      <c r="M63" s="11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</row>
    <row r="64" spans="1:34" hidden="1" outlineLevel="1">
      <c r="A64" s="219"/>
      <c r="B64" s="120"/>
      <c r="C64" s="120"/>
      <c r="D64" s="158"/>
      <c r="E64" s="114"/>
      <c r="F64" s="114"/>
      <c r="G64" s="114"/>
      <c r="H64" s="114"/>
      <c r="I64" s="114"/>
      <c r="J64" s="114"/>
      <c r="K64" s="114"/>
      <c r="L64" s="114"/>
      <c r="M64" s="11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</row>
    <row r="65" spans="1:34" collapsed="1">
      <c r="A65" s="197" t="s">
        <v>38</v>
      </c>
      <c r="B65" s="35">
        <f t="shared" ref="B65:C65" si="19">B50+B51+B58</f>
        <v>98.038589999999999</v>
      </c>
      <c r="C65" s="35">
        <f t="shared" si="19"/>
        <v>131.94320999999999</v>
      </c>
      <c r="D65" s="156"/>
      <c r="E65" s="24"/>
      <c r="F65" s="24"/>
      <c r="G65" s="24"/>
      <c r="H65" s="24"/>
      <c r="I65" s="24"/>
      <c r="J65" s="22"/>
      <c r="K65" s="22"/>
      <c r="L65" s="22"/>
      <c r="M65" s="22"/>
      <c r="N65" s="7"/>
      <c r="O65" s="7"/>
      <c r="P65" s="7"/>
      <c r="Q65" s="7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</row>
    <row r="66" spans="1:34">
      <c r="A66" s="194" t="s">
        <v>39</v>
      </c>
      <c r="B66" s="58">
        <f>-2.46984-0.011</f>
        <v>-2.4808400000000002</v>
      </c>
      <c r="C66" s="58">
        <v>-2.46984</v>
      </c>
      <c r="D66" s="152"/>
      <c r="E66" s="24"/>
      <c r="F66" s="24"/>
      <c r="G66" s="24"/>
      <c r="H66" s="24"/>
      <c r="I66" s="24"/>
      <c r="J66" s="22"/>
      <c r="K66" s="22"/>
      <c r="L66" s="22"/>
      <c r="M66" s="22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</row>
    <row r="67" spans="1:34">
      <c r="A67" s="194" t="s">
        <v>40</v>
      </c>
      <c r="B67" s="58">
        <v>-97.424000000000007</v>
      </c>
      <c r="C67" s="58">
        <v>-106.43550999999999</v>
      </c>
      <c r="D67" s="152"/>
      <c r="E67" s="24"/>
      <c r="F67" s="24"/>
      <c r="G67" s="24"/>
      <c r="H67" s="24"/>
      <c r="I67" s="24"/>
      <c r="J67" s="22"/>
      <c r="K67" s="22"/>
      <c r="L67" s="22"/>
      <c r="M67" s="22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</row>
    <row r="68" spans="1:34">
      <c r="A68" s="197" t="s">
        <v>41</v>
      </c>
      <c r="B68" s="35">
        <f t="shared" ref="B68" si="20">SUM(B66:B67)</f>
        <v>-99.904840000000007</v>
      </c>
      <c r="C68" s="35">
        <f>C66+C67</f>
        <v>-108.90535</v>
      </c>
      <c r="D68" s="156"/>
      <c r="E68" s="24"/>
      <c r="F68" s="24"/>
      <c r="G68" s="24"/>
      <c r="H68" s="24"/>
      <c r="I68" s="24"/>
      <c r="J68" s="22"/>
      <c r="K68" s="22"/>
      <c r="L68" s="22"/>
      <c r="M68" s="22"/>
      <c r="N68" s="7"/>
      <c r="O68" s="7"/>
      <c r="P68" s="7"/>
      <c r="Q68" s="7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</row>
    <row r="69" spans="1:34">
      <c r="A69" s="213" t="s">
        <v>42</v>
      </c>
      <c r="B69" s="214">
        <f t="shared" ref="B69:C69" si="21">B46+B65+B68</f>
        <v>119.50674999999998</v>
      </c>
      <c r="C69" s="214">
        <f t="shared" si="21"/>
        <v>143.33686</v>
      </c>
      <c r="D69" s="156"/>
      <c r="E69" s="24"/>
      <c r="F69" s="24"/>
      <c r="G69" s="24"/>
      <c r="H69" s="24"/>
      <c r="I69" s="24"/>
      <c r="J69" s="22"/>
      <c r="K69" s="22"/>
      <c r="L69" s="22"/>
      <c r="M69" s="22"/>
      <c r="N69" s="7"/>
      <c r="O69" s="7"/>
      <c r="P69" s="7"/>
      <c r="Q69" s="7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</row>
    <row r="70" spans="1:34">
      <c r="A70" s="205" t="s">
        <v>43</v>
      </c>
      <c r="B70" s="117">
        <v>100</v>
      </c>
      <c r="C70" s="117">
        <v>100</v>
      </c>
      <c r="D70" s="117"/>
      <c r="E70" s="24"/>
      <c r="F70" s="24"/>
      <c r="G70" s="24"/>
      <c r="H70" s="24"/>
      <c r="I70" s="24"/>
      <c r="J70" s="22"/>
      <c r="K70" s="22"/>
      <c r="L70" s="22"/>
      <c r="M70" s="22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</row>
    <row r="71" spans="1:34">
      <c r="A71" s="205" t="s">
        <v>44</v>
      </c>
      <c r="B71" s="120">
        <v>-26.873000000000001</v>
      </c>
      <c r="C71" s="117">
        <f>4.617+60.85</f>
        <v>65.466999999999999</v>
      </c>
      <c r="D71" s="117"/>
      <c r="E71" s="24"/>
      <c r="F71" s="24"/>
      <c r="G71" s="24"/>
      <c r="H71" s="24"/>
      <c r="I71" s="24"/>
      <c r="J71" s="22"/>
      <c r="K71" s="22"/>
      <c r="L71" s="22"/>
      <c r="M71" s="22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</row>
    <row r="72" spans="1:34">
      <c r="A72" s="205" t="s">
        <v>45</v>
      </c>
      <c r="B72" s="120">
        <f>92</f>
        <v>92</v>
      </c>
      <c r="C72" s="120">
        <f>C38</f>
        <v>1.4613099999999779</v>
      </c>
      <c r="D72" s="159"/>
      <c r="E72" s="18"/>
      <c r="F72" s="18"/>
      <c r="G72" s="18"/>
      <c r="H72" s="18"/>
      <c r="I72" s="18"/>
      <c r="J72" s="22"/>
      <c r="K72" s="22"/>
      <c r="L72" s="22"/>
      <c r="M72" s="22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</row>
    <row r="73" spans="1:34" hidden="1" outlineLevel="1">
      <c r="A73" s="205" t="s">
        <v>109</v>
      </c>
      <c r="B73" s="121"/>
      <c r="C73" s="121"/>
      <c r="D73" s="159"/>
      <c r="E73" s="18"/>
      <c r="F73" s="18"/>
      <c r="G73" s="18"/>
      <c r="H73" s="18"/>
      <c r="I73" s="18"/>
      <c r="J73" s="22"/>
      <c r="K73" s="22"/>
      <c r="L73" s="22"/>
      <c r="M73" s="22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</row>
    <row r="74" spans="1:34" collapsed="1">
      <c r="A74" s="197" t="s">
        <v>46</v>
      </c>
      <c r="B74" s="35">
        <f t="shared" ref="B74:C74" si="22">SUM(B70:B72)</f>
        <v>165.12700000000001</v>
      </c>
      <c r="C74" s="35">
        <f t="shared" si="22"/>
        <v>166.92830999999995</v>
      </c>
      <c r="D74" s="156"/>
      <c r="E74" s="36"/>
      <c r="F74" s="36"/>
      <c r="G74" s="36"/>
      <c r="H74" s="36"/>
      <c r="I74" s="36"/>
      <c r="J74" s="22"/>
      <c r="K74" s="22"/>
      <c r="L74" s="22"/>
      <c r="M74" s="22"/>
      <c r="N74" s="7"/>
      <c r="O74" s="7"/>
      <c r="P74" s="7"/>
      <c r="Q74" s="7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</row>
    <row r="75" spans="1:34">
      <c r="A75" s="194" t="s">
        <v>47</v>
      </c>
      <c r="B75" s="120">
        <f>-165.201-34.081</f>
        <v>-199.28199999999998</v>
      </c>
      <c r="C75" s="120">
        <f>-86.217-35.065</f>
        <v>-121.282</v>
      </c>
      <c r="D75" s="152"/>
      <c r="E75" s="18"/>
      <c r="F75" s="18"/>
      <c r="G75" s="18"/>
      <c r="H75" s="18"/>
      <c r="I75" s="18"/>
      <c r="J75" s="22"/>
      <c r="K75" s="22"/>
      <c r="L75" s="22"/>
      <c r="M75" s="22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</row>
    <row r="76" spans="1:34">
      <c r="A76" s="194" t="s">
        <v>78</v>
      </c>
      <c r="B76" s="59"/>
      <c r="C76" s="59">
        <v>2.7732100000000002</v>
      </c>
      <c r="D76" s="135"/>
      <c r="E76" s="18"/>
      <c r="F76" s="18"/>
      <c r="G76" s="18"/>
      <c r="H76" s="18"/>
      <c r="I76" s="18"/>
      <c r="J76" s="22"/>
      <c r="K76" s="22"/>
      <c r="L76" s="22"/>
      <c r="M76" s="22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</row>
    <row r="77" spans="1:34">
      <c r="A77" s="194" t="s">
        <v>79</v>
      </c>
      <c r="B77" s="59">
        <v>153.32400000000001</v>
      </c>
      <c r="C77" s="59">
        <f>44.18262+4.39379+46.3298</f>
        <v>94.906210000000002</v>
      </c>
      <c r="D77" s="135"/>
      <c r="E77" s="18"/>
      <c r="F77" s="18"/>
      <c r="G77" s="18"/>
      <c r="H77" s="18"/>
      <c r="I77" s="18"/>
      <c r="J77" s="22"/>
      <c r="K77" s="22"/>
      <c r="L77" s="22"/>
      <c r="M77" s="22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</row>
    <row r="78" spans="1:34">
      <c r="A78" s="194" t="s">
        <v>74</v>
      </c>
      <c r="B78" s="59"/>
      <c r="C78" s="59">
        <v>0</v>
      </c>
      <c r="D78" s="135"/>
      <c r="E78" s="18"/>
      <c r="F78" s="18"/>
      <c r="G78" s="18"/>
      <c r="H78" s="18"/>
      <c r="I78" s="18"/>
      <c r="J78" s="22"/>
      <c r="K78" s="22"/>
      <c r="L78" s="22"/>
      <c r="M78" s="22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</row>
    <row r="79" spans="1:34" hidden="1" outlineLevel="1">
      <c r="A79" s="194" t="s">
        <v>108</v>
      </c>
      <c r="B79" s="120"/>
      <c r="C79" s="120"/>
      <c r="D79" s="135"/>
      <c r="E79" s="18"/>
      <c r="F79" s="18"/>
      <c r="G79" s="18"/>
      <c r="H79" s="18"/>
      <c r="I79" s="18"/>
      <c r="J79" s="22"/>
      <c r="K79" s="22"/>
      <c r="L79" s="22"/>
      <c r="M79" s="22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</row>
    <row r="80" spans="1:34" hidden="1" outlineLevel="1">
      <c r="A80" s="194" t="s">
        <v>110</v>
      </c>
      <c r="B80" s="120"/>
      <c r="C80" s="120"/>
      <c r="D80" s="135"/>
      <c r="E80" s="18"/>
      <c r="F80" s="18"/>
      <c r="G80" s="18"/>
      <c r="H80" s="18"/>
      <c r="I80" s="18"/>
      <c r="J80" s="22"/>
      <c r="K80" s="22"/>
      <c r="L80" s="22"/>
      <c r="M80" s="22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</row>
    <row r="81" spans="1:34" collapsed="1">
      <c r="A81" s="197" t="s">
        <v>48</v>
      </c>
      <c r="B81" s="35">
        <f t="shared" ref="B81:C81" si="23">B75+B76+B77+B78+B79+B80</f>
        <v>-45.95799999999997</v>
      </c>
      <c r="C81" s="35">
        <f t="shared" si="23"/>
        <v>-23.602579999999989</v>
      </c>
      <c r="D81" s="156"/>
      <c r="E81" s="12"/>
      <c r="F81" s="12"/>
      <c r="G81" s="12"/>
      <c r="H81" s="12"/>
      <c r="I81" s="12"/>
      <c r="J81" s="32"/>
      <c r="K81" s="32"/>
      <c r="L81" s="22"/>
      <c r="M81" s="22"/>
      <c r="N81" s="7"/>
      <c r="O81" s="7"/>
      <c r="P81" s="7"/>
      <c r="Q81" s="7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</row>
    <row r="82" spans="1:34" ht="3.75" customHeight="1">
      <c r="A82" s="194"/>
      <c r="B82" s="60"/>
      <c r="C82" s="60"/>
      <c r="D82" s="156"/>
      <c r="E82" s="18"/>
      <c r="F82" s="18"/>
      <c r="G82" s="18"/>
      <c r="H82" s="18"/>
      <c r="I82" s="18"/>
      <c r="J82" s="22"/>
      <c r="K82" s="22"/>
      <c r="L82" s="22"/>
      <c r="M82" s="22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</row>
    <row r="83" spans="1:34">
      <c r="A83" s="213" t="s">
        <v>49</v>
      </c>
      <c r="B83" s="214">
        <f>B81+B74</f>
        <v>119.16900000000004</v>
      </c>
      <c r="C83" s="214">
        <f>C74+C81</f>
        <v>143.32572999999996</v>
      </c>
      <c r="D83" s="156"/>
      <c r="E83" s="12"/>
      <c r="F83" s="12"/>
      <c r="G83" s="12"/>
      <c r="H83" s="12"/>
      <c r="I83" s="12"/>
      <c r="J83" s="22"/>
      <c r="K83" s="22"/>
      <c r="L83" s="22"/>
      <c r="M83" s="22"/>
      <c r="N83" s="7"/>
      <c r="O83" s="7"/>
      <c r="P83" s="7"/>
      <c r="Q83" s="7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</row>
    <row r="84" spans="1:34">
      <c r="A84" s="63" t="s">
        <v>50</v>
      </c>
      <c r="B84" s="74" t="str">
        <f t="shared" ref="B84:C84" si="24">+(IF(ROUND(B83-B69,0)=0,"O.K.","Verifica"))</f>
        <v>O.K.</v>
      </c>
      <c r="C84" s="82" t="str">
        <f t="shared" si="24"/>
        <v>O.K.</v>
      </c>
      <c r="D84" s="160"/>
      <c r="E84" s="38"/>
      <c r="F84" s="38"/>
      <c r="G84" s="38"/>
      <c r="H84" s="38"/>
      <c r="I84" s="38"/>
      <c r="J84" s="37"/>
      <c r="K84" s="37"/>
      <c r="L84" s="37"/>
      <c r="M84" s="37"/>
      <c r="N84" s="39"/>
      <c r="O84" s="39"/>
      <c r="P84" s="39"/>
      <c r="Q84" s="39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</row>
    <row r="85" spans="1:34">
      <c r="A85" s="191"/>
      <c r="B85" s="192">
        <f>B83-B69</f>
        <v>-0.33774999999994293</v>
      </c>
      <c r="C85" s="192">
        <f>C83-C69</f>
        <v>-1.1130000000036944E-2</v>
      </c>
      <c r="D85" s="160"/>
      <c r="E85" s="33"/>
      <c r="F85" s="33"/>
      <c r="G85" s="33"/>
      <c r="H85" s="33"/>
      <c r="I85" s="33"/>
      <c r="J85" s="33"/>
      <c r="K85" s="33"/>
      <c r="L85" s="33"/>
      <c r="M85" s="3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spans="1:34">
      <c r="A86" s="9"/>
      <c r="B86" s="207"/>
      <c r="C86" s="207"/>
      <c r="D86" s="160"/>
      <c r="E86" s="33"/>
      <c r="F86" s="33"/>
      <c r="G86" s="33"/>
      <c r="H86" s="33"/>
      <c r="I86" s="33"/>
      <c r="J86" s="33"/>
      <c r="K86" s="33"/>
      <c r="L86" s="33"/>
      <c r="M86" s="3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spans="1:34">
      <c r="A87" s="221" t="s">
        <v>122</v>
      </c>
      <c r="B87" s="227"/>
      <c r="C87" s="227"/>
      <c r="D87" s="143"/>
      <c r="E87" s="4"/>
      <c r="F87" s="4"/>
      <c r="G87" s="4"/>
      <c r="H87" s="4"/>
      <c r="I87" s="4"/>
      <c r="J87" s="5"/>
      <c r="K87" s="5"/>
      <c r="L87" s="6"/>
      <c r="M87" s="6"/>
      <c r="N87" s="7"/>
      <c r="O87" s="7"/>
      <c r="P87" s="7"/>
      <c r="Q87" s="7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</row>
    <row r="88" spans="1:34" ht="15" customHeight="1">
      <c r="A88" s="211" t="s">
        <v>31</v>
      </c>
      <c r="B88" s="215">
        <f t="shared" ref="B88:C88" si="25">B3</f>
        <v>2014</v>
      </c>
      <c r="C88" s="215">
        <f t="shared" si="25"/>
        <v>2015</v>
      </c>
      <c r="D88" s="161"/>
      <c r="E88" s="42"/>
      <c r="F88" s="42"/>
      <c r="G88" s="42"/>
      <c r="H88" s="42"/>
      <c r="I88" s="42"/>
      <c r="J88" s="42"/>
      <c r="K88" s="42"/>
      <c r="L88" s="42"/>
      <c r="M88" s="42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</row>
    <row r="89" spans="1:34">
      <c r="A89" s="218" t="s">
        <v>1</v>
      </c>
      <c r="B89" s="43"/>
      <c r="C89" s="43">
        <f t="shared" ref="B89:C89" si="26">+C31</f>
        <v>15.530999999999977</v>
      </c>
      <c r="D89" s="162"/>
      <c r="E89" s="44"/>
      <c r="F89" s="44"/>
      <c r="G89" s="44"/>
      <c r="H89" s="44"/>
      <c r="I89" s="44"/>
      <c r="J89" s="44"/>
      <c r="K89" s="44"/>
      <c r="L89" s="44"/>
      <c r="M89" s="44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</row>
    <row r="90" spans="1:34">
      <c r="A90" s="208" t="s">
        <v>2</v>
      </c>
      <c r="B90" s="75"/>
      <c r="C90" s="75">
        <f t="shared" ref="B90:C90" si="27">-C30</f>
        <v>23.03</v>
      </c>
      <c r="D90" s="163"/>
      <c r="E90" s="45"/>
      <c r="F90" s="45"/>
      <c r="G90" s="45"/>
      <c r="H90" s="45"/>
      <c r="I90" s="45"/>
      <c r="J90" s="45"/>
      <c r="K90" s="45"/>
      <c r="L90" s="45"/>
      <c r="M90" s="45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</row>
    <row r="91" spans="1:34">
      <c r="A91" s="209" t="s">
        <v>0</v>
      </c>
      <c r="B91" s="76">
        <f t="shared" ref="B91:C91" si="28">SUM(B89:B90)</f>
        <v>0</v>
      </c>
      <c r="C91" s="76">
        <f t="shared" si="28"/>
        <v>38.560999999999979</v>
      </c>
      <c r="D91" s="162"/>
      <c r="E91" s="44"/>
      <c r="F91" s="44"/>
      <c r="G91" s="44"/>
      <c r="H91" s="44"/>
      <c r="I91" s="44"/>
      <c r="J91" s="44"/>
      <c r="K91" s="44"/>
      <c r="L91" s="44"/>
      <c r="M91" s="44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</row>
    <row r="92" spans="1:34">
      <c r="A92" s="210" t="s">
        <v>51</v>
      </c>
      <c r="B92" s="75"/>
      <c r="C92" s="75">
        <f>-(C65-B65)</f>
        <v>-33.904619999999994</v>
      </c>
      <c r="D92" s="163"/>
      <c r="E92" s="45"/>
      <c r="F92" s="45"/>
      <c r="G92" s="45"/>
      <c r="H92" s="45"/>
      <c r="I92" s="45"/>
      <c r="J92" s="45"/>
      <c r="K92" s="45"/>
      <c r="L92" s="45"/>
      <c r="M92" s="45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</row>
    <row r="93" spans="1:34">
      <c r="A93" s="210" t="s">
        <v>52</v>
      </c>
      <c r="B93" s="75"/>
      <c r="C93" s="75">
        <f>-(C68-B68)</f>
        <v>9.0005099999999914</v>
      </c>
      <c r="D93" s="163"/>
      <c r="E93" s="45"/>
      <c r="F93" s="45"/>
      <c r="G93" s="45"/>
      <c r="H93" s="45"/>
      <c r="I93" s="45"/>
      <c r="J93" s="45"/>
      <c r="K93" s="45"/>
      <c r="L93" s="45"/>
      <c r="M93" s="45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</row>
    <row r="94" spans="1:34">
      <c r="A94" s="209" t="s">
        <v>8</v>
      </c>
      <c r="B94" s="76">
        <f t="shared" ref="B94:C94" si="29">SUM(B91:B93)</f>
        <v>0</v>
      </c>
      <c r="C94" s="76">
        <f t="shared" si="29"/>
        <v>13.656889999999976</v>
      </c>
      <c r="D94" s="162"/>
      <c r="E94" s="44"/>
      <c r="F94" s="44"/>
      <c r="G94" s="44"/>
      <c r="H94" s="44"/>
      <c r="I94" s="44"/>
      <c r="J94" s="44"/>
      <c r="K94" s="44"/>
      <c r="L94" s="44"/>
      <c r="M94" s="44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</row>
    <row r="95" spans="1:34">
      <c r="A95" s="210" t="s">
        <v>53</v>
      </c>
      <c r="B95" s="75"/>
      <c r="C95" s="75">
        <f>-(C46-B46)+C30</f>
        <v>-21.956000000000017</v>
      </c>
      <c r="D95" s="163"/>
      <c r="E95" s="45"/>
      <c r="F95" s="45"/>
      <c r="G95" s="45"/>
      <c r="H95" s="45"/>
      <c r="I95" s="45"/>
      <c r="J95" s="45"/>
      <c r="K95" s="45"/>
      <c r="L95" s="45"/>
      <c r="M95" s="45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</row>
    <row r="96" spans="1:34">
      <c r="A96" s="209" t="s">
        <v>9</v>
      </c>
      <c r="B96" s="76">
        <f t="shared" ref="B96:C96" si="30">SUM(B94:B95)</f>
        <v>0</v>
      </c>
      <c r="C96" s="76">
        <f t="shared" si="30"/>
        <v>-8.2991100000000415</v>
      </c>
      <c r="D96" s="162"/>
      <c r="E96" s="44"/>
      <c r="F96" s="44"/>
      <c r="G96" s="44"/>
      <c r="H96" s="44"/>
      <c r="I96" s="44"/>
      <c r="J96" s="44"/>
      <c r="K96" s="44"/>
      <c r="L96" s="44"/>
      <c r="M96" s="44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</row>
    <row r="97" spans="1:34">
      <c r="A97" s="208" t="s">
        <v>4</v>
      </c>
      <c r="B97" s="75"/>
      <c r="C97" s="75">
        <f t="shared" ref="B97:C97" si="31">+C34</f>
        <v>-0.51100000000000001</v>
      </c>
      <c r="D97" s="163"/>
      <c r="E97" s="45"/>
      <c r="F97" s="45"/>
      <c r="G97" s="45"/>
      <c r="H97" s="45"/>
      <c r="I97" s="45"/>
      <c r="J97" s="45"/>
      <c r="K97" s="45"/>
      <c r="L97" s="45"/>
      <c r="M97" s="45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</row>
    <row r="98" spans="1:34">
      <c r="A98" s="208" t="s">
        <v>5</v>
      </c>
      <c r="B98" s="75"/>
      <c r="C98" s="75">
        <f t="shared" ref="B98:C98" si="32">+C33</f>
        <v>-7.0826900000000004</v>
      </c>
      <c r="D98" s="163"/>
      <c r="E98" s="45"/>
      <c r="F98" s="45"/>
      <c r="G98" s="45"/>
      <c r="H98" s="45"/>
      <c r="I98" s="45"/>
      <c r="J98" s="45"/>
      <c r="K98" s="45"/>
      <c r="L98" s="45"/>
      <c r="M98" s="45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</row>
    <row r="99" spans="1:34">
      <c r="A99" s="208" t="s">
        <v>6</v>
      </c>
      <c r="B99" s="75"/>
      <c r="C99" s="75">
        <f>+(C74-B74-C72)</f>
        <v>0.33999999999996611</v>
      </c>
      <c r="D99" s="163"/>
      <c r="E99" s="45"/>
      <c r="F99" s="45"/>
      <c r="G99" s="45"/>
      <c r="H99" s="45"/>
      <c r="I99" s="45"/>
      <c r="J99" s="45"/>
      <c r="K99" s="45"/>
      <c r="L99" s="45"/>
      <c r="M99" s="45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</row>
    <row r="100" spans="1:34">
      <c r="A100" s="208" t="s">
        <v>7</v>
      </c>
      <c r="B100" s="75"/>
      <c r="C100" s="75">
        <f t="shared" ref="B100:C100" si="33">+C36</f>
        <v>-6.476</v>
      </c>
      <c r="D100" s="163"/>
      <c r="E100" s="22"/>
      <c r="F100" s="22"/>
      <c r="G100" s="22"/>
      <c r="H100" s="22"/>
      <c r="I100" s="22"/>
      <c r="J100" s="22"/>
      <c r="K100" s="22"/>
      <c r="L100" s="22"/>
      <c r="M100" s="22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</row>
    <row r="101" spans="1:34">
      <c r="A101" s="213" t="s">
        <v>54</v>
      </c>
      <c r="B101" s="217">
        <f t="shared" ref="B101" si="34">SUM(B96:B100)</f>
        <v>0</v>
      </c>
      <c r="C101" s="217">
        <f>SUM(C96:C100)</f>
        <v>-22.028800000000075</v>
      </c>
      <c r="D101" s="149"/>
      <c r="E101" s="22"/>
      <c r="F101" s="22"/>
      <c r="G101" s="22"/>
      <c r="H101" s="22"/>
      <c r="I101" s="22"/>
      <c r="J101" s="22"/>
      <c r="K101" s="22"/>
      <c r="L101" s="22"/>
      <c r="M101" s="22"/>
      <c r="N101" s="7"/>
      <c r="O101" s="7"/>
      <c r="P101" s="7"/>
      <c r="Q101" s="7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</row>
    <row r="102" spans="1:34" outlineLevel="1">
      <c r="A102" s="208" t="s">
        <v>13</v>
      </c>
      <c r="B102" s="75">
        <v>0</v>
      </c>
      <c r="C102" s="75">
        <f>C77-B77</f>
        <v>-58.417790000000011</v>
      </c>
      <c r="D102" s="163"/>
      <c r="E102" s="22"/>
      <c r="F102" s="22"/>
      <c r="G102" s="22"/>
      <c r="H102" s="22"/>
      <c r="I102" s="22"/>
      <c r="J102" s="22"/>
      <c r="K102" s="22"/>
      <c r="L102" s="22"/>
      <c r="M102" s="22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</row>
    <row r="103" spans="1:34" outlineLevel="1">
      <c r="A103" s="213" t="s">
        <v>55</v>
      </c>
      <c r="B103" s="217">
        <f t="shared" ref="B103" si="35">B101+B102</f>
        <v>0</v>
      </c>
      <c r="C103" s="217">
        <f>C101+C102</f>
        <v>-80.446590000000086</v>
      </c>
      <c r="D103" s="149"/>
      <c r="E103" s="22"/>
      <c r="F103" s="22"/>
      <c r="G103" s="22"/>
      <c r="H103" s="22"/>
      <c r="I103" s="22"/>
      <c r="J103" s="22"/>
      <c r="K103" s="22"/>
      <c r="L103" s="22"/>
      <c r="M103" s="22"/>
      <c r="N103" s="7"/>
      <c r="O103" s="7"/>
      <c r="P103" s="7"/>
      <c r="Q103" s="7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</row>
    <row r="104" spans="1:34">
      <c r="A104" s="209" t="s">
        <v>11</v>
      </c>
      <c r="B104" s="76"/>
      <c r="C104" s="76">
        <f>B106</f>
        <v>-45.95799999999997</v>
      </c>
      <c r="D104" s="162"/>
      <c r="E104" s="22"/>
      <c r="F104" s="22"/>
      <c r="G104" s="22"/>
      <c r="H104" s="22"/>
      <c r="I104" s="22"/>
      <c r="J104" s="22"/>
      <c r="K104" s="22"/>
      <c r="L104" s="22"/>
      <c r="M104" s="22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</row>
    <row r="105" spans="1:34">
      <c r="A105" s="208" t="s">
        <v>10</v>
      </c>
      <c r="B105" s="75">
        <f t="shared" ref="B105:C105" si="36">B101</f>
        <v>0</v>
      </c>
      <c r="C105" s="75">
        <f t="shared" si="36"/>
        <v>-22.028800000000075</v>
      </c>
      <c r="D105" s="163"/>
      <c r="E105" s="22"/>
      <c r="F105" s="22"/>
      <c r="G105" s="22"/>
      <c r="H105" s="22"/>
      <c r="I105" s="22"/>
      <c r="J105" s="22"/>
      <c r="K105" s="22"/>
      <c r="L105" s="22"/>
      <c r="M105" s="22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</row>
    <row r="106" spans="1:34">
      <c r="A106" s="213" t="s">
        <v>56</v>
      </c>
      <c r="B106" s="217">
        <f>B81</f>
        <v>-45.95799999999997</v>
      </c>
      <c r="C106" s="217">
        <f>SUM(C104-C105)</f>
        <v>-23.929199999999895</v>
      </c>
      <c r="D106" s="149"/>
      <c r="E106" s="22"/>
      <c r="F106" s="22"/>
      <c r="G106" s="22"/>
      <c r="H106" s="22"/>
      <c r="I106" s="22"/>
      <c r="J106" s="22"/>
      <c r="K106" s="22"/>
      <c r="L106" s="22"/>
      <c r="M106" s="22"/>
      <c r="N106" s="7"/>
      <c r="O106" s="7"/>
      <c r="P106" s="7"/>
      <c r="Q106" s="7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</row>
    <row r="107" spans="1:34">
      <c r="A107" s="33" t="s">
        <v>3</v>
      </c>
      <c r="B107" s="77" t="str">
        <f t="shared" ref="B107:C107" si="37">+IF(ROUND(B106-B81,0)=0,"0.K.","Verifica")</f>
        <v>0.K.</v>
      </c>
      <c r="C107" s="77" t="str">
        <f t="shared" si="37"/>
        <v>0.K.</v>
      </c>
      <c r="D107" s="164"/>
      <c r="E107" s="46"/>
      <c r="F107" s="46"/>
      <c r="G107" s="46"/>
      <c r="H107" s="46"/>
      <c r="I107" s="46"/>
      <c r="J107" s="46"/>
      <c r="K107" s="46"/>
      <c r="L107" s="46"/>
      <c r="M107" s="46"/>
      <c r="N107" s="47"/>
      <c r="O107" s="47"/>
      <c r="P107" s="47"/>
      <c r="Q107" s="47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</row>
    <row r="108" spans="1:34">
      <c r="A108" s="7"/>
      <c r="B108" s="188">
        <f>B106-B81</f>
        <v>0</v>
      </c>
      <c r="C108" s="188">
        <f>C106-C81</f>
        <v>-0.32661999999990599</v>
      </c>
      <c r="D108" s="144"/>
      <c r="E108" s="22"/>
      <c r="F108" s="22"/>
      <c r="G108" s="22"/>
      <c r="H108" s="22"/>
      <c r="I108" s="22"/>
      <c r="J108" s="22"/>
      <c r="K108" s="22"/>
      <c r="L108" s="22"/>
      <c r="M108" s="22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</row>
    <row r="109" spans="1:34">
      <c r="A109" s="7"/>
      <c r="B109" s="81"/>
      <c r="C109" s="81"/>
      <c r="D109" s="144"/>
      <c r="E109" s="22"/>
      <c r="F109" s="22"/>
      <c r="G109" s="22"/>
      <c r="H109" s="22"/>
      <c r="I109" s="22"/>
      <c r="J109" s="22"/>
      <c r="K109" s="22"/>
      <c r="L109" s="22"/>
      <c r="M109" s="22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</row>
    <row r="110" spans="1:34">
      <c r="A110" s="13"/>
      <c r="B110" s="12"/>
      <c r="C110" s="12"/>
      <c r="D110" s="187"/>
      <c r="E110" s="36"/>
      <c r="F110" s="36"/>
      <c r="G110" s="36"/>
      <c r="H110" s="36"/>
      <c r="I110" s="36"/>
      <c r="J110" s="36"/>
      <c r="K110" s="36"/>
      <c r="L110" s="36"/>
      <c r="M110" s="36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</row>
    <row r="111" spans="1:34">
      <c r="A111" s="7"/>
      <c r="B111" s="12"/>
      <c r="C111" s="12"/>
      <c r="D111" s="155"/>
      <c r="E111" s="12"/>
      <c r="F111" s="12"/>
      <c r="G111" s="12"/>
      <c r="H111" s="12"/>
      <c r="I111" s="12"/>
      <c r="J111" s="12"/>
      <c r="K111" s="12"/>
      <c r="L111" s="12"/>
      <c r="M111" s="12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</row>
    <row r="112" spans="1:34">
      <c r="A112" s="7"/>
      <c r="B112" s="12"/>
      <c r="C112" s="12"/>
      <c r="D112" s="155"/>
      <c r="E112" s="12"/>
      <c r="F112" s="12"/>
      <c r="G112" s="12"/>
      <c r="H112" s="12"/>
      <c r="I112" s="12"/>
      <c r="J112" s="12"/>
      <c r="K112" s="12"/>
      <c r="L112" s="12"/>
      <c r="M112" s="12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</row>
    <row r="113" spans="1:34">
      <c r="A113" s="13"/>
      <c r="B113" s="49"/>
      <c r="C113" s="49"/>
      <c r="D113" s="165"/>
      <c r="E113" s="36"/>
      <c r="F113" s="36"/>
      <c r="G113" s="36"/>
      <c r="H113" s="36"/>
      <c r="I113" s="36"/>
      <c r="J113" s="36"/>
      <c r="K113" s="36"/>
      <c r="L113" s="36"/>
      <c r="M113" s="36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</row>
    <row r="114" spans="1:34">
      <c r="A114" s="7"/>
      <c r="B114" s="10"/>
      <c r="C114" s="10"/>
      <c r="D114" s="155"/>
      <c r="E114" s="12"/>
      <c r="F114" s="12"/>
      <c r="G114" s="12"/>
      <c r="H114" s="12"/>
      <c r="I114" s="12"/>
      <c r="J114" s="12"/>
      <c r="K114" s="12"/>
      <c r="L114" s="12"/>
      <c r="M114" s="12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</row>
    <row r="115" spans="1:34">
      <c r="A115" s="7"/>
      <c r="B115" s="10"/>
      <c r="C115" s="10"/>
      <c r="D115" s="155"/>
      <c r="E115" s="12"/>
      <c r="F115" s="12"/>
      <c r="G115" s="12"/>
      <c r="H115" s="12"/>
      <c r="I115" s="12"/>
      <c r="J115" s="12"/>
      <c r="K115" s="12"/>
      <c r="L115" s="12"/>
      <c r="M115" s="12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</row>
    <row r="116" spans="1:34">
      <c r="A116" s="7"/>
      <c r="B116" s="10"/>
      <c r="C116" s="10"/>
      <c r="D116" s="155"/>
      <c r="E116" s="12"/>
      <c r="F116" s="12"/>
      <c r="G116" s="12"/>
      <c r="H116" s="12"/>
      <c r="I116" s="12"/>
      <c r="J116" s="12"/>
      <c r="K116" s="12"/>
      <c r="L116" s="12"/>
      <c r="M116" s="12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</row>
    <row r="117" spans="1:34">
      <c r="A117" s="7"/>
      <c r="B117" s="10"/>
      <c r="C117" s="10"/>
      <c r="D117" s="155"/>
      <c r="E117" s="12"/>
      <c r="F117" s="12"/>
      <c r="G117" s="12"/>
      <c r="H117" s="12"/>
      <c r="I117" s="12"/>
      <c r="J117" s="12"/>
      <c r="K117" s="12"/>
      <c r="L117" s="12"/>
      <c r="M117" s="12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</row>
    <row r="118" spans="1:34">
      <c r="A118" s="7"/>
      <c r="B118" s="10"/>
      <c r="C118" s="10"/>
      <c r="D118" s="155"/>
      <c r="E118" s="12"/>
      <c r="F118" s="12"/>
      <c r="G118" s="12"/>
      <c r="H118" s="12"/>
      <c r="I118" s="12"/>
      <c r="J118" s="12"/>
      <c r="K118" s="12"/>
      <c r="L118" s="12"/>
      <c r="M118" s="12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</row>
    <row r="119" spans="1:34">
      <c r="A119" s="7"/>
      <c r="B119" s="10"/>
      <c r="C119" s="10"/>
      <c r="D119" s="155"/>
      <c r="E119" s="12"/>
      <c r="F119" s="12"/>
      <c r="G119" s="12"/>
      <c r="H119" s="12"/>
      <c r="I119" s="12"/>
      <c r="J119" s="12"/>
      <c r="K119" s="12"/>
      <c r="L119" s="12"/>
      <c r="M119" s="12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</row>
    <row r="120" spans="1:34">
      <c r="A120" s="7"/>
      <c r="B120" s="10"/>
      <c r="C120" s="10"/>
      <c r="D120" s="155"/>
      <c r="E120" s="12"/>
      <c r="F120" s="12"/>
      <c r="G120" s="12"/>
      <c r="H120" s="12"/>
      <c r="I120" s="12"/>
      <c r="J120" s="12"/>
      <c r="K120" s="12"/>
      <c r="L120" s="12"/>
      <c r="M120" s="12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</row>
    <row r="121" spans="1:34">
      <c r="A121" s="7"/>
      <c r="B121" s="10"/>
      <c r="C121" s="10"/>
      <c r="D121" s="155"/>
      <c r="E121" s="12"/>
      <c r="F121" s="12"/>
      <c r="G121" s="12"/>
      <c r="H121" s="12"/>
      <c r="I121" s="12"/>
      <c r="J121" s="12"/>
      <c r="K121" s="12"/>
      <c r="L121" s="12"/>
      <c r="M121" s="12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</row>
    <row r="122" spans="1:34">
      <c r="A122" s="7"/>
      <c r="B122" s="10"/>
      <c r="C122" s="10"/>
      <c r="D122" s="155"/>
      <c r="E122" s="12"/>
      <c r="F122" s="12"/>
      <c r="G122" s="12"/>
      <c r="H122" s="12"/>
      <c r="I122" s="12"/>
      <c r="J122" s="12"/>
      <c r="K122" s="12"/>
      <c r="L122" s="12"/>
      <c r="M122" s="12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</row>
    <row r="123" spans="1:34">
      <c r="A123" s="7"/>
      <c r="B123" s="10"/>
      <c r="C123" s="10"/>
      <c r="D123" s="155"/>
      <c r="E123" s="12"/>
      <c r="F123" s="12"/>
      <c r="G123" s="12"/>
      <c r="H123" s="12"/>
      <c r="I123" s="12"/>
      <c r="J123" s="12"/>
      <c r="K123" s="12"/>
      <c r="L123" s="12"/>
      <c r="M123" s="12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</row>
    <row r="124" spans="1:34">
      <c r="A124" s="7"/>
      <c r="B124" s="10"/>
      <c r="C124" s="10"/>
      <c r="D124" s="155"/>
      <c r="E124" s="12"/>
      <c r="F124" s="12"/>
      <c r="G124" s="12"/>
      <c r="H124" s="12"/>
      <c r="I124" s="12"/>
      <c r="J124" s="12"/>
      <c r="K124" s="12"/>
      <c r="L124" s="12"/>
      <c r="M124" s="12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</row>
    <row r="125" spans="1:34">
      <c r="A125" s="7"/>
      <c r="B125" s="10"/>
      <c r="C125" s="10"/>
      <c r="D125" s="155"/>
      <c r="E125" s="12"/>
      <c r="F125" s="12"/>
      <c r="G125" s="12"/>
      <c r="H125" s="12"/>
      <c r="I125" s="12"/>
      <c r="J125" s="12"/>
      <c r="K125" s="12"/>
      <c r="L125" s="12"/>
      <c r="M125" s="12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</row>
    <row r="126" spans="1:34">
      <c r="A126" s="7"/>
      <c r="B126" s="10"/>
      <c r="C126" s="10"/>
      <c r="D126" s="155"/>
      <c r="E126" s="12"/>
      <c r="F126" s="12"/>
      <c r="G126" s="12"/>
      <c r="H126" s="12"/>
      <c r="I126" s="12"/>
      <c r="J126" s="12"/>
      <c r="K126" s="12"/>
      <c r="L126" s="12"/>
      <c r="M126" s="12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</row>
    <row r="127" spans="1:34">
      <c r="A127" s="7"/>
      <c r="B127" s="10"/>
      <c r="C127" s="10"/>
      <c r="D127" s="155"/>
      <c r="E127" s="12"/>
      <c r="F127" s="12"/>
      <c r="G127" s="12"/>
      <c r="H127" s="12"/>
      <c r="I127" s="12"/>
      <c r="J127" s="12"/>
      <c r="K127" s="12"/>
      <c r="L127" s="12"/>
      <c r="M127" s="12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</row>
    <row r="128" spans="1:34">
      <c r="A128" s="7"/>
      <c r="B128" s="10"/>
      <c r="C128" s="10"/>
      <c r="D128" s="155"/>
      <c r="E128" s="12"/>
      <c r="F128" s="12"/>
      <c r="G128" s="12"/>
      <c r="H128" s="12"/>
      <c r="I128" s="12"/>
      <c r="J128" s="12"/>
      <c r="K128" s="12"/>
      <c r="L128" s="12"/>
      <c r="M128" s="12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</row>
    <row r="129" spans="1:34">
      <c r="A129" s="7"/>
      <c r="B129" s="10"/>
      <c r="C129" s="10"/>
      <c r="D129" s="155"/>
      <c r="E129" s="12"/>
      <c r="F129" s="12"/>
      <c r="G129" s="12"/>
      <c r="H129" s="12"/>
      <c r="I129" s="12"/>
      <c r="J129" s="12"/>
      <c r="K129" s="12"/>
      <c r="L129" s="12"/>
      <c r="M129" s="12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</row>
    <row r="130" spans="1:34">
      <c r="A130" s="7"/>
      <c r="B130" s="10"/>
      <c r="C130" s="10"/>
      <c r="D130" s="155"/>
      <c r="E130" s="12"/>
      <c r="F130" s="12"/>
      <c r="G130" s="12"/>
      <c r="H130" s="12"/>
      <c r="I130" s="12"/>
      <c r="J130" s="12"/>
      <c r="K130" s="12"/>
      <c r="L130" s="12"/>
      <c r="M130" s="12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</row>
    <row r="131" spans="1:34">
      <c r="A131" s="7"/>
      <c r="B131" s="10"/>
      <c r="C131" s="10"/>
      <c r="D131" s="155"/>
      <c r="E131" s="12"/>
      <c r="F131" s="12"/>
      <c r="G131" s="12"/>
      <c r="H131" s="12"/>
      <c r="I131" s="12"/>
      <c r="J131" s="12"/>
      <c r="K131" s="12"/>
      <c r="L131" s="12"/>
      <c r="M131" s="12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</row>
    <row r="132" spans="1:34">
      <c r="A132" s="7"/>
      <c r="B132" s="10"/>
      <c r="C132" s="10"/>
      <c r="D132" s="155"/>
      <c r="E132" s="12"/>
      <c r="F132" s="12"/>
      <c r="G132" s="12"/>
      <c r="H132" s="12"/>
      <c r="I132" s="12"/>
      <c r="J132" s="12"/>
      <c r="K132" s="12"/>
      <c r="L132" s="12"/>
      <c r="M132" s="12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</row>
    <row r="133" spans="1:34">
      <c r="A133" s="7"/>
      <c r="B133" s="10"/>
      <c r="C133" s="10"/>
      <c r="D133" s="155"/>
      <c r="E133" s="12"/>
      <c r="F133" s="12"/>
      <c r="G133" s="12"/>
      <c r="H133" s="12"/>
      <c r="I133" s="12"/>
      <c r="J133" s="12"/>
      <c r="K133" s="12"/>
      <c r="L133" s="12"/>
      <c r="M133" s="12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</row>
    <row r="134" spans="1:34">
      <c r="A134" s="7"/>
      <c r="B134" s="10"/>
      <c r="C134" s="10"/>
      <c r="D134" s="155"/>
      <c r="E134" s="12"/>
      <c r="F134" s="12"/>
      <c r="G134" s="12"/>
      <c r="H134" s="12"/>
      <c r="I134" s="12"/>
      <c r="J134" s="12"/>
      <c r="K134" s="12"/>
      <c r="L134" s="12"/>
      <c r="M134" s="12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</row>
    <row r="135" spans="1:34">
      <c r="A135" s="7"/>
      <c r="B135" s="10"/>
      <c r="C135" s="10"/>
      <c r="D135" s="155"/>
      <c r="E135" s="12"/>
      <c r="F135" s="12"/>
      <c r="G135" s="12"/>
      <c r="H135" s="12"/>
      <c r="I135" s="12"/>
      <c r="J135" s="12"/>
      <c r="K135" s="12"/>
      <c r="L135" s="12"/>
      <c r="M135" s="12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</row>
    <row r="136" spans="1:34">
      <c r="A136" s="7"/>
      <c r="B136" s="10"/>
      <c r="C136" s="10"/>
      <c r="D136" s="155"/>
      <c r="E136" s="12"/>
      <c r="F136" s="12"/>
      <c r="G136" s="12"/>
      <c r="H136" s="12"/>
      <c r="I136" s="12"/>
      <c r="J136" s="12"/>
      <c r="K136" s="12"/>
      <c r="L136" s="12"/>
      <c r="M136" s="12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</row>
    <row r="137" spans="1:34">
      <c r="A137" s="7"/>
      <c r="B137" s="10"/>
      <c r="C137" s="10"/>
      <c r="D137" s="155"/>
      <c r="E137" s="12"/>
      <c r="F137" s="12"/>
      <c r="G137" s="12"/>
      <c r="H137" s="12"/>
      <c r="I137" s="12"/>
      <c r="J137" s="12"/>
      <c r="K137" s="12"/>
      <c r="L137" s="12"/>
      <c r="M137" s="12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</row>
    <row r="138" spans="1:34">
      <c r="A138" s="7"/>
      <c r="B138" s="10"/>
      <c r="C138" s="10"/>
      <c r="D138" s="155"/>
      <c r="E138" s="12"/>
      <c r="F138" s="12"/>
      <c r="G138" s="12"/>
      <c r="H138" s="12"/>
      <c r="I138" s="12"/>
      <c r="J138" s="12"/>
      <c r="K138" s="12"/>
      <c r="L138" s="12"/>
      <c r="M138" s="12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</row>
    <row r="139" spans="1:34">
      <c r="A139" s="7"/>
      <c r="B139" s="10"/>
      <c r="C139" s="10"/>
      <c r="D139" s="155"/>
      <c r="E139" s="12"/>
      <c r="F139" s="12"/>
      <c r="G139" s="12"/>
      <c r="H139" s="12"/>
      <c r="I139" s="12"/>
      <c r="J139" s="12"/>
      <c r="K139" s="12"/>
      <c r="L139" s="12"/>
      <c r="M139" s="12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</row>
    <row r="140" spans="1:34">
      <c r="A140" s="7"/>
      <c r="B140" s="10"/>
      <c r="C140" s="10"/>
      <c r="D140" s="155"/>
      <c r="E140" s="12"/>
      <c r="F140" s="12"/>
      <c r="G140" s="12"/>
      <c r="H140" s="12"/>
      <c r="I140" s="12"/>
      <c r="J140" s="12"/>
      <c r="K140" s="12"/>
      <c r="L140" s="12"/>
      <c r="M140" s="12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</row>
    <row r="141" spans="1:34">
      <c r="A141" s="7"/>
      <c r="B141" s="10"/>
      <c r="C141" s="10"/>
      <c r="D141" s="155"/>
      <c r="E141" s="12"/>
      <c r="F141" s="12"/>
      <c r="G141" s="12"/>
      <c r="H141" s="12"/>
      <c r="I141" s="12"/>
      <c r="J141" s="12"/>
      <c r="K141" s="12"/>
      <c r="L141" s="12"/>
      <c r="M141" s="12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</row>
    <row r="142" spans="1:34">
      <c r="A142" s="7"/>
      <c r="B142" s="10"/>
      <c r="C142" s="10"/>
      <c r="D142" s="155"/>
      <c r="E142" s="12"/>
      <c r="F142" s="12"/>
      <c r="G142" s="12"/>
      <c r="H142" s="12"/>
      <c r="I142" s="12"/>
      <c r="J142" s="12"/>
      <c r="K142" s="12"/>
      <c r="L142" s="12"/>
      <c r="M142" s="12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</row>
    <row r="143" spans="1:34">
      <c r="A143" s="7"/>
      <c r="B143" s="10"/>
      <c r="C143" s="10"/>
      <c r="D143" s="155"/>
      <c r="E143" s="12"/>
      <c r="F143" s="12"/>
      <c r="G143" s="12"/>
      <c r="H143" s="12"/>
      <c r="I143" s="12"/>
      <c r="J143" s="12"/>
      <c r="K143" s="12"/>
      <c r="L143" s="12"/>
      <c r="M143" s="12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</row>
    <row r="144" spans="1:34">
      <c r="A144" s="7"/>
      <c r="B144" s="10"/>
      <c r="C144" s="10"/>
      <c r="D144" s="155"/>
      <c r="E144" s="12"/>
      <c r="F144" s="12"/>
      <c r="G144" s="12"/>
      <c r="H144" s="12"/>
      <c r="I144" s="12"/>
      <c r="J144" s="12"/>
      <c r="K144" s="12"/>
      <c r="L144" s="12"/>
      <c r="M144" s="12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</row>
    <row r="145" spans="1:34">
      <c r="A145" s="7"/>
      <c r="B145" s="10"/>
      <c r="C145" s="10"/>
      <c r="D145" s="155"/>
      <c r="E145" s="12"/>
      <c r="F145" s="12"/>
      <c r="G145" s="12"/>
      <c r="H145" s="12"/>
      <c r="I145" s="12"/>
      <c r="J145" s="12"/>
      <c r="K145" s="12"/>
      <c r="L145" s="12"/>
      <c r="M145" s="12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</row>
    <row r="146" spans="1:34">
      <c r="A146" s="7"/>
      <c r="B146" s="10"/>
      <c r="C146" s="10"/>
      <c r="D146" s="155"/>
      <c r="E146" s="12"/>
      <c r="F146" s="12"/>
      <c r="G146" s="12"/>
      <c r="H146" s="12"/>
      <c r="I146" s="12"/>
      <c r="J146" s="12"/>
      <c r="K146" s="12"/>
      <c r="L146" s="12"/>
      <c r="M146" s="12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</row>
    <row r="147" spans="1:34">
      <c r="A147" s="7"/>
      <c r="B147" s="10"/>
      <c r="C147" s="10"/>
      <c r="D147" s="155"/>
      <c r="E147" s="12"/>
      <c r="F147" s="12"/>
      <c r="G147" s="12"/>
      <c r="H147" s="12"/>
      <c r="I147" s="12"/>
      <c r="J147" s="12"/>
      <c r="K147" s="12"/>
      <c r="L147" s="12"/>
      <c r="M147" s="12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</row>
    <row r="148" spans="1:34">
      <c r="A148" s="13"/>
      <c r="B148" s="49"/>
      <c r="C148" s="49"/>
      <c r="D148" s="165"/>
      <c r="E148" s="36"/>
      <c r="F148" s="36"/>
      <c r="G148" s="36"/>
      <c r="H148" s="36"/>
      <c r="I148" s="36"/>
      <c r="J148" s="36"/>
      <c r="K148" s="36"/>
      <c r="L148" s="36"/>
      <c r="M148" s="36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</row>
    <row r="149" spans="1:34">
      <c r="A149" s="7"/>
      <c r="B149" s="10"/>
      <c r="C149" s="10"/>
      <c r="D149" s="155"/>
      <c r="E149" s="12"/>
      <c r="F149" s="12"/>
      <c r="G149" s="12"/>
      <c r="H149" s="12"/>
      <c r="I149" s="12"/>
      <c r="J149" s="12"/>
      <c r="K149" s="12"/>
      <c r="L149" s="12"/>
      <c r="M149" s="12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</row>
    <row r="150" spans="1:34">
      <c r="A150" s="7"/>
      <c r="B150" s="10"/>
      <c r="C150" s="10"/>
      <c r="D150" s="155"/>
      <c r="E150" s="12"/>
      <c r="F150" s="12"/>
      <c r="G150" s="12"/>
      <c r="H150" s="12"/>
      <c r="I150" s="12"/>
      <c r="J150" s="12"/>
      <c r="K150" s="12"/>
      <c r="L150" s="12"/>
      <c r="M150" s="12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</row>
    <row r="151" spans="1:34">
      <c r="A151" s="13"/>
      <c r="B151" s="49"/>
      <c r="C151" s="49"/>
      <c r="D151" s="165"/>
      <c r="E151" s="36"/>
      <c r="F151" s="36"/>
      <c r="G151" s="36"/>
      <c r="H151" s="36"/>
      <c r="I151" s="36"/>
      <c r="J151" s="36"/>
      <c r="K151" s="36"/>
      <c r="L151" s="36"/>
      <c r="M151" s="36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</row>
    <row r="152" spans="1:34">
      <c r="A152" s="12"/>
      <c r="B152" s="10"/>
      <c r="C152" s="10"/>
      <c r="D152" s="155"/>
      <c r="E152" s="12"/>
      <c r="F152" s="12"/>
      <c r="G152" s="12"/>
      <c r="H152" s="12"/>
      <c r="I152" s="12"/>
      <c r="J152" s="12"/>
      <c r="K152" s="12"/>
      <c r="L152" s="12"/>
      <c r="M152" s="12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</row>
    <row r="153" spans="1:34">
      <c r="A153" s="7"/>
      <c r="B153" s="10"/>
      <c r="C153" s="10"/>
      <c r="D153" s="155"/>
      <c r="E153" s="12"/>
      <c r="F153" s="12"/>
      <c r="G153" s="12"/>
      <c r="H153" s="12"/>
      <c r="I153" s="12"/>
      <c r="J153" s="12"/>
      <c r="K153" s="12"/>
      <c r="L153" s="12"/>
      <c r="M153" s="12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</row>
    <row r="154" spans="1:34">
      <c r="A154" s="7"/>
      <c r="B154" s="10"/>
      <c r="C154" s="10"/>
      <c r="D154" s="155"/>
      <c r="E154" s="12"/>
      <c r="F154" s="12"/>
      <c r="G154" s="12"/>
      <c r="H154" s="12"/>
      <c r="I154" s="12"/>
      <c r="J154" s="12"/>
      <c r="K154" s="12"/>
      <c r="L154" s="12"/>
      <c r="M154" s="12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</row>
    <row r="155" spans="1:34">
      <c r="A155" s="7"/>
      <c r="B155" s="10"/>
      <c r="C155" s="10"/>
      <c r="D155" s="155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</row>
    <row r="156" spans="1:34">
      <c r="A156" s="7"/>
      <c r="B156" s="10"/>
      <c r="C156" s="10"/>
      <c r="D156" s="155"/>
      <c r="E156" s="12"/>
      <c r="F156" s="12"/>
      <c r="G156" s="12"/>
      <c r="H156" s="12"/>
      <c r="I156" s="12"/>
      <c r="J156" s="12"/>
      <c r="K156" s="12"/>
      <c r="L156" s="12"/>
      <c r="M156" s="12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</row>
    <row r="157" spans="1:34">
      <c r="A157" s="7"/>
      <c r="B157" s="10"/>
      <c r="C157" s="10"/>
      <c r="D157" s="155"/>
      <c r="E157" s="12"/>
      <c r="F157" s="12"/>
      <c r="G157" s="12"/>
      <c r="H157" s="12"/>
      <c r="I157" s="12"/>
      <c r="J157" s="12"/>
      <c r="K157" s="12"/>
      <c r="L157" s="12"/>
      <c r="M157" s="12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</row>
    <row r="158" spans="1:34">
      <c r="A158" s="13"/>
      <c r="B158" s="49"/>
      <c r="C158" s="49"/>
      <c r="D158" s="165"/>
      <c r="E158" s="36"/>
      <c r="F158" s="36"/>
      <c r="G158" s="36"/>
      <c r="H158" s="36"/>
      <c r="I158" s="36"/>
      <c r="J158" s="36"/>
      <c r="K158" s="36"/>
      <c r="L158" s="36"/>
      <c r="M158" s="36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</row>
    <row r="159" spans="1:34">
      <c r="A159" s="7"/>
      <c r="B159" s="10"/>
      <c r="C159" s="10"/>
      <c r="D159" s="155"/>
      <c r="E159" s="12"/>
      <c r="F159" s="12"/>
      <c r="G159" s="12"/>
      <c r="H159" s="12"/>
      <c r="I159" s="12"/>
      <c r="J159" s="12"/>
      <c r="K159" s="12"/>
      <c r="L159" s="12"/>
      <c r="M159" s="12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</row>
    <row r="160" spans="1:34">
      <c r="A160" s="7"/>
      <c r="B160" s="10"/>
      <c r="C160" s="10"/>
      <c r="D160" s="155"/>
      <c r="E160" s="12"/>
      <c r="F160" s="12"/>
      <c r="G160" s="12"/>
      <c r="H160" s="12"/>
      <c r="I160" s="12"/>
      <c r="J160" s="12"/>
      <c r="K160" s="12"/>
      <c r="L160" s="12"/>
      <c r="M160" s="12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</row>
    <row r="161" spans="1:34">
      <c r="A161" s="7"/>
      <c r="B161" s="10"/>
      <c r="C161" s="10"/>
      <c r="D161" s="155"/>
      <c r="E161" s="12"/>
      <c r="F161" s="12"/>
      <c r="G161" s="12"/>
      <c r="H161" s="12"/>
      <c r="I161" s="12"/>
      <c r="J161" s="12"/>
      <c r="K161" s="12"/>
      <c r="L161" s="12"/>
      <c r="M161" s="12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</row>
    <row r="162" spans="1:34">
      <c r="A162" s="7"/>
      <c r="B162" s="10"/>
      <c r="C162" s="10"/>
      <c r="D162" s="155"/>
      <c r="E162" s="12"/>
      <c r="F162" s="12"/>
      <c r="G162" s="12"/>
      <c r="H162" s="12"/>
      <c r="I162" s="12"/>
      <c r="J162" s="12"/>
      <c r="K162" s="12"/>
      <c r="L162" s="12"/>
      <c r="M162" s="12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</row>
    <row r="163" spans="1:34">
      <c r="A163" s="7"/>
      <c r="B163" s="10"/>
      <c r="C163" s="10"/>
      <c r="D163" s="155"/>
      <c r="E163" s="12"/>
      <c r="F163" s="12"/>
      <c r="G163" s="12"/>
      <c r="H163" s="12"/>
      <c r="I163" s="12"/>
      <c r="J163" s="12"/>
      <c r="K163" s="12"/>
      <c r="L163" s="12"/>
      <c r="M163" s="12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</row>
    <row r="164" spans="1:34">
      <c r="A164" s="31"/>
      <c r="B164" s="50"/>
      <c r="C164" s="50"/>
      <c r="D164" s="166"/>
      <c r="E164" s="51"/>
      <c r="F164" s="51"/>
      <c r="G164" s="51"/>
      <c r="H164" s="51"/>
      <c r="I164" s="51"/>
      <c r="J164" s="51"/>
      <c r="K164" s="51"/>
      <c r="L164" s="51"/>
      <c r="M164" s="51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</row>
    <row r="165" spans="1:34">
      <c r="A165" s="7"/>
      <c r="B165" s="10"/>
      <c r="C165" s="10"/>
      <c r="D165" s="155"/>
      <c r="E165" s="12"/>
      <c r="F165" s="12"/>
      <c r="G165" s="12"/>
      <c r="H165" s="12"/>
      <c r="I165" s="12"/>
      <c r="J165" s="12"/>
      <c r="K165" s="12"/>
      <c r="L165" s="12"/>
      <c r="M165" s="12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</row>
    <row r="166" spans="1:34">
      <c r="A166" s="7"/>
      <c r="B166" s="10"/>
      <c r="C166" s="10"/>
      <c r="D166" s="155"/>
      <c r="E166" s="12"/>
      <c r="F166" s="12"/>
      <c r="G166" s="12"/>
      <c r="H166" s="12"/>
      <c r="I166" s="12"/>
      <c r="J166" s="12"/>
      <c r="K166" s="12"/>
      <c r="L166" s="12"/>
      <c r="M166" s="12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</row>
    <row r="167" spans="1:34">
      <c r="A167" s="13"/>
      <c r="B167" s="49"/>
      <c r="C167" s="49"/>
      <c r="D167" s="165"/>
      <c r="E167" s="36"/>
      <c r="F167" s="36"/>
      <c r="G167" s="36"/>
      <c r="H167" s="36"/>
      <c r="I167" s="36"/>
      <c r="J167" s="36"/>
      <c r="K167" s="36"/>
      <c r="L167" s="36"/>
      <c r="M167" s="36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</row>
    <row r="168" spans="1:34">
      <c r="A168" s="7"/>
      <c r="B168" s="10"/>
      <c r="C168" s="10"/>
      <c r="D168" s="155"/>
      <c r="E168" s="12"/>
      <c r="F168" s="12"/>
      <c r="G168" s="12"/>
      <c r="H168" s="12"/>
      <c r="I168" s="12"/>
      <c r="J168" s="12"/>
      <c r="K168" s="12"/>
      <c r="L168" s="12"/>
      <c r="M168" s="12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</row>
    <row r="169" spans="1:34">
      <c r="A169" s="7"/>
      <c r="B169" s="10"/>
      <c r="C169" s="10"/>
      <c r="D169" s="155"/>
      <c r="E169" s="12"/>
      <c r="F169" s="12"/>
      <c r="G169" s="12"/>
      <c r="H169" s="12"/>
      <c r="I169" s="12"/>
      <c r="J169" s="12"/>
      <c r="K169" s="12"/>
      <c r="L169" s="12"/>
      <c r="M169" s="12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</row>
    <row r="170" spans="1:34">
      <c r="A170" s="7"/>
      <c r="B170" s="10"/>
      <c r="C170" s="10"/>
      <c r="D170" s="155"/>
      <c r="E170" s="12"/>
      <c r="F170" s="12"/>
      <c r="G170" s="12"/>
      <c r="H170" s="12"/>
      <c r="I170" s="12"/>
      <c r="J170" s="12"/>
      <c r="K170" s="12"/>
      <c r="L170" s="12"/>
      <c r="M170" s="12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</row>
    <row r="171" spans="1:34">
      <c r="A171" s="7"/>
      <c r="B171" s="10"/>
      <c r="C171" s="10"/>
      <c r="D171" s="155"/>
      <c r="E171" s="12"/>
      <c r="F171" s="12"/>
      <c r="G171" s="12"/>
      <c r="H171" s="12"/>
      <c r="I171" s="12"/>
      <c r="J171" s="12"/>
      <c r="K171" s="12"/>
      <c r="L171" s="12"/>
      <c r="M171" s="12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</row>
    <row r="172" spans="1:34">
      <c r="A172" s="7"/>
      <c r="B172" s="10"/>
      <c r="C172" s="10"/>
      <c r="D172" s="155"/>
      <c r="E172" s="12"/>
      <c r="F172" s="12"/>
      <c r="G172" s="12"/>
      <c r="H172" s="12"/>
      <c r="I172" s="12"/>
      <c r="J172" s="12"/>
      <c r="K172" s="12"/>
      <c r="L172" s="12"/>
      <c r="M172" s="12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</row>
    <row r="173" spans="1:34">
      <c r="A173" s="7"/>
      <c r="B173" s="10"/>
      <c r="C173" s="10"/>
      <c r="D173" s="155"/>
      <c r="E173" s="12"/>
      <c r="F173" s="12"/>
      <c r="G173" s="12"/>
      <c r="H173" s="12"/>
      <c r="I173" s="12"/>
      <c r="J173" s="12"/>
      <c r="K173" s="12"/>
      <c r="L173" s="12"/>
      <c r="M173" s="12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</row>
    <row r="174" spans="1:34">
      <c r="A174" s="7"/>
      <c r="B174" s="10"/>
      <c r="C174" s="10"/>
      <c r="D174" s="155"/>
      <c r="E174" s="12"/>
      <c r="F174" s="12"/>
      <c r="G174" s="12"/>
      <c r="H174" s="12"/>
      <c r="I174" s="12"/>
      <c r="J174" s="12"/>
      <c r="K174" s="12"/>
      <c r="L174" s="12"/>
      <c r="M174" s="12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</row>
    <row r="175" spans="1:34">
      <c r="A175" s="7"/>
      <c r="B175" s="10"/>
      <c r="C175" s="10"/>
      <c r="D175" s="155"/>
      <c r="E175" s="12"/>
      <c r="F175" s="12"/>
      <c r="G175" s="12"/>
      <c r="H175" s="12"/>
      <c r="I175" s="12"/>
      <c r="J175" s="12"/>
      <c r="K175" s="12"/>
      <c r="L175" s="12"/>
      <c r="M175" s="12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</row>
    <row r="176" spans="1:34">
      <c r="A176" s="7"/>
      <c r="B176" s="10"/>
      <c r="C176" s="10"/>
      <c r="D176" s="155"/>
      <c r="E176" s="12"/>
      <c r="F176" s="12"/>
      <c r="G176" s="12"/>
      <c r="H176" s="12"/>
      <c r="I176" s="12"/>
      <c r="J176" s="12"/>
      <c r="K176" s="12"/>
      <c r="L176" s="12"/>
      <c r="M176" s="12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</row>
    <row r="177" spans="1:34">
      <c r="A177" s="7"/>
      <c r="B177" s="10"/>
      <c r="C177" s="10"/>
      <c r="D177" s="155"/>
      <c r="E177" s="12"/>
      <c r="F177" s="12"/>
      <c r="G177" s="12"/>
      <c r="H177" s="12"/>
      <c r="I177" s="12"/>
      <c r="J177" s="12"/>
      <c r="K177" s="12"/>
      <c r="L177" s="12"/>
      <c r="M177" s="12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</row>
    <row r="178" spans="1:34">
      <c r="A178" s="7"/>
      <c r="B178" s="10"/>
      <c r="C178" s="10"/>
      <c r="D178" s="155"/>
      <c r="E178" s="12"/>
      <c r="F178" s="12"/>
      <c r="G178" s="12"/>
      <c r="H178" s="12"/>
      <c r="I178" s="12"/>
      <c r="J178" s="12"/>
      <c r="K178" s="12"/>
      <c r="L178" s="12"/>
      <c r="M178" s="12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</row>
    <row r="179" spans="1:34">
      <c r="A179" s="7"/>
      <c r="B179" s="10"/>
      <c r="C179" s="10"/>
      <c r="D179" s="155"/>
      <c r="E179" s="12"/>
      <c r="F179" s="12"/>
      <c r="G179" s="12"/>
      <c r="H179" s="12"/>
      <c r="I179" s="12"/>
      <c r="J179" s="12"/>
      <c r="K179" s="12"/>
      <c r="L179" s="12"/>
      <c r="M179" s="12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</row>
    <row r="180" spans="1:34">
      <c r="A180" s="7"/>
      <c r="B180" s="10"/>
      <c r="C180" s="10"/>
      <c r="D180" s="155"/>
      <c r="E180" s="12"/>
      <c r="F180" s="12"/>
      <c r="G180" s="12"/>
      <c r="H180" s="12"/>
      <c r="I180" s="12"/>
      <c r="J180" s="12"/>
      <c r="K180" s="12"/>
      <c r="L180" s="12"/>
      <c r="M180" s="12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</row>
    <row r="181" spans="1:34">
      <c r="A181" s="7"/>
      <c r="B181" s="10"/>
      <c r="C181" s="10"/>
      <c r="D181" s="155"/>
      <c r="E181" s="12"/>
      <c r="F181" s="12"/>
      <c r="G181" s="12"/>
      <c r="H181" s="12"/>
      <c r="I181" s="12"/>
      <c r="J181" s="12"/>
      <c r="K181" s="12"/>
      <c r="L181" s="12"/>
      <c r="M181" s="12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</row>
    <row r="182" spans="1:34">
      <c r="A182" s="7"/>
      <c r="B182" s="10"/>
      <c r="C182" s="10"/>
      <c r="D182" s="155"/>
      <c r="E182" s="12"/>
      <c r="F182" s="12"/>
      <c r="G182" s="12"/>
      <c r="H182" s="12"/>
      <c r="I182" s="12"/>
      <c r="J182" s="12"/>
      <c r="K182" s="12"/>
      <c r="L182" s="12"/>
      <c r="M182" s="12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</row>
    <row r="183" spans="1:34">
      <c r="A183" s="7"/>
      <c r="B183" s="10"/>
      <c r="C183" s="10"/>
      <c r="D183" s="155"/>
      <c r="E183" s="12"/>
      <c r="F183" s="12"/>
      <c r="G183" s="12"/>
      <c r="H183" s="12"/>
      <c r="I183" s="12"/>
      <c r="J183" s="12"/>
      <c r="K183" s="12"/>
      <c r="L183" s="12"/>
      <c r="M183" s="12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</row>
    <row r="184" spans="1:34">
      <c r="A184" s="7"/>
      <c r="B184" s="10"/>
      <c r="C184" s="10"/>
      <c r="D184" s="155"/>
      <c r="E184" s="12"/>
      <c r="F184" s="12"/>
      <c r="G184" s="12"/>
      <c r="H184" s="12"/>
      <c r="I184" s="12"/>
      <c r="J184" s="12"/>
      <c r="K184" s="12"/>
      <c r="L184" s="12"/>
      <c r="M184" s="12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</row>
    <row r="185" spans="1:34">
      <c r="A185" s="7"/>
      <c r="B185" s="10"/>
      <c r="C185" s="10"/>
      <c r="D185" s="155"/>
      <c r="E185" s="12"/>
      <c r="F185" s="12"/>
      <c r="G185" s="12"/>
      <c r="H185" s="12"/>
      <c r="I185" s="12"/>
      <c r="J185" s="12"/>
      <c r="K185" s="12"/>
      <c r="L185" s="12"/>
      <c r="M185" s="12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</row>
    <row r="186" spans="1:34">
      <c r="A186" s="7"/>
      <c r="B186" s="10"/>
      <c r="C186" s="10"/>
      <c r="D186" s="155"/>
      <c r="E186" s="12"/>
      <c r="F186" s="12"/>
      <c r="G186" s="12"/>
      <c r="H186" s="12"/>
      <c r="I186" s="12"/>
      <c r="J186" s="12"/>
      <c r="K186" s="12"/>
      <c r="L186" s="12"/>
      <c r="M186" s="12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</row>
    <row r="187" spans="1:34">
      <c r="A187" s="7"/>
      <c r="B187" s="10"/>
      <c r="C187" s="10"/>
      <c r="D187" s="155"/>
      <c r="E187" s="12"/>
      <c r="F187" s="12"/>
      <c r="G187" s="12"/>
      <c r="H187" s="12"/>
      <c r="I187" s="12"/>
      <c r="J187" s="12"/>
      <c r="K187" s="12"/>
      <c r="L187" s="12"/>
      <c r="M187" s="12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</row>
    <row r="188" spans="1:34">
      <c r="A188" s="7"/>
      <c r="B188" s="10"/>
      <c r="C188" s="10"/>
      <c r="D188" s="155"/>
      <c r="E188" s="12"/>
      <c r="F188" s="12"/>
      <c r="G188" s="12"/>
      <c r="H188" s="12"/>
      <c r="I188" s="12"/>
      <c r="J188" s="12"/>
      <c r="K188" s="12"/>
      <c r="L188" s="12"/>
      <c r="M188" s="12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</row>
    <row r="189" spans="1:34">
      <c r="A189" s="13"/>
      <c r="B189" s="49"/>
      <c r="C189" s="49"/>
      <c r="D189" s="165"/>
      <c r="E189" s="36"/>
      <c r="F189" s="36"/>
      <c r="G189" s="36"/>
      <c r="H189" s="36"/>
      <c r="I189" s="36"/>
      <c r="J189" s="36"/>
      <c r="K189" s="36"/>
      <c r="L189" s="36"/>
      <c r="M189" s="36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</row>
    <row r="190" spans="1:34">
      <c r="A190" s="7"/>
      <c r="B190" s="10"/>
      <c r="C190" s="10"/>
      <c r="D190" s="155"/>
      <c r="E190" s="12"/>
      <c r="F190" s="12"/>
      <c r="G190" s="12"/>
      <c r="H190" s="12"/>
      <c r="I190" s="12"/>
      <c r="J190" s="12"/>
      <c r="K190" s="12"/>
      <c r="L190" s="12"/>
      <c r="M190" s="12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</row>
    <row r="191" spans="1:34">
      <c r="A191" s="13"/>
      <c r="B191" s="49"/>
      <c r="C191" s="49"/>
      <c r="D191" s="165"/>
      <c r="E191" s="36"/>
      <c r="F191" s="36"/>
      <c r="G191" s="36"/>
      <c r="H191" s="36"/>
      <c r="I191" s="36"/>
      <c r="J191" s="36"/>
      <c r="K191" s="36"/>
      <c r="L191" s="36"/>
      <c r="M191" s="36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</row>
    <row r="192" spans="1:34">
      <c r="A192" s="7"/>
      <c r="B192" s="10"/>
      <c r="C192" s="10"/>
      <c r="D192" s="155"/>
      <c r="E192" s="12"/>
      <c r="F192" s="12"/>
      <c r="G192" s="12"/>
      <c r="H192" s="12"/>
      <c r="I192" s="12"/>
      <c r="J192" s="12"/>
      <c r="K192" s="12"/>
      <c r="L192" s="12"/>
      <c r="M192" s="12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</row>
    <row r="193" spans="1:34">
      <c r="A193" s="13"/>
      <c r="B193" s="49"/>
      <c r="C193" s="49"/>
      <c r="D193" s="165"/>
      <c r="E193" s="36"/>
      <c r="F193" s="36"/>
      <c r="G193" s="36"/>
      <c r="H193" s="36"/>
      <c r="I193" s="36"/>
      <c r="J193" s="36"/>
      <c r="K193" s="36"/>
      <c r="L193" s="36"/>
      <c r="M193" s="36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</row>
    <row r="194" spans="1:34">
      <c r="A194" s="7"/>
      <c r="B194" s="10"/>
      <c r="C194" s="10"/>
      <c r="D194" s="155"/>
      <c r="E194" s="12"/>
      <c r="F194" s="12"/>
      <c r="G194" s="12"/>
      <c r="H194" s="12"/>
      <c r="I194" s="12"/>
      <c r="J194" s="12"/>
      <c r="K194" s="12"/>
      <c r="L194" s="12"/>
      <c r="M194" s="12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</row>
    <row r="195" spans="1:34">
      <c r="A195" s="7"/>
      <c r="B195" s="10"/>
      <c r="C195" s="10"/>
      <c r="D195" s="155"/>
      <c r="E195" s="12"/>
      <c r="F195" s="12"/>
      <c r="G195" s="12"/>
      <c r="H195" s="12"/>
      <c r="I195" s="12"/>
      <c r="J195" s="12"/>
      <c r="K195" s="12"/>
      <c r="L195" s="12"/>
      <c r="M195" s="12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</row>
    <row r="196" spans="1:34">
      <c r="A196" s="7"/>
      <c r="B196" s="10"/>
      <c r="C196" s="10"/>
      <c r="D196" s="155"/>
      <c r="E196" s="12"/>
      <c r="F196" s="12"/>
      <c r="G196" s="12"/>
      <c r="H196" s="12"/>
      <c r="I196" s="12"/>
      <c r="J196" s="12"/>
      <c r="K196" s="12"/>
      <c r="L196" s="12"/>
      <c r="M196" s="12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</row>
    <row r="197" spans="1:34">
      <c r="A197" s="7"/>
      <c r="B197" s="10"/>
      <c r="C197" s="10"/>
      <c r="D197" s="155"/>
      <c r="E197" s="12"/>
      <c r="F197" s="12"/>
      <c r="G197" s="12"/>
      <c r="H197" s="12"/>
      <c r="I197" s="12"/>
      <c r="J197" s="12"/>
      <c r="K197" s="12"/>
      <c r="L197" s="12"/>
      <c r="M197" s="12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</row>
    <row r="198" spans="1:34">
      <c r="A198" s="7"/>
      <c r="B198" s="10"/>
      <c r="C198" s="10"/>
      <c r="D198" s="155"/>
      <c r="E198" s="12"/>
      <c r="F198" s="12"/>
      <c r="G198" s="12"/>
      <c r="H198" s="12"/>
      <c r="I198" s="12"/>
      <c r="J198" s="12"/>
      <c r="K198" s="12"/>
      <c r="L198" s="12"/>
      <c r="M198" s="12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</row>
    <row r="199" spans="1:34">
      <c r="A199" s="7"/>
      <c r="B199" s="10"/>
      <c r="C199" s="10"/>
      <c r="D199" s="155"/>
      <c r="E199" s="12"/>
      <c r="F199" s="12"/>
      <c r="G199" s="12"/>
      <c r="H199" s="12"/>
      <c r="I199" s="12"/>
      <c r="J199" s="12"/>
      <c r="K199" s="12"/>
      <c r="L199" s="12"/>
      <c r="M199" s="12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</row>
    <row r="200" spans="1:34">
      <c r="A200" s="7"/>
      <c r="B200" s="10"/>
      <c r="C200" s="10"/>
      <c r="D200" s="155"/>
      <c r="E200" s="12"/>
      <c r="F200" s="12"/>
      <c r="G200" s="12"/>
      <c r="H200" s="12"/>
      <c r="I200" s="12"/>
      <c r="J200" s="12"/>
      <c r="K200" s="12"/>
      <c r="L200" s="12"/>
      <c r="M200" s="12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</row>
    <row r="201" spans="1:34">
      <c r="A201" s="7"/>
      <c r="B201" s="10"/>
      <c r="C201" s="10"/>
      <c r="D201" s="155"/>
      <c r="E201" s="12"/>
      <c r="F201" s="12"/>
      <c r="G201" s="12"/>
      <c r="H201" s="12"/>
      <c r="I201" s="12"/>
      <c r="J201" s="12"/>
      <c r="K201" s="12"/>
      <c r="L201" s="12"/>
      <c r="M201" s="12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</row>
    <row r="202" spans="1:34">
      <c r="A202" s="7"/>
      <c r="B202" s="10"/>
      <c r="C202" s="10"/>
      <c r="D202" s="155"/>
      <c r="E202" s="12"/>
      <c r="F202" s="12"/>
      <c r="G202" s="12"/>
      <c r="H202" s="12"/>
      <c r="I202" s="12"/>
      <c r="J202" s="12"/>
      <c r="K202" s="12"/>
      <c r="L202" s="12"/>
      <c r="M202" s="12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</row>
    <row r="203" spans="1:34">
      <c r="A203" s="7"/>
      <c r="B203" s="10"/>
      <c r="C203" s="10"/>
      <c r="D203" s="155"/>
      <c r="E203" s="12"/>
      <c r="F203" s="12"/>
      <c r="G203" s="12"/>
      <c r="H203" s="12"/>
      <c r="I203" s="12"/>
      <c r="J203" s="12"/>
      <c r="K203" s="12"/>
      <c r="L203" s="12"/>
      <c r="M203" s="12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</row>
    <row r="204" spans="1:34">
      <c r="A204" s="7"/>
      <c r="B204" s="10"/>
      <c r="C204" s="10"/>
      <c r="D204" s="155"/>
      <c r="E204" s="12"/>
      <c r="F204" s="12"/>
      <c r="G204" s="12"/>
      <c r="H204" s="12"/>
      <c r="I204" s="12"/>
      <c r="J204" s="12"/>
      <c r="K204" s="12"/>
      <c r="L204" s="12"/>
      <c r="M204" s="12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</row>
    <row r="205" spans="1:34">
      <c r="A205" s="7"/>
      <c r="B205" s="10"/>
      <c r="C205" s="10"/>
      <c r="D205" s="155"/>
      <c r="E205" s="12"/>
      <c r="F205" s="12"/>
      <c r="G205" s="12"/>
      <c r="H205" s="12"/>
      <c r="I205" s="12"/>
      <c r="J205" s="12"/>
      <c r="K205" s="12"/>
      <c r="L205" s="12"/>
      <c r="M205" s="12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</row>
    <row r="206" spans="1:34">
      <c r="A206" s="7"/>
      <c r="B206" s="10"/>
      <c r="C206" s="10"/>
      <c r="D206" s="155"/>
      <c r="E206" s="12"/>
      <c r="F206" s="12"/>
      <c r="G206" s="12"/>
      <c r="H206" s="12"/>
      <c r="I206" s="12"/>
      <c r="J206" s="12"/>
      <c r="K206" s="12"/>
      <c r="L206" s="12"/>
      <c r="M206" s="12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</row>
    <row r="207" spans="1:34">
      <c r="A207" s="7"/>
      <c r="B207" s="10"/>
      <c r="C207" s="10"/>
      <c r="D207" s="155"/>
      <c r="E207" s="12"/>
      <c r="F207" s="12"/>
      <c r="G207" s="12"/>
      <c r="H207" s="12"/>
      <c r="I207" s="12"/>
      <c r="J207" s="12"/>
      <c r="K207" s="12"/>
      <c r="L207" s="12"/>
      <c r="M207" s="12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</row>
    <row r="208" spans="1:34">
      <c r="A208" s="13"/>
      <c r="B208" s="49"/>
      <c r="C208" s="49"/>
      <c r="D208" s="165"/>
      <c r="E208" s="36"/>
      <c r="F208" s="36"/>
      <c r="G208" s="36"/>
      <c r="H208" s="36"/>
      <c r="I208" s="36"/>
      <c r="J208" s="36"/>
      <c r="K208" s="36"/>
      <c r="L208" s="36"/>
      <c r="M208" s="36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</row>
    <row r="209" spans="1:34">
      <c r="A209" s="13"/>
      <c r="B209" s="49"/>
      <c r="C209" s="49"/>
      <c r="D209" s="165"/>
      <c r="E209" s="36"/>
      <c r="F209" s="36"/>
      <c r="G209" s="36"/>
      <c r="H209" s="36"/>
      <c r="I209" s="36"/>
      <c r="J209" s="36"/>
      <c r="K209" s="36"/>
      <c r="L209" s="36"/>
      <c r="M209" s="36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</row>
    <row r="210" spans="1:34">
      <c r="A210" s="7"/>
      <c r="B210" s="10"/>
      <c r="C210" s="10"/>
      <c r="D210" s="155"/>
      <c r="E210" s="12"/>
      <c r="F210" s="12"/>
      <c r="G210" s="12"/>
      <c r="H210" s="12"/>
      <c r="I210" s="12"/>
      <c r="J210" s="12"/>
      <c r="K210" s="12"/>
      <c r="L210" s="12"/>
      <c r="M210" s="12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</row>
    <row r="211" spans="1:34">
      <c r="A211" s="7"/>
      <c r="B211" s="10"/>
      <c r="C211" s="10"/>
      <c r="D211" s="155"/>
      <c r="E211" s="12"/>
      <c r="F211" s="12"/>
      <c r="G211" s="12"/>
      <c r="H211" s="12"/>
      <c r="I211" s="12"/>
      <c r="J211" s="12"/>
      <c r="K211" s="12"/>
      <c r="L211" s="12"/>
      <c r="M211" s="12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</row>
    <row r="212" spans="1:34">
      <c r="A212" s="7"/>
      <c r="B212" s="10"/>
      <c r="C212" s="10"/>
      <c r="D212" s="155"/>
      <c r="E212" s="12"/>
      <c r="F212" s="12"/>
      <c r="G212" s="12"/>
      <c r="H212" s="12"/>
      <c r="I212" s="12"/>
      <c r="J212" s="12"/>
      <c r="K212" s="12"/>
      <c r="L212" s="12"/>
      <c r="M212" s="12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</row>
    <row r="213" spans="1:34">
      <c r="A213" s="7"/>
      <c r="B213" s="10"/>
      <c r="C213" s="10"/>
      <c r="D213" s="155"/>
      <c r="E213" s="12"/>
      <c r="F213" s="12"/>
      <c r="G213" s="12"/>
      <c r="H213" s="12"/>
      <c r="I213" s="12"/>
      <c r="J213" s="12"/>
      <c r="K213" s="12"/>
      <c r="L213" s="12"/>
      <c r="M213" s="12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</row>
    <row r="214" spans="1:34">
      <c r="A214" s="7"/>
      <c r="B214" s="10"/>
      <c r="C214" s="10"/>
      <c r="D214" s="155"/>
      <c r="E214" s="12"/>
      <c r="F214" s="12"/>
      <c r="G214" s="12"/>
      <c r="H214" s="12"/>
      <c r="I214" s="12"/>
      <c r="J214" s="12"/>
      <c r="K214" s="12"/>
      <c r="L214" s="12"/>
      <c r="M214" s="12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</row>
    <row r="215" spans="1:34">
      <c r="A215" s="7"/>
      <c r="B215" s="10"/>
      <c r="C215" s="10"/>
      <c r="D215" s="155"/>
      <c r="E215" s="12"/>
      <c r="F215" s="12"/>
      <c r="G215" s="12"/>
      <c r="H215" s="12"/>
      <c r="I215" s="12"/>
      <c r="J215" s="12"/>
      <c r="K215" s="12"/>
      <c r="L215" s="12"/>
      <c r="M215" s="12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</row>
    <row r="216" spans="1:34">
      <c r="A216" s="7"/>
      <c r="B216" s="10"/>
      <c r="C216" s="10"/>
      <c r="D216" s="155"/>
      <c r="E216" s="12"/>
      <c r="F216" s="12"/>
      <c r="G216" s="12"/>
      <c r="H216" s="12"/>
      <c r="I216" s="12"/>
      <c r="J216" s="12"/>
      <c r="K216" s="12"/>
      <c r="L216" s="12"/>
      <c r="M216" s="12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</row>
    <row r="217" spans="1:34">
      <c r="A217" s="7"/>
      <c r="B217" s="10"/>
      <c r="C217" s="10"/>
      <c r="D217" s="155"/>
      <c r="E217" s="12"/>
      <c r="F217" s="12"/>
      <c r="G217" s="12"/>
      <c r="H217" s="12"/>
      <c r="I217" s="12"/>
      <c r="J217" s="12"/>
      <c r="K217" s="12"/>
      <c r="L217" s="12"/>
      <c r="M217" s="12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</row>
    <row r="218" spans="1:34">
      <c r="A218" s="7"/>
      <c r="B218" s="10"/>
      <c r="C218" s="10"/>
      <c r="D218" s="155"/>
      <c r="E218" s="12"/>
      <c r="F218" s="12"/>
      <c r="G218" s="12"/>
      <c r="H218" s="12"/>
      <c r="I218" s="12"/>
      <c r="J218" s="12"/>
      <c r="K218" s="12"/>
      <c r="L218" s="12"/>
      <c r="M218" s="12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</row>
    <row r="219" spans="1:34">
      <c r="A219" s="13"/>
      <c r="B219" s="49"/>
      <c r="C219" s="49"/>
      <c r="D219" s="165"/>
      <c r="E219" s="36"/>
      <c r="F219" s="36"/>
      <c r="G219" s="36"/>
      <c r="H219" s="36"/>
      <c r="I219" s="36"/>
      <c r="J219" s="36"/>
      <c r="K219" s="36"/>
      <c r="L219" s="36"/>
      <c r="M219" s="36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</row>
    <row r="220" spans="1:34">
      <c r="A220" s="7"/>
      <c r="B220" s="10"/>
      <c r="C220" s="10"/>
      <c r="D220" s="155"/>
      <c r="E220" s="12"/>
      <c r="F220" s="12"/>
      <c r="G220" s="12"/>
      <c r="H220" s="12"/>
      <c r="I220" s="12"/>
      <c r="J220" s="12"/>
      <c r="K220" s="12"/>
      <c r="L220" s="12"/>
      <c r="M220" s="12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</row>
    <row r="221" spans="1:34">
      <c r="A221" s="7"/>
      <c r="B221" s="10"/>
      <c r="C221" s="10"/>
      <c r="D221" s="155"/>
      <c r="E221" s="12"/>
      <c r="F221" s="12"/>
      <c r="G221" s="12"/>
      <c r="H221" s="12"/>
      <c r="I221" s="12"/>
      <c r="J221" s="12"/>
      <c r="K221" s="12"/>
      <c r="L221" s="12"/>
      <c r="M221" s="12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</row>
    <row r="222" spans="1:34">
      <c r="A222" s="7"/>
      <c r="B222" s="10"/>
      <c r="C222" s="10"/>
      <c r="D222" s="155"/>
      <c r="E222" s="12"/>
      <c r="F222" s="12"/>
      <c r="G222" s="12"/>
      <c r="H222" s="12"/>
      <c r="I222" s="12"/>
      <c r="J222" s="12"/>
      <c r="K222" s="12"/>
      <c r="L222" s="12"/>
      <c r="M222" s="12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</row>
    <row r="223" spans="1:34">
      <c r="A223" s="7"/>
      <c r="B223" s="10"/>
      <c r="C223" s="10"/>
      <c r="D223" s="155"/>
      <c r="E223" s="12"/>
      <c r="F223" s="12"/>
      <c r="G223" s="12"/>
      <c r="H223" s="12"/>
      <c r="I223" s="12"/>
      <c r="J223" s="12"/>
      <c r="K223" s="12"/>
      <c r="L223" s="12"/>
      <c r="M223" s="12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</row>
    <row r="224" spans="1:34">
      <c r="A224" s="7"/>
      <c r="B224" s="10"/>
      <c r="C224" s="10"/>
      <c r="D224" s="155"/>
      <c r="E224" s="12"/>
      <c r="F224" s="12"/>
      <c r="G224" s="12"/>
      <c r="H224" s="12"/>
      <c r="I224" s="12"/>
      <c r="J224" s="12"/>
      <c r="K224" s="12"/>
      <c r="L224" s="12"/>
      <c r="M224" s="12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</row>
    <row r="225" spans="1:34">
      <c r="A225" s="7"/>
      <c r="B225" s="10"/>
      <c r="C225" s="10"/>
      <c r="D225" s="155"/>
      <c r="E225" s="12"/>
      <c r="F225" s="12"/>
      <c r="G225" s="12"/>
      <c r="H225" s="12"/>
      <c r="I225" s="12"/>
      <c r="J225" s="12"/>
      <c r="K225" s="12"/>
      <c r="L225" s="12"/>
      <c r="M225" s="12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</row>
    <row r="226" spans="1:34">
      <c r="A226" s="7"/>
      <c r="B226" s="10"/>
      <c r="C226" s="10"/>
      <c r="D226" s="155"/>
      <c r="E226" s="12"/>
      <c r="F226" s="12"/>
      <c r="G226" s="12"/>
      <c r="H226" s="12"/>
      <c r="I226" s="12"/>
      <c r="J226" s="12"/>
      <c r="K226" s="12"/>
      <c r="L226" s="12"/>
      <c r="M226" s="12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</row>
    <row r="227" spans="1:34">
      <c r="A227" s="7"/>
      <c r="B227" s="10"/>
      <c r="C227" s="10"/>
      <c r="D227" s="155"/>
      <c r="E227" s="12"/>
      <c r="F227" s="12"/>
      <c r="G227" s="12"/>
      <c r="H227" s="12"/>
      <c r="I227" s="12"/>
      <c r="J227" s="12"/>
      <c r="K227" s="12"/>
      <c r="L227" s="12"/>
      <c r="M227" s="12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</row>
    <row r="228" spans="1:34">
      <c r="A228" s="7"/>
      <c r="B228" s="10"/>
      <c r="C228" s="10"/>
      <c r="D228" s="155"/>
      <c r="E228" s="12"/>
      <c r="F228" s="12"/>
      <c r="G228" s="12"/>
      <c r="H228" s="12"/>
      <c r="I228" s="12"/>
      <c r="J228" s="12"/>
      <c r="K228" s="12"/>
      <c r="L228" s="12"/>
      <c r="M228" s="12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</row>
    <row r="229" spans="1:34">
      <c r="A229" s="7"/>
      <c r="B229" s="10"/>
      <c r="C229" s="10"/>
      <c r="D229" s="155"/>
      <c r="E229" s="12"/>
      <c r="F229" s="12"/>
      <c r="G229" s="12"/>
      <c r="H229" s="12"/>
      <c r="I229" s="12"/>
      <c r="J229" s="12"/>
      <c r="K229" s="12"/>
      <c r="L229" s="12"/>
      <c r="M229" s="12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</row>
    <row r="230" spans="1:34">
      <c r="A230" s="7"/>
      <c r="B230" s="10"/>
      <c r="C230" s="10"/>
      <c r="D230" s="155"/>
      <c r="E230" s="12"/>
      <c r="F230" s="12"/>
      <c r="G230" s="12"/>
      <c r="H230" s="12"/>
      <c r="I230" s="12"/>
      <c r="J230" s="12"/>
      <c r="K230" s="12"/>
      <c r="L230" s="12"/>
      <c r="M230" s="12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</row>
    <row r="231" spans="1:34">
      <c r="A231" s="7"/>
      <c r="B231" s="10"/>
      <c r="C231" s="10"/>
      <c r="D231" s="155"/>
      <c r="E231" s="12"/>
      <c r="F231" s="12"/>
      <c r="G231" s="12"/>
      <c r="H231" s="12"/>
      <c r="I231" s="12"/>
      <c r="J231" s="12"/>
      <c r="K231" s="12"/>
      <c r="L231" s="12"/>
      <c r="M231" s="12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</row>
    <row r="232" spans="1:34">
      <c r="A232" s="7"/>
      <c r="B232" s="10"/>
      <c r="C232" s="10"/>
      <c r="D232" s="155"/>
      <c r="E232" s="12"/>
      <c r="F232" s="12"/>
      <c r="G232" s="12"/>
      <c r="H232" s="12"/>
      <c r="I232" s="12"/>
      <c r="J232" s="12"/>
      <c r="K232" s="12"/>
      <c r="L232" s="12"/>
      <c r="M232" s="12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</row>
    <row r="233" spans="1:34">
      <c r="A233" s="7"/>
      <c r="B233" s="10"/>
      <c r="C233" s="10"/>
      <c r="D233" s="155"/>
      <c r="E233" s="12"/>
      <c r="F233" s="12"/>
      <c r="G233" s="12"/>
      <c r="H233" s="12"/>
      <c r="I233" s="12"/>
      <c r="J233" s="12"/>
      <c r="K233" s="12"/>
      <c r="L233" s="12"/>
      <c r="M233" s="12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</row>
    <row r="234" spans="1:34">
      <c r="A234" s="7"/>
      <c r="B234" s="10"/>
      <c r="C234" s="10"/>
      <c r="D234" s="155"/>
      <c r="E234" s="12"/>
      <c r="F234" s="12"/>
      <c r="G234" s="12"/>
      <c r="H234" s="12"/>
      <c r="I234" s="12"/>
      <c r="J234" s="12"/>
      <c r="K234" s="12"/>
      <c r="L234" s="12"/>
      <c r="M234" s="12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</row>
    <row r="235" spans="1:34">
      <c r="A235" s="13"/>
      <c r="B235" s="49"/>
      <c r="C235" s="49"/>
      <c r="D235" s="165"/>
      <c r="E235" s="36"/>
      <c r="F235" s="36"/>
      <c r="G235" s="36"/>
      <c r="H235" s="36"/>
      <c r="I235" s="36"/>
      <c r="J235" s="36"/>
      <c r="K235" s="36"/>
      <c r="L235" s="36"/>
      <c r="M235" s="36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</row>
    <row r="236" spans="1:34">
      <c r="A236" s="7"/>
      <c r="B236" s="10"/>
      <c r="C236" s="10"/>
      <c r="D236" s="155"/>
      <c r="E236" s="12"/>
      <c r="F236" s="12"/>
      <c r="G236" s="12"/>
      <c r="H236" s="12"/>
      <c r="I236" s="12"/>
      <c r="J236" s="12"/>
      <c r="K236" s="12"/>
      <c r="L236" s="12"/>
      <c r="M236" s="12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</row>
    <row r="237" spans="1:34">
      <c r="A237" s="8"/>
      <c r="B237" s="52"/>
      <c r="C237" s="52"/>
      <c r="D237" s="167"/>
      <c r="E237" s="12"/>
      <c r="F237" s="12"/>
      <c r="G237" s="12"/>
      <c r="H237" s="12"/>
      <c r="I237" s="12"/>
      <c r="J237" s="12"/>
      <c r="K237" s="12"/>
      <c r="L237" s="12"/>
      <c r="M237" s="12"/>
      <c r="N237" s="13"/>
      <c r="O237" s="13"/>
      <c r="P237" s="13"/>
      <c r="Q237" s="1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</row>
  </sheetData>
  <phoneticPr fontId="3" type="noConversion"/>
  <pageMargins left="0.24" right="0.24" top="0.33" bottom="1" header="0.19" footer="0.5"/>
  <pageSetup paperSize="9" scale="89" orientation="portrait"/>
  <legacyDrawing r:id="rId1"/>
  <extLst>
    <ext xmlns:mx="http://schemas.microsoft.com/office/mac/excel/2008/main" uri="{64002731-A6B0-56B0-2670-7721B7C09600}">
      <mx:PLV Mode="0" OnePage="0" WScale="92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36"/>
  <sheetViews>
    <sheetView topLeftCell="A2" zoomScale="150" zoomScaleNormal="150" zoomScalePageLayoutView="150" workbookViewId="0">
      <selection activeCell="D39" sqref="D39"/>
    </sheetView>
  </sheetViews>
  <sheetFormatPr baseColWidth="10" defaultColWidth="10.83203125" defaultRowHeight="12" outlineLevelCol="1" x14ac:dyDescent="0"/>
  <cols>
    <col min="1" max="1" width="30.1640625" style="55" bestFit="1" customWidth="1"/>
    <col min="2" max="2" width="12.1640625" style="55" customWidth="1"/>
    <col min="3" max="3" width="14.33203125" style="55" bestFit="1" customWidth="1"/>
    <col min="4" max="4" width="14.33203125" style="55" customWidth="1"/>
    <col min="5" max="12" width="10.83203125" style="55" hidden="1" customWidth="1" outlineLevel="1"/>
    <col min="13" max="13" width="10.83203125" style="55" collapsed="1"/>
    <col min="14" max="16384" width="10.83203125" style="55"/>
  </cols>
  <sheetData>
    <row r="3" spans="1:21">
      <c r="A3" s="125" t="s">
        <v>87</v>
      </c>
    </row>
    <row r="4" spans="1:21">
      <c r="A4" s="53" t="s">
        <v>58</v>
      </c>
      <c r="B4" s="53" t="s">
        <v>59</v>
      </c>
      <c r="C4" s="53" t="s">
        <v>60</v>
      </c>
      <c r="D4" s="53" t="s">
        <v>86</v>
      </c>
      <c r="E4" s="54">
        <v>2006</v>
      </c>
      <c r="F4" s="54">
        <v>2007</v>
      </c>
      <c r="G4" s="54">
        <v>2008</v>
      </c>
      <c r="H4" s="54">
        <v>2009</v>
      </c>
      <c r="I4" s="54">
        <v>2010</v>
      </c>
      <c r="J4" s="54">
        <v>2011</v>
      </c>
      <c r="K4" s="54">
        <v>2012</v>
      </c>
      <c r="L4" s="54">
        <v>2013</v>
      </c>
      <c r="M4" s="54">
        <v>2014</v>
      </c>
      <c r="N4" s="54">
        <v>2015</v>
      </c>
      <c r="O4" s="54">
        <v>2016</v>
      </c>
      <c r="P4" s="54">
        <v>2017</v>
      </c>
      <c r="Q4" s="54">
        <v>2018</v>
      </c>
      <c r="R4" s="54">
        <v>2019</v>
      </c>
      <c r="S4" s="54">
        <v>2020</v>
      </c>
      <c r="T4" s="54">
        <v>2021</v>
      </c>
      <c r="U4" s="54">
        <v>2022</v>
      </c>
    </row>
    <row r="5" spans="1:21">
      <c r="A5" s="55" t="s">
        <v>84</v>
      </c>
      <c r="B5" s="71" t="e">
        <f>#REF!</f>
        <v>#REF!</v>
      </c>
      <c r="C5" s="55">
        <v>0</v>
      </c>
      <c r="L5" s="65" t="e">
        <f t="shared" ref="L5" si="0">$B$5/$C$5</f>
        <v>#REF!</v>
      </c>
      <c r="M5" s="71">
        <v>150</v>
      </c>
      <c r="N5" s="71">
        <f>M5</f>
        <v>150</v>
      </c>
      <c r="O5" s="71">
        <f t="shared" ref="O5:Q5" si="1">N5</f>
        <v>150</v>
      </c>
      <c r="P5" s="71">
        <f t="shared" si="1"/>
        <v>150</v>
      </c>
      <c r="Q5" s="71">
        <f t="shared" si="1"/>
        <v>150</v>
      </c>
      <c r="R5" s="64"/>
      <c r="S5" s="64"/>
      <c r="T5" s="64"/>
      <c r="U5" s="64"/>
    </row>
    <row r="6" spans="1:21">
      <c r="A6" s="55" t="s">
        <v>104</v>
      </c>
      <c r="B6" s="71" t="e">
        <f>#REF!-#REF!-#REF!</f>
        <v>#REF!</v>
      </c>
      <c r="D6" s="124">
        <v>0.125</v>
      </c>
      <c r="L6" s="65"/>
      <c r="M6" s="71" t="e">
        <f>B6*D6</f>
        <v>#REF!</v>
      </c>
      <c r="N6" s="71" t="e">
        <f>M6</f>
        <v>#REF!</v>
      </c>
      <c r="O6" s="71" t="e">
        <f>N6</f>
        <v>#REF!</v>
      </c>
      <c r="P6" s="71" t="e">
        <f>O6</f>
        <v>#REF!</v>
      </c>
      <c r="Q6" s="71" t="e">
        <f>P6</f>
        <v>#REF!</v>
      </c>
      <c r="R6" s="64"/>
      <c r="S6" s="64"/>
      <c r="T6" s="64"/>
      <c r="U6" s="64"/>
    </row>
    <row r="7" spans="1:21">
      <c r="A7" s="55" t="s">
        <v>85</v>
      </c>
      <c r="B7" s="71">
        <v>250</v>
      </c>
      <c r="C7" s="55">
        <v>0</v>
      </c>
      <c r="D7" s="124">
        <v>0.125</v>
      </c>
      <c r="L7" s="65" t="e">
        <f t="shared" ref="L7" si="2">$B$7/$C$7</f>
        <v>#DIV/0!</v>
      </c>
      <c r="M7" s="71"/>
      <c r="N7" s="71">
        <f>B7*D7</f>
        <v>31.25</v>
      </c>
      <c r="O7" s="71">
        <f t="shared" ref="O7:Q9" si="3">N7</f>
        <v>31.25</v>
      </c>
      <c r="P7" s="71">
        <f t="shared" si="3"/>
        <v>31.25</v>
      </c>
      <c r="Q7" s="71">
        <f t="shared" si="3"/>
        <v>31.25</v>
      </c>
    </row>
    <row r="8" spans="1:21">
      <c r="A8" s="55" t="s">
        <v>88</v>
      </c>
      <c r="B8" s="71">
        <v>80</v>
      </c>
      <c r="C8" s="55">
        <v>0</v>
      </c>
      <c r="D8" s="124">
        <v>0.125</v>
      </c>
      <c r="L8" s="65"/>
      <c r="M8" s="71"/>
      <c r="N8" s="71">
        <f>B8*D8</f>
        <v>10</v>
      </c>
      <c r="O8" s="71">
        <f t="shared" si="3"/>
        <v>10</v>
      </c>
      <c r="P8" s="71">
        <f t="shared" si="3"/>
        <v>10</v>
      </c>
      <c r="Q8" s="71">
        <f t="shared" si="3"/>
        <v>10</v>
      </c>
    </row>
    <row r="9" spans="1:21">
      <c r="A9" s="55" t="s">
        <v>89</v>
      </c>
      <c r="B9" s="71">
        <v>50</v>
      </c>
      <c r="C9" s="55">
        <v>0</v>
      </c>
      <c r="D9" s="124">
        <v>0.2</v>
      </c>
      <c r="L9" s="65"/>
      <c r="M9" s="71"/>
      <c r="N9" s="71">
        <f>B9*D9</f>
        <v>10</v>
      </c>
      <c r="O9" s="71">
        <f t="shared" si="3"/>
        <v>10</v>
      </c>
      <c r="P9" s="71">
        <f t="shared" si="3"/>
        <v>10</v>
      </c>
      <c r="Q9" s="71">
        <f t="shared" si="3"/>
        <v>10</v>
      </c>
      <c r="R9" s="55">
        <v>0</v>
      </c>
    </row>
    <row r="10" spans="1:21">
      <c r="A10" s="55" t="s">
        <v>90</v>
      </c>
      <c r="B10" s="71">
        <v>50</v>
      </c>
      <c r="D10" s="124">
        <v>0.2</v>
      </c>
      <c r="L10" s="65"/>
      <c r="M10" s="71"/>
      <c r="N10" s="71"/>
      <c r="O10" s="71">
        <f>B10*D10</f>
        <v>10</v>
      </c>
      <c r="P10" s="71">
        <f>O10</f>
        <v>10</v>
      </c>
      <c r="Q10" s="71">
        <f>P10</f>
        <v>10</v>
      </c>
    </row>
    <row r="11" spans="1:21">
      <c r="A11" s="55" t="s">
        <v>91</v>
      </c>
      <c r="B11" s="71">
        <v>50</v>
      </c>
      <c r="D11" s="124">
        <v>0.2</v>
      </c>
      <c r="L11" s="65"/>
      <c r="M11" s="71"/>
      <c r="N11" s="71"/>
      <c r="O11" s="71"/>
      <c r="P11" s="71">
        <f>B11*D11</f>
        <v>10</v>
      </c>
      <c r="Q11" s="71">
        <f>P11</f>
        <v>10</v>
      </c>
    </row>
    <row r="12" spans="1:21">
      <c r="A12" s="55" t="s">
        <v>92</v>
      </c>
      <c r="B12" s="71">
        <v>50</v>
      </c>
      <c r="D12" s="124">
        <v>0.2</v>
      </c>
      <c r="L12" s="65"/>
      <c r="M12" s="71"/>
      <c r="N12" s="71"/>
      <c r="O12" s="71"/>
      <c r="P12" s="71"/>
      <c r="Q12" s="71">
        <f>B12*D12</f>
        <v>10</v>
      </c>
    </row>
    <row r="13" spans="1:21">
      <c r="A13" s="55" t="s">
        <v>93</v>
      </c>
      <c r="B13" s="71">
        <v>590</v>
      </c>
      <c r="D13" s="124">
        <v>0.125</v>
      </c>
      <c r="L13" s="65"/>
      <c r="M13" s="71"/>
      <c r="N13" s="71"/>
      <c r="O13" s="71">
        <f>B13*D13</f>
        <v>73.75</v>
      </c>
      <c r="P13" s="71">
        <f>O13</f>
        <v>73.75</v>
      </c>
      <c r="Q13" s="71">
        <f>P13</f>
        <v>73.75</v>
      </c>
    </row>
    <row r="14" spans="1:21">
      <c r="A14" s="55" t="s">
        <v>95</v>
      </c>
      <c r="B14" s="71">
        <v>98</v>
      </c>
      <c r="D14" s="124">
        <v>0.2</v>
      </c>
      <c r="L14" s="65"/>
      <c r="M14" s="71"/>
      <c r="N14" s="71">
        <f>B14*D14</f>
        <v>19.600000000000001</v>
      </c>
      <c r="O14" s="71">
        <f>N14</f>
        <v>19.600000000000001</v>
      </c>
      <c r="P14" s="71">
        <f>O14</f>
        <v>19.600000000000001</v>
      </c>
      <c r="Q14" s="71">
        <f>P14</f>
        <v>19.600000000000001</v>
      </c>
    </row>
    <row r="15" spans="1:21">
      <c r="B15" s="71"/>
      <c r="L15" s="65"/>
      <c r="M15" s="71"/>
      <c r="N15" s="71"/>
      <c r="O15" s="71"/>
      <c r="P15" s="71"/>
      <c r="Q15" s="71"/>
    </row>
    <row r="16" spans="1:21">
      <c r="B16" s="71"/>
      <c r="L16" s="65"/>
      <c r="M16" s="71"/>
      <c r="N16" s="71"/>
      <c r="O16" s="71"/>
      <c r="P16" s="71"/>
      <c r="Q16" s="71"/>
    </row>
    <row r="17" spans="1:21">
      <c r="L17" s="65"/>
      <c r="M17" s="71"/>
      <c r="N17" s="71"/>
      <c r="O17" s="71"/>
      <c r="P17" s="71"/>
      <c r="Q17" s="71"/>
    </row>
    <row r="18" spans="1:21">
      <c r="A18" s="56" t="s">
        <v>63</v>
      </c>
      <c r="B18" s="56"/>
      <c r="C18" s="56"/>
      <c r="D18" s="56"/>
      <c r="E18" s="56">
        <f>SUM(E5:E17)</f>
        <v>0</v>
      </c>
      <c r="F18" s="56">
        <f t="shared" ref="F18:U18" si="4">SUM(F5:F17)</f>
        <v>0</v>
      </c>
      <c r="G18" s="56">
        <f t="shared" si="4"/>
        <v>0</v>
      </c>
      <c r="H18" s="56">
        <f t="shared" si="4"/>
        <v>0</v>
      </c>
      <c r="I18" s="56">
        <f t="shared" si="4"/>
        <v>0</v>
      </c>
      <c r="J18" s="56">
        <f t="shared" si="4"/>
        <v>0</v>
      </c>
      <c r="K18" s="56">
        <f t="shared" si="4"/>
        <v>0</v>
      </c>
      <c r="L18" s="66" t="e">
        <f>SUM(L5:L17)</f>
        <v>#REF!</v>
      </c>
      <c r="M18" s="127" t="e">
        <f t="shared" ref="M18:R18" si="5">SUM(M5:M17)</f>
        <v>#REF!</v>
      </c>
      <c r="N18" s="127" t="e">
        <f t="shared" si="5"/>
        <v>#REF!</v>
      </c>
      <c r="O18" s="127" t="e">
        <f t="shared" si="5"/>
        <v>#REF!</v>
      </c>
      <c r="P18" s="127" t="e">
        <f t="shared" si="5"/>
        <v>#REF!</v>
      </c>
      <c r="Q18" s="127" t="e">
        <f t="shared" si="5"/>
        <v>#REF!</v>
      </c>
      <c r="R18" s="66">
        <f t="shared" si="5"/>
        <v>0</v>
      </c>
      <c r="S18" s="56">
        <f t="shared" si="4"/>
        <v>0</v>
      </c>
      <c r="T18" s="56">
        <f t="shared" si="4"/>
        <v>0</v>
      </c>
      <c r="U18" s="56">
        <f t="shared" si="4"/>
        <v>0</v>
      </c>
    </row>
    <row r="19" spans="1:21">
      <c r="B19" s="71"/>
      <c r="D19" s="124"/>
      <c r="L19" s="65"/>
      <c r="M19" s="71"/>
      <c r="N19" s="71"/>
      <c r="O19" s="71"/>
      <c r="P19" s="71"/>
      <c r="Q19" s="71"/>
      <c r="S19" s="126"/>
      <c r="T19" s="126"/>
      <c r="U19" s="126"/>
    </row>
    <row r="20" spans="1:21">
      <c r="A20" s="55" t="s">
        <v>94</v>
      </c>
      <c r="B20" s="71" t="e">
        <f>#REF!</f>
        <v>#REF!</v>
      </c>
      <c r="D20" s="124"/>
      <c r="L20" s="65"/>
      <c r="M20" s="71">
        <v>288</v>
      </c>
      <c r="N20" s="71">
        <v>288</v>
      </c>
      <c r="O20" s="71">
        <v>283</v>
      </c>
      <c r="P20" s="71"/>
      <c r="Q20" s="71"/>
      <c r="S20" s="126"/>
      <c r="T20" s="126"/>
      <c r="U20" s="126"/>
    </row>
    <row r="21" spans="1:21">
      <c r="A21" s="55" t="s">
        <v>104</v>
      </c>
      <c r="B21" s="71" t="e">
        <f>#REF!-#REF!-#REF!</f>
        <v>#REF!</v>
      </c>
      <c r="D21" s="124">
        <v>0.2</v>
      </c>
      <c r="L21" s="65"/>
      <c r="M21" s="71" t="e">
        <f>B21*D21</f>
        <v>#REF!</v>
      </c>
      <c r="N21" s="71" t="e">
        <f>M21</f>
        <v>#REF!</v>
      </c>
      <c r="O21" s="71" t="e">
        <f>N21</f>
        <v>#REF!</v>
      </c>
      <c r="P21" s="71" t="e">
        <f>O21</f>
        <v>#REF!</v>
      </c>
      <c r="Q21" s="71" t="e">
        <f>P21</f>
        <v>#REF!</v>
      </c>
      <c r="S21" s="126"/>
      <c r="T21" s="126"/>
      <c r="U21" s="126"/>
    </row>
    <row r="22" spans="1:21">
      <c r="A22" s="55" t="s">
        <v>96</v>
      </c>
      <c r="B22" s="71">
        <v>150</v>
      </c>
      <c r="D22" s="124">
        <v>0.2</v>
      </c>
      <c r="L22" s="65"/>
      <c r="M22" s="71"/>
      <c r="N22" s="71"/>
      <c r="O22" s="71">
        <f>B22*D22</f>
        <v>30</v>
      </c>
      <c r="P22" s="71">
        <f>O22</f>
        <v>30</v>
      </c>
      <c r="Q22" s="71">
        <f>P22</f>
        <v>30</v>
      </c>
      <c r="S22" s="126"/>
      <c r="T22" s="126"/>
      <c r="U22" s="126"/>
    </row>
    <row r="23" spans="1:21">
      <c r="A23" s="55" t="s">
        <v>97</v>
      </c>
      <c r="B23" s="71">
        <v>150</v>
      </c>
      <c r="D23" s="124">
        <v>0.2</v>
      </c>
      <c r="L23" s="65"/>
      <c r="M23" s="71"/>
      <c r="N23" s="71"/>
      <c r="O23" s="71"/>
      <c r="P23" s="71">
        <f>B23*D23</f>
        <v>30</v>
      </c>
      <c r="Q23" s="71">
        <f>P23</f>
        <v>30</v>
      </c>
      <c r="S23" s="126"/>
      <c r="T23" s="126"/>
      <c r="U23" s="126"/>
    </row>
    <row r="24" spans="1:21">
      <c r="A24" s="55" t="s">
        <v>98</v>
      </c>
      <c r="B24" s="71">
        <v>100</v>
      </c>
      <c r="D24" s="124">
        <v>0.2</v>
      </c>
      <c r="L24" s="65"/>
      <c r="M24" s="71"/>
      <c r="N24" s="71"/>
      <c r="O24" s="71"/>
      <c r="P24" s="71"/>
      <c r="Q24" s="71">
        <f>B24*D24</f>
        <v>20</v>
      </c>
    </row>
    <row r="25" spans="1:21">
      <c r="A25" s="55" t="s">
        <v>99</v>
      </c>
      <c r="B25" s="71">
        <v>40</v>
      </c>
      <c r="D25" s="124">
        <v>0.2</v>
      </c>
      <c r="L25" s="65"/>
      <c r="M25" s="71"/>
      <c r="N25" s="71">
        <f>B25*D25</f>
        <v>8</v>
      </c>
      <c r="O25" s="71">
        <f>N25</f>
        <v>8</v>
      </c>
      <c r="P25" s="71">
        <f>O25</f>
        <v>8</v>
      </c>
      <c r="Q25" s="71">
        <f>P25</f>
        <v>8</v>
      </c>
    </row>
    <row r="26" spans="1:21">
      <c r="A26" s="55" t="s">
        <v>100</v>
      </c>
      <c r="B26" s="71">
        <v>40</v>
      </c>
      <c r="D26" s="124">
        <v>0.2</v>
      </c>
      <c r="L26" s="65"/>
      <c r="M26" s="71"/>
      <c r="N26" s="71"/>
      <c r="O26" s="71">
        <f>B26*D26</f>
        <v>8</v>
      </c>
      <c r="P26" s="71">
        <f>O26</f>
        <v>8</v>
      </c>
      <c r="Q26" s="71">
        <f>P26</f>
        <v>8</v>
      </c>
    </row>
    <row r="27" spans="1:21">
      <c r="A27" s="55" t="s">
        <v>101</v>
      </c>
      <c r="B27" s="71">
        <v>100</v>
      </c>
      <c r="D27" s="124">
        <v>0.2</v>
      </c>
      <c r="L27" s="65"/>
      <c r="M27" s="71"/>
      <c r="N27" s="71"/>
      <c r="O27" s="71">
        <f>B27*D27</f>
        <v>20</v>
      </c>
      <c r="P27" s="71">
        <f>O27</f>
        <v>20</v>
      </c>
      <c r="Q27" s="71">
        <f>P27</f>
        <v>20</v>
      </c>
    </row>
    <row r="28" spans="1:21">
      <c r="B28" s="71"/>
      <c r="L28" s="65"/>
      <c r="M28" s="71"/>
      <c r="N28" s="71"/>
      <c r="O28" s="71"/>
      <c r="P28" s="71"/>
      <c r="Q28" s="71"/>
    </row>
    <row r="29" spans="1:21">
      <c r="B29" s="71"/>
      <c r="L29" s="65"/>
      <c r="M29" s="71"/>
      <c r="N29" s="71"/>
      <c r="O29" s="71"/>
      <c r="P29" s="71"/>
      <c r="Q29" s="71"/>
    </row>
    <row r="30" spans="1:21">
      <c r="A30" s="56" t="s">
        <v>62</v>
      </c>
      <c r="B30" s="56"/>
      <c r="C30" s="56"/>
      <c r="D30" s="56"/>
      <c r="E30" s="56">
        <f>SUM(E27:E29)</f>
        <v>0</v>
      </c>
      <c r="F30" s="56">
        <f t="shared" ref="F30:U30" si="6">SUM(F27:F29)</f>
        <v>0</v>
      </c>
      <c r="G30" s="56">
        <f t="shared" si="6"/>
        <v>0</v>
      </c>
      <c r="H30" s="56">
        <f t="shared" si="6"/>
        <v>0</v>
      </c>
      <c r="I30" s="56">
        <f t="shared" si="6"/>
        <v>0</v>
      </c>
      <c r="J30" s="56">
        <f t="shared" si="6"/>
        <v>0</v>
      </c>
      <c r="K30" s="56">
        <f t="shared" si="6"/>
        <v>0</v>
      </c>
      <c r="L30" s="66">
        <f>SUM(L27:L29)</f>
        <v>0</v>
      </c>
      <c r="M30" s="127" t="e">
        <f>SUM(M20:M29)</f>
        <v>#REF!</v>
      </c>
      <c r="N30" s="127" t="e">
        <f t="shared" ref="N30:Q30" si="7">SUM(N20:N29)</f>
        <v>#REF!</v>
      </c>
      <c r="O30" s="127" t="e">
        <f t="shared" si="7"/>
        <v>#REF!</v>
      </c>
      <c r="P30" s="127" t="e">
        <f t="shared" si="7"/>
        <v>#REF!</v>
      </c>
      <c r="Q30" s="127" t="e">
        <f t="shared" si="7"/>
        <v>#REF!</v>
      </c>
      <c r="R30" s="56">
        <f t="shared" si="6"/>
        <v>0</v>
      </c>
      <c r="S30" s="56">
        <f t="shared" si="6"/>
        <v>0</v>
      </c>
      <c r="T30" s="56">
        <f t="shared" si="6"/>
        <v>0</v>
      </c>
      <c r="U30" s="56">
        <f t="shared" si="6"/>
        <v>0</v>
      </c>
    </row>
    <row r="31" spans="1:21">
      <c r="M31" s="71"/>
      <c r="N31" s="71"/>
      <c r="O31" s="71"/>
      <c r="P31" s="71"/>
      <c r="Q31" s="71"/>
    </row>
    <row r="32" spans="1:21" ht="15">
      <c r="A32" s="57" t="s">
        <v>61</v>
      </c>
      <c r="B32" s="57"/>
      <c r="C32" s="57"/>
      <c r="D32" s="57"/>
      <c r="E32" s="57">
        <f>+E18+E30</f>
        <v>0</v>
      </c>
      <c r="F32" s="57">
        <f t="shared" ref="F32:U32" si="8">+F18+F30</f>
        <v>0</v>
      </c>
      <c r="G32" s="57">
        <f t="shared" si="8"/>
        <v>0</v>
      </c>
      <c r="H32" s="57">
        <f t="shared" si="8"/>
        <v>0</v>
      </c>
      <c r="I32" s="57">
        <f t="shared" si="8"/>
        <v>0</v>
      </c>
      <c r="J32" s="57">
        <f t="shared" si="8"/>
        <v>0</v>
      </c>
      <c r="K32" s="57">
        <f t="shared" si="8"/>
        <v>0</v>
      </c>
      <c r="L32" s="67" t="e">
        <f>L18+L30</f>
        <v>#REF!</v>
      </c>
      <c r="M32" s="128" t="e">
        <f t="shared" si="8"/>
        <v>#REF!</v>
      </c>
      <c r="N32" s="128" t="e">
        <f t="shared" si="8"/>
        <v>#REF!</v>
      </c>
      <c r="O32" s="128" t="e">
        <f t="shared" si="8"/>
        <v>#REF!</v>
      </c>
      <c r="P32" s="128" t="e">
        <f t="shared" si="8"/>
        <v>#REF!</v>
      </c>
      <c r="Q32" s="128" t="e">
        <f t="shared" si="8"/>
        <v>#REF!</v>
      </c>
      <c r="R32" s="69">
        <f t="shared" si="8"/>
        <v>0</v>
      </c>
      <c r="S32" s="69">
        <f t="shared" si="8"/>
        <v>0</v>
      </c>
      <c r="T32" s="69">
        <f t="shared" si="8"/>
        <v>0</v>
      </c>
      <c r="U32" s="69">
        <f t="shared" si="8"/>
        <v>0</v>
      </c>
    </row>
    <row r="35" spans="1:17">
      <c r="A35" s="129" t="s">
        <v>103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>
        <f>B25</f>
        <v>40</v>
      </c>
      <c r="O35" s="129">
        <f>B22+B26+B27</f>
        <v>290</v>
      </c>
      <c r="P35" s="129">
        <f>B23</f>
        <v>150</v>
      </c>
      <c r="Q35" s="129">
        <f>B24</f>
        <v>100</v>
      </c>
    </row>
    <row r="36" spans="1:17" ht="15">
      <c r="A36" s="129" t="s">
        <v>102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30"/>
      <c r="L36" s="129"/>
      <c r="M36" s="129"/>
      <c r="N36" s="129">
        <f>B7+B8+B9+B14</f>
        <v>478</v>
      </c>
      <c r="O36" s="129">
        <f>B10+B13</f>
        <v>640</v>
      </c>
      <c r="P36" s="129">
        <f>B11</f>
        <v>50</v>
      </c>
      <c r="Q36" s="129">
        <f>B12</f>
        <v>50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G59"/>
  <sheetViews>
    <sheetView workbookViewId="0">
      <selection activeCell="F23" sqref="F23"/>
    </sheetView>
  </sheetViews>
  <sheetFormatPr baseColWidth="10" defaultRowHeight="12" x14ac:dyDescent="0"/>
  <cols>
    <col min="3" max="3" width="12.1640625" bestFit="1" customWidth="1"/>
  </cols>
  <sheetData>
    <row r="10" spans="3:3">
      <c r="C10" s="229"/>
    </row>
    <row r="11" spans="3:3">
      <c r="C11" s="229"/>
    </row>
    <row r="12" spans="3:3">
      <c r="C12" s="229"/>
    </row>
    <row r="13" spans="3:3">
      <c r="C13" s="229"/>
    </row>
    <row r="14" spans="3:3">
      <c r="C14" s="229"/>
    </row>
    <row r="59" spans="7:7">
      <c r="G59" s="230">
        <f>(1676-1629)/1629</f>
        <v>2.8852056476365868E-2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BP</vt:lpstr>
      <vt:lpstr>INVESTIMENTI-AMM.TI</vt:lpstr>
      <vt:lpstr>Foglio1</vt:lpstr>
    </vt:vector>
  </TitlesOfParts>
  <Company>FIH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Alessandra Gruppi</cp:lastModifiedBy>
  <cp:lastPrinted>2016-05-13T14:57:11Z</cp:lastPrinted>
  <dcterms:created xsi:type="dcterms:W3CDTF">2009-02-18T09:09:27Z</dcterms:created>
  <dcterms:modified xsi:type="dcterms:W3CDTF">2017-05-24T12:55:06Z</dcterms:modified>
</cp:coreProperties>
</file>