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6105" windowHeight="5430" activeTab="0"/>
  </bookViews>
  <sheets>
    <sheet name="Z_score_tanteOSS" sheetId="1" r:id="rId1"/>
    <sheet name="Z_score_PocheOSS" sheetId="2" r:id="rId2"/>
  </sheets>
  <definedNames/>
  <calcPr fullCalcOnLoad="1"/>
</workbook>
</file>

<file path=xl/sharedStrings.xml><?xml version="1.0" encoding="utf-8"?>
<sst xmlns="http://schemas.openxmlformats.org/spreadsheetml/2006/main" count="70" uniqueCount="31">
  <si>
    <t>Tagli</t>
  </si>
  <si>
    <t>frequenza evento</t>
  </si>
  <si>
    <t>evento</t>
  </si>
  <si>
    <t>N obs</t>
  </si>
  <si>
    <t>frequenza relativa</t>
  </si>
  <si>
    <t>Densità</t>
  </si>
  <si>
    <t>frequenza cumulata</t>
  </si>
  <si>
    <t xml:space="preserve">media= </t>
  </si>
  <si>
    <t xml:space="preserve">errore= </t>
  </si>
  <si>
    <t>n fette=</t>
  </si>
  <si>
    <t>risoluzione fette=</t>
  </si>
  <si>
    <t>Ripartizione empirica        (somma frequenze relative)</t>
  </si>
  <si>
    <t>x</t>
  </si>
  <si>
    <t>coda destra</t>
  </si>
  <si>
    <t>VALORI PER DISEGNARE</t>
  </si>
  <si>
    <t xml:space="preserve">coda destra </t>
  </si>
  <si>
    <t xml:space="preserve">Numero s dalla media </t>
  </si>
  <si>
    <t>Probabilità</t>
  </si>
  <si>
    <t>Valore corrispondente</t>
  </si>
  <si>
    <t>Num oss oltre i limiti</t>
  </si>
  <si>
    <t>Proporzione osservazioni nei limiti</t>
  </si>
  <si>
    <t>Punteggi SAT/100</t>
  </si>
  <si>
    <t>z-score</t>
  </si>
  <si>
    <t>N(X,s)</t>
  </si>
  <si>
    <t>Normale standard</t>
  </si>
  <si>
    <t>Probit</t>
  </si>
  <si>
    <t>P intervallo</t>
  </si>
  <si>
    <t>probit</t>
  </si>
  <si>
    <t>Z-scores</t>
  </si>
  <si>
    <t>p(Z&lt;z)</t>
  </si>
  <si>
    <t>z-scores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</si>
</sst>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E+00"/>
    <numFmt numFmtId="171" formatCode="0.00000E+00"/>
    <numFmt numFmtId="172" formatCode="0.000000E+00"/>
    <numFmt numFmtId="173" formatCode="0.0000000E+00"/>
    <numFmt numFmtId="174" formatCode="0.00000000E+00"/>
    <numFmt numFmtId="175" formatCode="0.000000000E+00"/>
    <numFmt numFmtId="176" formatCode="0.0000000000E+00"/>
    <numFmt numFmtId="177" formatCode="0.000E+00"/>
    <numFmt numFmtId="178" formatCode="0.0E+00"/>
    <numFmt numFmtId="179" formatCode="0E+00"/>
    <numFmt numFmtId="180" formatCode="0.00000000000"/>
    <numFmt numFmtId="181" formatCode="0.0000000000"/>
    <numFmt numFmtId="182" formatCode="0.000000000"/>
    <numFmt numFmtId="183" formatCode="0.00000000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.25"/>
      <name val="Arial"/>
      <family val="2"/>
    </font>
    <font>
      <b/>
      <sz val="10.5"/>
      <name val="Arial"/>
      <family val="2"/>
    </font>
    <font>
      <sz val="9.75"/>
      <name val="Arial"/>
      <family val="2"/>
    </font>
    <font>
      <b/>
      <sz val="8.25"/>
      <name val="Arial"/>
      <family val="2"/>
    </font>
    <font>
      <sz val="9.5"/>
      <name val="Arial"/>
      <family val="2"/>
    </font>
    <font>
      <sz val="14.25"/>
      <name val="Arial"/>
      <family val="2"/>
    </font>
    <font>
      <sz val="10.5"/>
      <name val="Arial"/>
      <family val="2"/>
    </font>
    <font>
      <b/>
      <sz val="10.75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.5"/>
      <name val="Arial"/>
      <family val="2"/>
    </font>
    <font>
      <sz val="12"/>
      <name val="Arial"/>
      <family val="2"/>
    </font>
    <font>
      <sz val="12.7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" fontId="1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/>
    </xf>
    <xf numFmtId="164" fontId="0" fillId="0" borderId="0" xfId="0" applyNumberFormat="1" applyAlignment="1">
      <alignment horizontal="center"/>
    </xf>
    <xf numFmtId="165" fontId="2" fillId="3" borderId="0" xfId="0" applyNumberFormat="1" applyFont="1" applyFill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6" fontId="0" fillId="0" borderId="0" xfId="0" applyNumberFormat="1" applyAlignment="1">
      <alignment/>
    </xf>
    <xf numFmtId="2" fontId="1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4" borderId="0" xfId="0" applyFill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1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2" borderId="15" xfId="0" applyFont="1" applyFill="1" applyBorder="1" applyAlignment="1">
      <alignment horizontal="center"/>
    </xf>
    <xf numFmtId="167" fontId="0" fillId="0" borderId="16" xfId="0" applyNumberFormat="1" applyBorder="1" applyAlignment="1">
      <alignment/>
    </xf>
    <xf numFmtId="1" fontId="0" fillId="2" borderId="15" xfId="0" applyNumberFormat="1" applyFont="1" applyFill="1" applyBorder="1" applyAlignment="1">
      <alignment horizontal="center"/>
    </xf>
    <xf numFmtId="1" fontId="0" fillId="2" borderId="17" xfId="0" applyNumberFormat="1" applyFont="1" applyFill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7" fontId="15" fillId="5" borderId="20" xfId="0" applyNumberFormat="1" applyFont="1" applyFill="1" applyBorder="1" applyAlignment="1">
      <alignment/>
    </xf>
    <xf numFmtId="167" fontId="15" fillId="5" borderId="16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0" fillId="0" borderId="21" xfId="0" applyBorder="1" applyAlignment="1">
      <alignment/>
    </xf>
    <xf numFmtId="0" fontId="0" fillId="6" borderId="2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6" borderId="8" xfId="0" applyFill="1" applyBorder="1" applyAlignment="1">
      <alignment/>
    </xf>
    <xf numFmtId="0" fontId="0" fillId="6" borderId="10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Z_score_tanteOSS!$L$3:$L$32</c:f>
              <c:numCache/>
            </c:numRef>
          </c:cat>
          <c:val>
            <c:numRef>
              <c:f>Z_score_tanteOSS!$O$3:$O$32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0.005</c:v>
                </c:pt>
                <c:pt idx="9">
                  <c:v>0.015</c:v>
                </c:pt>
                <c:pt idx="10">
                  <c:v>0.015</c:v>
                </c:pt>
                <c:pt idx="11">
                  <c:v>0.04</c:v>
                </c:pt>
                <c:pt idx="12">
                  <c:v>0.07</c:v>
                </c:pt>
                <c:pt idx="13">
                  <c:v>0.135</c:v>
                </c:pt>
                <c:pt idx="14">
                  <c:v>0.165</c:v>
                </c:pt>
                <c:pt idx="15">
                  <c:v>0.17</c:v>
                </c:pt>
                <c:pt idx="16">
                  <c:v>0.145</c:v>
                </c:pt>
                <c:pt idx="17">
                  <c:v>0.095</c:v>
                </c:pt>
                <c:pt idx="18">
                  <c:v>0.085</c:v>
                </c:pt>
                <c:pt idx="19">
                  <c:v>0.02</c:v>
                </c:pt>
                <c:pt idx="20">
                  <c:v>0.03</c:v>
                </c:pt>
                <c:pt idx="21">
                  <c:v>0.005</c:v>
                </c:pt>
                <c:pt idx="22">
                  <c:v>0</c:v>
                </c:pt>
                <c:pt idx="23">
                  <c:v>0.005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gapWidth val="10"/>
        <c:axId val="64440542"/>
        <c:axId val="43093967"/>
      </c:barChart>
      <c:catAx>
        <c:axId val="64440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Punteggio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93967"/>
        <c:crosses val="autoZero"/>
        <c:auto val="1"/>
        <c:lblOffset val="100"/>
        <c:noMultiLvlLbl val="0"/>
      </c:catAx>
      <c:valAx>
        <c:axId val="43093967"/>
        <c:scaling>
          <c:orientation val="minMax"/>
          <c:max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Frequenza relativa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440542"/>
        <c:crossesAt val="1"/>
        <c:crossBetween val="between"/>
        <c:dispUnits/>
        <c:majorUnit val="0.3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Z_score_PocheOSS!$L$3:$L$14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Z_score_PocheOSS!$O$3:$O$14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0.06666666666666667</c:v>
                </c:pt>
                <c:pt idx="5">
                  <c:v>0.5333333333333333</c:v>
                </c:pt>
                <c:pt idx="6">
                  <c:v>0.23333333333333334</c:v>
                </c:pt>
                <c:pt idx="7">
                  <c:v>0.16666666666666666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10"/>
        <c:axId val="38693400"/>
        <c:axId val="12696281"/>
      </c:barChart>
      <c:catAx>
        <c:axId val="38693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Punteggio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96281"/>
        <c:crosses val="autoZero"/>
        <c:auto val="1"/>
        <c:lblOffset val="100"/>
        <c:noMultiLvlLbl val="0"/>
      </c:catAx>
      <c:valAx>
        <c:axId val="12696281"/>
        <c:scaling>
          <c:orientation val="minMax"/>
          <c:max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Frequenza relativa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93400"/>
        <c:crossesAt val="1"/>
        <c:crossBetween val="between"/>
        <c:dispUnits/>
        <c:majorUnit val="0.3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Campionato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Z_score_PocheOSS!$L$3:$L$32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Z_score_PocheOSS!$Q$3:$Q$32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0.006666666666666666</c:v>
                </c:pt>
                <c:pt idx="5">
                  <c:v>0.05333333333333333</c:v>
                </c:pt>
                <c:pt idx="6">
                  <c:v>0.023333333333333334</c:v>
                </c:pt>
                <c:pt idx="7">
                  <c:v>0.016666666666666666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Teorico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Z_score_PocheOSS!$T$2:$T$52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Z_score_PocheOSS!$U$2:$U$52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47157666"/>
        <c:axId val="21765811"/>
      </c:scatterChart>
      <c:valAx>
        <c:axId val="47157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Punteggio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65811"/>
        <c:crosses val="autoZero"/>
        <c:crossBetween val="midCat"/>
        <c:dispUnits/>
      </c:valAx>
      <c:valAx>
        <c:axId val="21765811"/>
        <c:scaling>
          <c:orientation val="minMax"/>
          <c:max val="0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Densità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57666"/>
        <c:crosses val="autoZero"/>
        <c:crossBetween val="midCat"/>
        <c:dispUnits/>
        <c:majorUnit val="0.0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2475"/>
          <c:w val="0.944"/>
          <c:h val="0.92975"/>
        </c:manualLayout>
      </c:layout>
      <c:scatterChart>
        <c:scatterStyle val="lineMarker"/>
        <c:varyColors val="0"/>
        <c:ser>
          <c:idx val="1"/>
          <c:order val="0"/>
          <c:tx>
            <c:v>Teorico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Z_score_PocheOSS!$T$2:$T$52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Z_score_PocheOSS!$U$2:$U$52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+1sd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Z_score_PocheOSS!$AA$13:$AB$13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Z_score_PocheOSS!$AA$14:$AB$14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-1sd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Z_score_PocheOSS!$AC$13:$AD$13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Z_score_PocheOSS!$AC$14:$AD$14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+2sd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33CCCC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Z_score_PocheOSS!$AA$15:$AB$15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Z_score_PocheOSS!$AA$16:$AB$16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-2sd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33CCCC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Z_score_PocheOSS!$AC$15:$AD$15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Z_score_PocheOSS!$AC$16:$AD$16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+3sd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00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Z_score_PocheOSS!$AA$17:$AB$17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Z_score_PocheOSS!$AA$18:$AB$18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-3sd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00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Z_score_PocheOSS!$AC$17:$AD$17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Z_score_PocheOSS!$AC$18:$AD$18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61674572"/>
        <c:axId val="18200237"/>
      </c:scatterChart>
      <c:valAx>
        <c:axId val="61674572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8200237"/>
        <c:crossesAt val="0"/>
        <c:crossBetween val="midCat"/>
        <c:dispUnits/>
        <c:majorUnit val="25"/>
      </c:valAx>
      <c:valAx>
        <c:axId val="18200237"/>
        <c:scaling>
          <c:orientation val="minMax"/>
          <c:max val="0.05"/>
          <c:min val="0"/>
        </c:scaling>
        <c:axPos val="l"/>
        <c:majorGridlines/>
        <c:delete val="1"/>
        <c:majorTickMark val="none"/>
        <c:minorTickMark val="none"/>
        <c:tickLblPos val="low"/>
        <c:crossAx val="61674572"/>
        <c:crossesAt val="65"/>
        <c:crossBetween val="midCat"/>
        <c:dispUnits/>
        <c:majorUnit val="0.0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Z_score_PocheOSS!$L$4:$L$33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Z_score_PocheOSS!$P$3:$P$14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0.06666666666666667</c:v>
                </c:pt>
                <c:pt idx="5">
                  <c:v>0.6</c:v>
                </c:pt>
                <c:pt idx="6">
                  <c:v>0.8333333333333333</c:v>
                </c:pt>
                <c:pt idx="7">
                  <c:v>0.9999999999999999</c:v>
                </c:pt>
                <c:pt idx="8">
                  <c:v>0.9999999999999999</c:v>
                </c:pt>
                <c:pt idx="9">
                  <c:v>0.9999999999999999</c:v>
                </c:pt>
                <c:pt idx="10">
                  <c:v>0.9999999999999999</c:v>
                </c:pt>
                <c:pt idx="11">
                  <c:v>0.9999999999999999</c:v>
                </c:pt>
              </c:numCache>
            </c:numRef>
          </c:val>
        </c:ser>
        <c:gapWidth val="10"/>
        <c:axId val="29584406"/>
        <c:axId val="64933063"/>
      </c:barChart>
      <c:catAx>
        <c:axId val="29584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Punteggio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33063"/>
        <c:crosses val="autoZero"/>
        <c:auto val="1"/>
        <c:lblOffset val="100"/>
        <c:noMultiLvlLbl val="0"/>
      </c:catAx>
      <c:valAx>
        <c:axId val="6493306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Frequenza cumulata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84406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00CCFF"/>
                </a:solidFill>
                <a:ln w="3175">
                  <a:noFill/>
                </a:ln>
              </c:spPr>
            </c:trendlineLbl>
          </c:trendline>
          <c:xVal>
            <c:numRef>
              <c:f>Z_score_PocheOSS!$L$6:$L$10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Z_score_PocheOSS!$R$6:$R$10</c:f>
              <c:numCache>
                <c:ptCount val="5"/>
                <c:pt idx="0">
                  <c:v>-2.5758313377585953</c:v>
                </c:pt>
                <c:pt idx="1">
                  <c:v>-1.50108615653255</c:v>
                </c:pt>
                <c:pt idx="2">
                  <c:v>0.25334724110751783</c:v>
                </c:pt>
                <c:pt idx="3">
                  <c:v>0.9674215377487791</c:v>
                </c:pt>
                <c:pt idx="4">
                  <c:v>2.575831337758588</c:v>
                </c:pt>
              </c:numCache>
            </c:numRef>
          </c:yVal>
          <c:smooth val="0"/>
        </c:ser>
        <c:axId val="47526656"/>
        <c:axId val="25086721"/>
      </c:scatterChart>
      <c:valAx>
        <c:axId val="47526656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crossAx val="25086721"/>
        <c:crosses val="autoZero"/>
        <c:crossBetween val="midCat"/>
        <c:dispUnits/>
        <c:majorUnit val="25"/>
      </c:valAx>
      <c:valAx>
        <c:axId val="25086721"/>
        <c:scaling>
          <c:orientation val="minMax"/>
          <c:max val="2.5"/>
          <c:min val="-2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7526656"/>
        <c:crosses val="autoZero"/>
        <c:crossBetween val="midCat"/>
        <c:dispUnits/>
        <c:majorUnit val="1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Z_score_PocheOSS!$V$2:$V$52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Z_score_PocheOSS!$W$2:$W$52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z0.05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Z_score_PocheOSS!$AF$4:$AG$4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Z_score_PocheOSS!$AF$5:$AG$5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z-score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00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Z_score_PocheOSS!$AF$2:$AG$2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Z_score_PocheOSS!$AF$3:$AG$3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z0.025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Z_score_PocheOSS!$AF$6:$AG$6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Z_score_PocheOSS!$AF$7:$AG$7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z0.005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Z_score_PocheOSS!$AF$8:$AG$8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Z_score_PocheOSS!$AF$9:$AG$9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24453898"/>
        <c:axId val="18758491"/>
      </c:scatterChart>
      <c:valAx>
        <c:axId val="24453898"/>
        <c:scaling>
          <c:orientation val="minMax"/>
          <c:max val="3.5"/>
          <c:min val="-3.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8758491"/>
        <c:crosses val="autoZero"/>
        <c:crossBetween val="midCat"/>
        <c:dispUnits/>
        <c:majorUnit val="1.75"/>
      </c:valAx>
      <c:valAx>
        <c:axId val="18758491"/>
        <c:scaling>
          <c:orientation val="minMax"/>
          <c:max val="0.5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24453898"/>
        <c:crosses val="autoZero"/>
        <c:crossBetween val="midCat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Z_score_PocheOSS!$V$2:$V$52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Z_score_PocheOSS!$X$2:$X$52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z0.05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Z_score_PocheOSS!$AF$4:$AG$4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Z_score_PocheOSS!$AF$5:$AG$5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z-score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00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Z_score_PocheOSS!$AF$2:$AG$2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Z_score_PocheOSS!$AF$3:$AG$3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z0.025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Z_score_PocheOSS!$AF$6:$AG$6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Z_score_PocheOSS!$AF$7:$AG$7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z0.005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Z_score_PocheOSS!$AF$8:$AG$8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Z_score_PocheOSS!$AF$9:$AG$9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34608692"/>
        <c:axId val="43042773"/>
      </c:scatterChart>
      <c:valAx>
        <c:axId val="34608692"/>
        <c:scaling>
          <c:orientation val="minMax"/>
          <c:max val="3.5"/>
          <c:min val="-3.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3042773"/>
        <c:crosses val="autoZero"/>
        <c:crossBetween val="midCat"/>
        <c:dispUnits/>
        <c:majorUnit val="1.75"/>
      </c:valAx>
      <c:valAx>
        <c:axId val="4304277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34608692"/>
        <c:crosses val="autoZero"/>
        <c:crossBetween val="midCat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Z_score_PocheOSS!$V$2:$V$52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Z_score_PocheOSS!$W$2:$W$52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z0.05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Z_score_PocheOSS!$AF$4:$AG$4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Z_score_PocheOSS!$AF$5:$AG$5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2"/>
          <c:tx>
            <c:v>z0.025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Z_score_PocheOSS!$AF$6:$AG$6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Z_score_PocheOSS!$AF$7:$AG$7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v>z0.005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Z_score_PocheOSS!$AF$8:$AG$8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Z_score_PocheOSS!$AF$9:$AG$9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51840638"/>
        <c:axId val="63912559"/>
      </c:scatterChart>
      <c:valAx>
        <c:axId val="51840638"/>
        <c:scaling>
          <c:orientation val="minMax"/>
          <c:max val="3.5"/>
          <c:min val="-3.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63912559"/>
        <c:crosses val="autoZero"/>
        <c:crossBetween val="midCat"/>
        <c:dispUnits/>
        <c:majorUnit val="1.75"/>
      </c:valAx>
      <c:valAx>
        <c:axId val="63912559"/>
        <c:scaling>
          <c:orientation val="minMax"/>
          <c:max val="0.5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51840638"/>
        <c:crosses val="autoZero"/>
        <c:crossBetween val="midCat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Z_score_PocheOSS!$V$2:$V$52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Z_score_PocheOSS!$X$2:$X$52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z0.05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Z_score_PocheOSS!$AF$4:$AG$4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Z_score_PocheOSS!$AF$5:$AG$5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2"/>
          <c:tx>
            <c:v>z0.025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Z_score_PocheOSS!$AF$6:$AG$6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Z_score_PocheOSS!$AF$7:$AG$7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v>z0.005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Z_score_PocheOSS!$AF$8:$AG$8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Z_score_PocheOSS!$AF$9:$AG$9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38342120"/>
        <c:axId val="9534761"/>
      </c:scatterChart>
      <c:valAx>
        <c:axId val="38342120"/>
        <c:scaling>
          <c:orientation val="minMax"/>
          <c:max val="3.5"/>
          <c:min val="-3.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9534761"/>
        <c:crosses val="autoZero"/>
        <c:crossBetween val="midCat"/>
        <c:dispUnits/>
        <c:majorUnit val="1.75"/>
      </c:valAx>
      <c:valAx>
        <c:axId val="953476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38342120"/>
        <c:crosses val="autoZero"/>
        <c:crossBetween val="midCat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Campionato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Z_score_tanteOSS!$L$3:$L$32</c:f>
              <c:numCache/>
            </c:numRef>
          </c:xVal>
          <c:yVal>
            <c:numRef>
              <c:f>Z_score_tanteOSS!$Q$3:$Q$32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0.00125</c:v>
                </c:pt>
                <c:pt idx="9">
                  <c:v>0.00375</c:v>
                </c:pt>
                <c:pt idx="10">
                  <c:v>0.00375</c:v>
                </c:pt>
                <c:pt idx="11">
                  <c:v>0.01</c:v>
                </c:pt>
                <c:pt idx="12">
                  <c:v>0.0175</c:v>
                </c:pt>
                <c:pt idx="13">
                  <c:v>0.03375</c:v>
                </c:pt>
                <c:pt idx="14">
                  <c:v>0.04125</c:v>
                </c:pt>
                <c:pt idx="15">
                  <c:v>0.0425</c:v>
                </c:pt>
                <c:pt idx="16">
                  <c:v>0.03625</c:v>
                </c:pt>
                <c:pt idx="17">
                  <c:v>0.02375</c:v>
                </c:pt>
                <c:pt idx="18">
                  <c:v>0.02125</c:v>
                </c:pt>
                <c:pt idx="19">
                  <c:v>0.005</c:v>
                </c:pt>
                <c:pt idx="20">
                  <c:v>0.0075</c:v>
                </c:pt>
                <c:pt idx="21">
                  <c:v>0.00125</c:v>
                </c:pt>
                <c:pt idx="22">
                  <c:v>0</c:v>
                </c:pt>
                <c:pt idx="23">
                  <c:v>0.00125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Teorico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Z_score_tanteOSS!$T$2:$T$52</c:f>
              <c:numCache/>
            </c:numRef>
          </c:xVal>
          <c:yVal>
            <c:numRef>
              <c:f>Z_score_tanteOSS!$U$2:$U$52</c:f>
              <c:numCache/>
            </c:numRef>
          </c:yVal>
          <c:smooth val="0"/>
        </c:ser>
        <c:axId val="52301384"/>
        <c:axId val="950409"/>
      </c:scatterChart>
      <c:valAx>
        <c:axId val="52301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Punteggio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0409"/>
        <c:crosses val="autoZero"/>
        <c:crossBetween val="midCat"/>
        <c:dispUnits/>
      </c:valAx>
      <c:valAx>
        <c:axId val="950409"/>
        <c:scaling>
          <c:orientation val="minMax"/>
          <c:max val="0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Densità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01384"/>
        <c:crosses val="autoZero"/>
        <c:crossBetween val="midCat"/>
        <c:dispUnits/>
        <c:majorUnit val="0.0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2475"/>
          <c:w val="0.944"/>
          <c:h val="0.92975"/>
        </c:manualLayout>
      </c:layout>
      <c:scatterChart>
        <c:scatterStyle val="lineMarker"/>
        <c:varyColors val="0"/>
        <c:ser>
          <c:idx val="1"/>
          <c:order val="0"/>
          <c:tx>
            <c:v>Teorico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Z_score_tanteOSS!$T$2:$T$52</c:f>
              <c:numCache/>
            </c:numRef>
          </c:xVal>
          <c:yVal>
            <c:numRef>
              <c:f>Z_score_tanteOSS!$U$2:$U$52</c:f>
              <c:numCache/>
            </c:numRef>
          </c:yVal>
          <c:smooth val="0"/>
        </c:ser>
        <c:ser>
          <c:idx val="0"/>
          <c:order val="1"/>
          <c:tx>
            <c:v>+1sd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Z_score_tanteOSS!$AA$13:$AB$13</c:f>
              <c:numCache/>
            </c:numRef>
          </c:xVal>
          <c:yVal>
            <c:numRef>
              <c:f>Z_score_tanteOSS!$AA$14:$AB$14</c:f>
              <c:numCache/>
            </c:numRef>
          </c:yVal>
          <c:smooth val="0"/>
        </c:ser>
        <c:ser>
          <c:idx val="2"/>
          <c:order val="2"/>
          <c:tx>
            <c:v>-1sd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Z_score_tanteOSS!$AC$13:$AD$13</c:f>
              <c:numCache/>
            </c:numRef>
          </c:xVal>
          <c:yVal>
            <c:numRef>
              <c:f>Z_score_tanteOSS!$AC$14:$AD$14</c:f>
              <c:numCache/>
            </c:numRef>
          </c:yVal>
          <c:smooth val="0"/>
        </c:ser>
        <c:ser>
          <c:idx val="3"/>
          <c:order val="3"/>
          <c:tx>
            <c:v>+2sd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33CCCC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Z_score_tanteOSS!$AA$15:$AB$15</c:f>
              <c:numCache/>
            </c:numRef>
          </c:xVal>
          <c:yVal>
            <c:numRef>
              <c:f>Z_score_tanteOSS!$AA$16:$AB$16</c:f>
              <c:numCache/>
            </c:numRef>
          </c:yVal>
          <c:smooth val="0"/>
        </c:ser>
        <c:ser>
          <c:idx val="4"/>
          <c:order val="4"/>
          <c:tx>
            <c:v>-2sd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33CCCC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Z_score_tanteOSS!$AC$15:$AD$15</c:f>
              <c:numCache/>
            </c:numRef>
          </c:xVal>
          <c:yVal>
            <c:numRef>
              <c:f>Z_score_tanteOSS!$AC$16:$AD$16</c:f>
              <c:numCache/>
            </c:numRef>
          </c:yVal>
          <c:smooth val="0"/>
        </c:ser>
        <c:ser>
          <c:idx val="5"/>
          <c:order val="5"/>
          <c:tx>
            <c:v>+3sd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00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Z_score_tanteOSS!$AA$17:$AB$17</c:f>
              <c:numCache/>
            </c:numRef>
          </c:xVal>
          <c:yVal>
            <c:numRef>
              <c:f>Z_score_tanteOSS!$AA$18:$AB$18</c:f>
              <c:numCache/>
            </c:numRef>
          </c:yVal>
          <c:smooth val="0"/>
        </c:ser>
        <c:ser>
          <c:idx val="6"/>
          <c:order val="6"/>
          <c:tx>
            <c:v>-3sd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00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Z_score_tanteOSS!$AC$17:$AD$17</c:f>
              <c:numCache/>
            </c:numRef>
          </c:xVal>
          <c:yVal>
            <c:numRef>
              <c:f>Z_score_tanteOSS!$AC$18:$AD$18</c:f>
              <c:numCache/>
            </c:numRef>
          </c:yVal>
          <c:smooth val="0"/>
        </c:ser>
        <c:axId val="8553682"/>
        <c:axId val="9874275"/>
      </c:scatterChart>
      <c:valAx>
        <c:axId val="8553682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9874275"/>
        <c:crossesAt val="0"/>
        <c:crossBetween val="midCat"/>
        <c:dispUnits/>
        <c:majorUnit val="25"/>
      </c:valAx>
      <c:valAx>
        <c:axId val="9874275"/>
        <c:scaling>
          <c:orientation val="minMax"/>
          <c:max val="0.05"/>
          <c:min val="0"/>
        </c:scaling>
        <c:axPos val="l"/>
        <c:majorGridlines/>
        <c:delete val="1"/>
        <c:majorTickMark val="none"/>
        <c:minorTickMark val="none"/>
        <c:tickLblPos val="low"/>
        <c:crossAx val="8553682"/>
        <c:crossesAt val="65"/>
        <c:crossBetween val="midCat"/>
        <c:dispUnits/>
        <c:majorUnit val="0.0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Z_score_tanteOSS!$L$3:$L$32</c:f>
              <c:numCache/>
            </c:numRef>
          </c:cat>
          <c:val>
            <c:numRef>
              <c:f>Z_score_tanteOSS!$P$3:$P$32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0.005</c:v>
                </c:pt>
                <c:pt idx="9">
                  <c:v>0.02</c:v>
                </c:pt>
                <c:pt idx="10">
                  <c:v>0.035</c:v>
                </c:pt>
                <c:pt idx="11">
                  <c:v>0.07500000000000001</c:v>
                </c:pt>
                <c:pt idx="12">
                  <c:v>0.14500000000000002</c:v>
                </c:pt>
                <c:pt idx="13">
                  <c:v>0.28</c:v>
                </c:pt>
                <c:pt idx="14">
                  <c:v>0.44500000000000006</c:v>
                </c:pt>
                <c:pt idx="15">
                  <c:v>0.6150000000000001</c:v>
                </c:pt>
                <c:pt idx="16">
                  <c:v>0.7600000000000001</c:v>
                </c:pt>
                <c:pt idx="17">
                  <c:v>0.8550000000000001</c:v>
                </c:pt>
                <c:pt idx="18">
                  <c:v>0.9400000000000001</c:v>
                </c:pt>
                <c:pt idx="19">
                  <c:v>0.9600000000000001</c:v>
                </c:pt>
                <c:pt idx="20">
                  <c:v>0.9900000000000001</c:v>
                </c:pt>
                <c:pt idx="21">
                  <c:v>0.9950000000000001</c:v>
                </c:pt>
                <c:pt idx="22">
                  <c:v>0.9950000000000001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gapWidth val="10"/>
        <c:axId val="21759612"/>
        <c:axId val="61618781"/>
      </c:barChart>
      <c:catAx>
        <c:axId val="21759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Punteggio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618781"/>
        <c:crosses val="autoZero"/>
        <c:auto val="1"/>
        <c:lblOffset val="100"/>
        <c:noMultiLvlLbl val="0"/>
      </c:catAx>
      <c:valAx>
        <c:axId val="6161878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Frequenza cumulata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759612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Z_score_tanteOSS!$L$12:$L$24</c:f>
              <c:numCache/>
            </c:numRef>
          </c:xVal>
          <c:yVal>
            <c:numRef>
              <c:f>Z_score_tanteOSS!$R$12:$R$24</c:f>
              <c:numCache>
                <c:ptCount val="13"/>
                <c:pt idx="0">
                  <c:v>-2.0537475189510443</c:v>
                </c:pt>
                <c:pt idx="1">
                  <c:v>-1.8119099518974315</c:v>
                </c:pt>
                <c:pt idx="2">
                  <c:v>-1.4395317774662395</c:v>
                </c:pt>
                <c:pt idx="3">
                  <c:v>-1.0581217374135186</c:v>
                </c:pt>
                <c:pt idx="4">
                  <c:v>-0.5828413698324744</c:v>
                </c:pt>
                <c:pt idx="5">
                  <c:v>-0.13830413394640922</c:v>
                </c:pt>
                <c:pt idx="6">
                  <c:v>0.29237506332677543</c:v>
                </c:pt>
                <c:pt idx="7">
                  <c:v>0.7063023247519997</c:v>
                </c:pt>
                <c:pt idx="8">
                  <c:v>1.0581217374135186</c:v>
                </c:pt>
                <c:pt idx="9">
                  <c:v>1.5547736907189442</c:v>
                </c:pt>
                <c:pt idx="10">
                  <c:v>1.7506855670030306</c:v>
                </c:pt>
                <c:pt idx="11">
                  <c:v>2.3263469999324347</c:v>
                </c:pt>
                <c:pt idx="12">
                  <c:v>2.5758313377585953</c:v>
                </c:pt>
              </c:numCache>
            </c:numRef>
          </c:yVal>
          <c:smooth val="0"/>
        </c:ser>
        <c:axId val="17698118"/>
        <c:axId val="25065335"/>
      </c:scatterChart>
      <c:valAx>
        <c:axId val="17698118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crossAx val="25065335"/>
        <c:crosses val="autoZero"/>
        <c:crossBetween val="midCat"/>
        <c:dispUnits/>
        <c:majorUnit val="25"/>
      </c:valAx>
      <c:valAx>
        <c:axId val="25065335"/>
        <c:scaling>
          <c:orientation val="minMax"/>
          <c:max val="2.5"/>
          <c:min val="-2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7698118"/>
        <c:crosses val="autoZero"/>
        <c:crossBetween val="midCat"/>
        <c:dispUnits/>
        <c:majorUnit val="1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Z_score_tanteOSS!$V$2:$V$52</c:f>
              <c:numCache/>
            </c:numRef>
          </c:xVal>
          <c:yVal>
            <c:numRef>
              <c:f>Z_score_tanteOSS!$W$2:$W$52</c:f>
              <c:numCache/>
            </c:numRef>
          </c:yVal>
          <c:smooth val="1"/>
        </c:ser>
        <c:ser>
          <c:idx val="1"/>
          <c:order val="1"/>
          <c:tx>
            <c:v>z0.05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Z_score_tanteOSS!$AF$4:$AG$4</c:f>
              <c:numCache/>
            </c:numRef>
          </c:xVal>
          <c:yVal>
            <c:numRef>
              <c:f>Z_score_tanteOSS!$AF$5:$AG$5</c:f>
              <c:numCache/>
            </c:numRef>
          </c:yVal>
          <c:smooth val="1"/>
        </c:ser>
        <c:ser>
          <c:idx val="2"/>
          <c:order val="2"/>
          <c:tx>
            <c:v>z-score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00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Z_score_tanteOSS!$AF$2:$AG$2</c:f>
              <c:numCache/>
            </c:numRef>
          </c:xVal>
          <c:yVal>
            <c:numRef>
              <c:f>Z_score_tanteOSS!$AF$3:$AG$3</c:f>
              <c:numCache/>
            </c:numRef>
          </c:yVal>
          <c:smooth val="1"/>
        </c:ser>
        <c:ser>
          <c:idx val="3"/>
          <c:order val="3"/>
          <c:tx>
            <c:v>z0.025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Z_score_tanteOSS!$AF$6:$AG$6</c:f>
              <c:numCache/>
            </c:numRef>
          </c:xVal>
          <c:yVal>
            <c:numRef>
              <c:f>Z_score_tanteOSS!$AF$7:$AG$7</c:f>
              <c:numCache/>
            </c:numRef>
          </c:yVal>
          <c:smooth val="1"/>
        </c:ser>
        <c:ser>
          <c:idx val="4"/>
          <c:order val="4"/>
          <c:tx>
            <c:v>z0.005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Z_score_tanteOSS!$AF$8:$AG$8</c:f>
              <c:numCache/>
            </c:numRef>
          </c:xVal>
          <c:yVal>
            <c:numRef>
              <c:f>Z_score_tanteOSS!$AF$9:$AG$9</c:f>
              <c:numCache/>
            </c:numRef>
          </c:yVal>
          <c:smooth val="1"/>
        </c:ser>
        <c:axId val="24261424"/>
        <c:axId val="17026225"/>
      </c:scatterChart>
      <c:valAx>
        <c:axId val="24261424"/>
        <c:scaling>
          <c:orientation val="minMax"/>
          <c:max val="3.5"/>
          <c:min val="-3.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7026225"/>
        <c:crosses val="autoZero"/>
        <c:crossBetween val="midCat"/>
        <c:dispUnits/>
        <c:majorUnit val="1.75"/>
      </c:valAx>
      <c:valAx>
        <c:axId val="17026225"/>
        <c:scaling>
          <c:orientation val="minMax"/>
          <c:max val="0.5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24261424"/>
        <c:crosses val="autoZero"/>
        <c:crossBetween val="midCat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Z_score_tanteOSS!$V$2:$V$52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Z_score_tanteOSS!$X$2:$X$52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z0.05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Z_score_tanteOSS!$AF$4:$AG$4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Z_score_tanteOSS!$AF$5:$AG$5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z-score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00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Z_score_tanteOSS!$AF$2:$AG$2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Z_score_tanteOSS!$AF$3:$AG$3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z0.025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Z_score_tanteOSS!$AF$6:$AG$6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Z_score_tanteOSS!$AF$7:$AG$7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z0.005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Z_score_tanteOSS!$AF$8:$AG$8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Z_score_tanteOSS!$AF$9:$AG$9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19018298"/>
        <c:axId val="36946955"/>
      </c:scatterChart>
      <c:valAx>
        <c:axId val="19018298"/>
        <c:scaling>
          <c:orientation val="minMax"/>
          <c:max val="3.5"/>
          <c:min val="-3.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6946955"/>
        <c:crosses val="autoZero"/>
        <c:crossBetween val="midCat"/>
        <c:dispUnits/>
        <c:majorUnit val="1.75"/>
      </c:valAx>
      <c:valAx>
        <c:axId val="3694695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19018298"/>
        <c:crosses val="autoZero"/>
        <c:crossBetween val="midCat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Z_score_tanteOSS!$V$2:$V$52</c:f>
              <c:numCache/>
            </c:numRef>
          </c:xVal>
          <c:yVal>
            <c:numRef>
              <c:f>Z_score_tanteOSS!$W$2:$W$52</c:f>
              <c:numCache/>
            </c:numRef>
          </c:yVal>
          <c:smooth val="1"/>
        </c:ser>
        <c:ser>
          <c:idx val="1"/>
          <c:order val="1"/>
          <c:tx>
            <c:v>z0.05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Z_score_tanteOSS!$AF$4:$AG$4</c:f>
              <c:numCache/>
            </c:numRef>
          </c:xVal>
          <c:yVal>
            <c:numRef>
              <c:f>Z_score_tanteOSS!$AF$5:$AG$5</c:f>
              <c:numCache/>
            </c:numRef>
          </c:yVal>
          <c:smooth val="1"/>
        </c:ser>
        <c:ser>
          <c:idx val="3"/>
          <c:order val="2"/>
          <c:tx>
            <c:v>z0.025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Z_score_tanteOSS!$AF$6:$AG$6</c:f>
              <c:numCache/>
            </c:numRef>
          </c:xVal>
          <c:yVal>
            <c:numRef>
              <c:f>Z_score_tanteOSS!$AF$7:$AG$7</c:f>
              <c:numCache/>
            </c:numRef>
          </c:yVal>
          <c:smooth val="1"/>
        </c:ser>
        <c:ser>
          <c:idx val="4"/>
          <c:order val="3"/>
          <c:tx>
            <c:v>z0.005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Z_score_tanteOSS!$AF$8:$AG$8</c:f>
              <c:numCache/>
            </c:numRef>
          </c:xVal>
          <c:yVal>
            <c:numRef>
              <c:f>Z_score_tanteOSS!$AF$9:$AG$9</c:f>
              <c:numCache/>
            </c:numRef>
          </c:yVal>
          <c:smooth val="1"/>
        </c:ser>
        <c:axId val="64087140"/>
        <c:axId val="39913349"/>
      </c:scatterChart>
      <c:valAx>
        <c:axId val="64087140"/>
        <c:scaling>
          <c:orientation val="minMax"/>
          <c:max val="3.5"/>
          <c:min val="-3.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9913349"/>
        <c:crosses val="autoZero"/>
        <c:crossBetween val="midCat"/>
        <c:dispUnits/>
        <c:majorUnit val="1.75"/>
      </c:valAx>
      <c:valAx>
        <c:axId val="39913349"/>
        <c:scaling>
          <c:orientation val="minMax"/>
          <c:max val="0.5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64087140"/>
        <c:crosses val="autoZero"/>
        <c:crossBetween val="midCat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Z_score_tanteOSS!$V$2:$V$52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Z_score_tanteOSS!$X$2:$X$52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z0.05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Z_score_tanteOSS!$AF$4:$AG$4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Z_score_tanteOSS!$AF$5:$AG$5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2"/>
          <c:tx>
            <c:v>z0.025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Z_score_tanteOSS!$AF$6:$AG$6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Z_score_tanteOSS!$AF$7:$AG$7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v>z0.005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Z_score_tanteOSS!$AF$8:$AG$8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Z_score_tanteOSS!$AF$9:$AG$9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23675822"/>
        <c:axId val="11755807"/>
      </c:scatterChart>
      <c:valAx>
        <c:axId val="23675822"/>
        <c:scaling>
          <c:orientation val="minMax"/>
          <c:max val="3.5"/>
          <c:min val="-3.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1755807"/>
        <c:crosses val="autoZero"/>
        <c:crossBetween val="midCat"/>
        <c:dispUnits/>
        <c:majorUnit val="1.75"/>
      </c:valAx>
      <c:valAx>
        <c:axId val="1175580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23675822"/>
        <c:crosses val="autoZero"/>
        <c:crossBetween val="midCat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9</xdr:row>
      <xdr:rowOff>28575</xdr:rowOff>
    </xdr:from>
    <xdr:to>
      <xdr:col>11</xdr:col>
      <xdr:colOff>438150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6029325" y="2162175"/>
        <a:ext cx="24765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21</xdr:row>
      <xdr:rowOff>114300</xdr:rowOff>
    </xdr:from>
    <xdr:to>
      <xdr:col>12</xdr:col>
      <xdr:colOff>28575</xdr:colOff>
      <xdr:row>36</xdr:row>
      <xdr:rowOff>57150</xdr:rowOff>
    </xdr:to>
    <xdr:graphicFrame>
      <xdr:nvGraphicFramePr>
        <xdr:cNvPr id="2" name="Chart 2"/>
        <xdr:cNvGraphicFramePr/>
      </xdr:nvGraphicFramePr>
      <xdr:xfrm>
        <a:off x="6353175" y="4191000"/>
        <a:ext cx="23526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361950</xdr:colOff>
      <xdr:row>8</xdr:row>
      <xdr:rowOff>133350</xdr:rowOff>
    </xdr:from>
    <xdr:to>
      <xdr:col>16</xdr:col>
      <xdr:colOff>104775</xdr:colOff>
      <xdr:row>27</xdr:row>
      <xdr:rowOff>0</xdr:rowOff>
    </xdr:to>
    <xdr:graphicFrame>
      <xdr:nvGraphicFramePr>
        <xdr:cNvPr id="3" name="Chart 3"/>
        <xdr:cNvGraphicFramePr/>
      </xdr:nvGraphicFramePr>
      <xdr:xfrm>
        <a:off x="9039225" y="2095500"/>
        <a:ext cx="3714750" cy="2952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695325</xdr:colOff>
      <xdr:row>8</xdr:row>
      <xdr:rowOff>47625</xdr:rowOff>
    </xdr:from>
    <xdr:to>
      <xdr:col>4</xdr:col>
      <xdr:colOff>190500</xdr:colOff>
      <xdr:row>23</xdr:row>
      <xdr:rowOff>85725</xdr:rowOff>
    </xdr:to>
    <xdr:graphicFrame>
      <xdr:nvGraphicFramePr>
        <xdr:cNvPr id="4" name="Chart 4"/>
        <xdr:cNvGraphicFramePr/>
      </xdr:nvGraphicFramePr>
      <xdr:xfrm>
        <a:off x="695325" y="2009775"/>
        <a:ext cx="2543175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304800</xdr:colOff>
      <xdr:row>8</xdr:row>
      <xdr:rowOff>133350</xdr:rowOff>
    </xdr:from>
    <xdr:to>
      <xdr:col>7</xdr:col>
      <xdr:colOff>657225</xdr:colOff>
      <xdr:row>23</xdr:row>
      <xdr:rowOff>66675</xdr:rowOff>
    </xdr:to>
    <xdr:graphicFrame>
      <xdr:nvGraphicFramePr>
        <xdr:cNvPr id="5" name="Chart 12"/>
        <xdr:cNvGraphicFramePr/>
      </xdr:nvGraphicFramePr>
      <xdr:xfrm>
        <a:off x="3352800" y="2095500"/>
        <a:ext cx="2619375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25</xdr:col>
      <xdr:colOff>257175</xdr:colOff>
      <xdr:row>18</xdr:row>
      <xdr:rowOff>104775</xdr:rowOff>
    </xdr:from>
    <xdr:to>
      <xdr:col>30</xdr:col>
      <xdr:colOff>114300</xdr:colOff>
      <xdr:row>37</xdr:row>
      <xdr:rowOff>66675</xdr:rowOff>
    </xdr:to>
    <xdr:graphicFrame>
      <xdr:nvGraphicFramePr>
        <xdr:cNvPr id="6" name="Chart 14"/>
        <xdr:cNvGraphicFramePr/>
      </xdr:nvGraphicFramePr>
      <xdr:xfrm>
        <a:off x="20173950" y="3695700"/>
        <a:ext cx="3676650" cy="3038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25</xdr:col>
      <xdr:colOff>257175</xdr:colOff>
      <xdr:row>37</xdr:row>
      <xdr:rowOff>133350</xdr:rowOff>
    </xdr:from>
    <xdr:to>
      <xdr:col>30</xdr:col>
      <xdr:colOff>123825</xdr:colOff>
      <xdr:row>56</xdr:row>
      <xdr:rowOff>95250</xdr:rowOff>
    </xdr:to>
    <xdr:graphicFrame>
      <xdr:nvGraphicFramePr>
        <xdr:cNvPr id="7" name="Chart 16"/>
        <xdr:cNvGraphicFramePr/>
      </xdr:nvGraphicFramePr>
      <xdr:xfrm>
        <a:off x="20173950" y="6800850"/>
        <a:ext cx="3686175" cy="3048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32</xdr:col>
      <xdr:colOff>257175</xdr:colOff>
      <xdr:row>18</xdr:row>
      <xdr:rowOff>104775</xdr:rowOff>
    </xdr:from>
    <xdr:to>
      <xdr:col>38</xdr:col>
      <xdr:colOff>276225</xdr:colOff>
      <xdr:row>37</xdr:row>
      <xdr:rowOff>66675</xdr:rowOff>
    </xdr:to>
    <xdr:graphicFrame>
      <xdr:nvGraphicFramePr>
        <xdr:cNvPr id="8" name="Chart 17"/>
        <xdr:cNvGraphicFramePr/>
      </xdr:nvGraphicFramePr>
      <xdr:xfrm>
        <a:off x="25212675" y="3695700"/>
        <a:ext cx="3676650" cy="3038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32</xdr:col>
      <xdr:colOff>257175</xdr:colOff>
      <xdr:row>37</xdr:row>
      <xdr:rowOff>133350</xdr:rowOff>
    </xdr:from>
    <xdr:to>
      <xdr:col>38</xdr:col>
      <xdr:colOff>285750</xdr:colOff>
      <xdr:row>56</xdr:row>
      <xdr:rowOff>95250</xdr:rowOff>
    </xdr:to>
    <xdr:graphicFrame>
      <xdr:nvGraphicFramePr>
        <xdr:cNvPr id="9" name="Chart 18"/>
        <xdr:cNvGraphicFramePr/>
      </xdr:nvGraphicFramePr>
      <xdr:xfrm>
        <a:off x="25212675" y="6800850"/>
        <a:ext cx="3686175" cy="3048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7</xdr:row>
      <xdr:rowOff>133350</xdr:rowOff>
    </xdr:from>
    <xdr:to>
      <xdr:col>12</xdr:col>
      <xdr:colOff>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200775" y="1924050"/>
        <a:ext cx="24765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419100</xdr:colOff>
      <xdr:row>21</xdr:row>
      <xdr:rowOff>28575</xdr:rowOff>
    </xdr:from>
    <xdr:to>
      <xdr:col>12</xdr:col>
      <xdr:colOff>85725</xdr:colOff>
      <xdr:row>35</xdr:row>
      <xdr:rowOff>133350</xdr:rowOff>
    </xdr:to>
    <xdr:graphicFrame>
      <xdr:nvGraphicFramePr>
        <xdr:cNvPr id="2" name="Chart 2"/>
        <xdr:cNvGraphicFramePr/>
      </xdr:nvGraphicFramePr>
      <xdr:xfrm>
        <a:off x="6410325" y="4105275"/>
        <a:ext cx="23526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4</xdr:col>
      <xdr:colOff>666750</xdr:colOff>
      <xdr:row>25</xdr:row>
      <xdr:rowOff>19050</xdr:rowOff>
    </xdr:to>
    <xdr:graphicFrame>
      <xdr:nvGraphicFramePr>
        <xdr:cNvPr id="3" name="Chart 3"/>
        <xdr:cNvGraphicFramePr/>
      </xdr:nvGraphicFramePr>
      <xdr:xfrm>
        <a:off x="0" y="1790700"/>
        <a:ext cx="3714750" cy="2952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695325</xdr:colOff>
      <xdr:row>22</xdr:row>
      <xdr:rowOff>9525</xdr:rowOff>
    </xdr:from>
    <xdr:to>
      <xdr:col>8</xdr:col>
      <xdr:colOff>295275</xdr:colOff>
      <xdr:row>37</xdr:row>
      <xdr:rowOff>57150</xdr:rowOff>
    </xdr:to>
    <xdr:graphicFrame>
      <xdr:nvGraphicFramePr>
        <xdr:cNvPr id="4" name="Chart 4"/>
        <xdr:cNvGraphicFramePr/>
      </xdr:nvGraphicFramePr>
      <xdr:xfrm>
        <a:off x="3743325" y="4248150"/>
        <a:ext cx="2543175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657225</xdr:colOff>
      <xdr:row>7</xdr:row>
      <xdr:rowOff>0</xdr:rowOff>
    </xdr:from>
    <xdr:to>
      <xdr:col>8</xdr:col>
      <xdr:colOff>333375</xdr:colOff>
      <xdr:row>21</xdr:row>
      <xdr:rowOff>85725</xdr:rowOff>
    </xdr:to>
    <xdr:graphicFrame>
      <xdr:nvGraphicFramePr>
        <xdr:cNvPr id="5" name="Chart 5"/>
        <xdr:cNvGraphicFramePr/>
      </xdr:nvGraphicFramePr>
      <xdr:xfrm>
        <a:off x="3705225" y="1790700"/>
        <a:ext cx="2619375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25</xdr:col>
      <xdr:colOff>257175</xdr:colOff>
      <xdr:row>18</xdr:row>
      <xdr:rowOff>104775</xdr:rowOff>
    </xdr:from>
    <xdr:to>
      <xdr:col>30</xdr:col>
      <xdr:colOff>114300</xdr:colOff>
      <xdr:row>37</xdr:row>
      <xdr:rowOff>66675</xdr:rowOff>
    </xdr:to>
    <xdr:graphicFrame>
      <xdr:nvGraphicFramePr>
        <xdr:cNvPr id="6" name="Chart 6"/>
        <xdr:cNvGraphicFramePr/>
      </xdr:nvGraphicFramePr>
      <xdr:xfrm>
        <a:off x="20173950" y="3695700"/>
        <a:ext cx="3676650" cy="3038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25</xdr:col>
      <xdr:colOff>257175</xdr:colOff>
      <xdr:row>37</xdr:row>
      <xdr:rowOff>133350</xdr:rowOff>
    </xdr:from>
    <xdr:to>
      <xdr:col>30</xdr:col>
      <xdr:colOff>123825</xdr:colOff>
      <xdr:row>56</xdr:row>
      <xdr:rowOff>95250</xdr:rowOff>
    </xdr:to>
    <xdr:graphicFrame>
      <xdr:nvGraphicFramePr>
        <xdr:cNvPr id="7" name="Chart 7"/>
        <xdr:cNvGraphicFramePr/>
      </xdr:nvGraphicFramePr>
      <xdr:xfrm>
        <a:off x="20173950" y="6800850"/>
        <a:ext cx="3686175" cy="3048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32</xdr:col>
      <xdr:colOff>257175</xdr:colOff>
      <xdr:row>18</xdr:row>
      <xdr:rowOff>104775</xdr:rowOff>
    </xdr:from>
    <xdr:to>
      <xdr:col>38</xdr:col>
      <xdr:colOff>276225</xdr:colOff>
      <xdr:row>37</xdr:row>
      <xdr:rowOff>66675</xdr:rowOff>
    </xdr:to>
    <xdr:graphicFrame>
      <xdr:nvGraphicFramePr>
        <xdr:cNvPr id="8" name="Chart 8"/>
        <xdr:cNvGraphicFramePr/>
      </xdr:nvGraphicFramePr>
      <xdr:xfrm>
        <a:off x="25212675" y="3695700"/>
        <a:ext cx="3676650" cy="3038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32</xdr:col>
      <xdr:colOff>257175</xdr:colOff>
      <xdr:row>37</xdr:row>
      <xdr:rowOff>133350</xdr:rowOff>
    </xdr:from>
    <xdr:to>
      <xdr:col>38</xdr:col>
      <xdr:colOff>285750</xdr:colOff>
      <xdr:row>56</xdr:row>
      <xdr:rowOff>95250</xdr:rowOff>
    </xdr:to>
    <xdr:graphicFrame>
      <xdr:nvGraphicFramePr>
        <xdr:cNvPr id="9" name="Chart 9"/>
        <xdr:cNvGraphicFramePr/>
      </xdr:nvGraphicFramePr>
      <xdr:xfrm>
        <a:off x="25212675" y="6800850"/>
        <a:ext cx="3686175" cy="3048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1"/>
  <sheetViews>
    <sheetView tabSelected="1" workbookViewId="0" topLeftCell="A1">
      <selection activeCell="E5" sqref="E5"/>
    </sheetView>
  </sheetViews>
  <sheetFormatPr defaultColWidth="9.140625" defaultRowHeight="12.75"/>
  <cols>
    <col min="1" max="1" width="16.28125" style="0" customWidth="1"/>
    <col min="2" max="2" width="6.140625" style="0" customWidth="1"/>
    <col min="3" max="3" width="12.7109375" style="1" customWidth="1"/>
    <col min="4" max="5" width="10.57421875" style="1" customWidth="1"/>
    <col min="6" max="6" width="12.421875" style="21" customWidth="1"/>
    <col min="7" max="7" width="11.00390625" style="21" customWidth="1"/>
    <col min="8" max="8" width="10.140625" style="0" customWidth="1"/>
    <col min="9" max="9" width="9.00390625" style="0" customWidth="1"/>
    <col min="10" max="10" width="13.00390625" style="0" customWidth="1"/>
    <col min="13" max="13" width="12.7109375" style="0" customWidth="1"/>
    <col min="14" max="15" width="14.00390625" style="0" customWidth="1"/>
    <col min="16" max="16" width="18.8515625" style="0" customWidth="1"/>
    <col min="18" max="18" width="11.8515625" style="0" customWidth="1"/>
    <col min="21" max="21" width="16.57421875" style="0" bestFit="1" customWidth="1"/>
    <col min="23" max="23" width="18.8515625" style="0" customWidth="1"/>
    <col min="24" max="24" width="13.57421875" style="0" customWidth="1"/>
    <col min="25" max="25" width="11.57421875" style="0" customWidth="1"/>
    <col min="26" max="26" width="8.57421875" style="0" customWidth="1"/>
    <col min="27" max="27" width="13.140625" style="0" customWidth="1"/>
    <col min="28" max="28" width="14.00390625" style="0" customWidth="1"/>
    <col min="29" max="29" width="12.421875" style="0" customWidth="1"/>
  </cols>
  <sheetData>
    <row r="1" spans="1:34" ht="51" customHeight="1" thickBot="1">
      <c r="A1" s="7" t="s">
        <v>7</v>
      </c>
      <c r="B1" s="8">
        <v>50</v>
      </c>
      <c r="C1" s="4" t="s">
        <v>3</v>
      </c>
      <c r="D1" s="3" t="s">
        <v>21</v>
      </c>
      <c r="E1" s="3" t="s">
        <v>28</v>
      </c>
      <c r="F1" s="30" t="s">
        <v>16</v>
      </c>
      <c r="G1" s="31" t="s">
        <v>17</v>
      </c>
      <c r="H1" s="31" t="s">
        <v>18</v>
      </c>
      <c r="I1" s="31" t="s">
        <v>19</v>
      </c>
      <c r="J1" s="32" t="s">
        <v>20</v>
      </c>
      <c r="K1" s="3" t="s">
        <v>0</v>
      </c>
      <c r="L1" s="3" t="s">
        <v>2</v>
      </c>
      <c r="M1" s="3" t="s">
        <v>6</v>
      </c>
      <c r="N1" s="3" t="s">
        <v>1</v>
      </c>
      <c r="O1" s="3" t="s">
        <v>4</v>
      </c>
      <c r="P1" s="3" t="s">
        <v>11</v>
      </c>
      <c r="Q1" s="3" t="s">
        <v>5</v>
      </c>
      <c r="R1" s="3" t="s">
        <v>25</v>
      </c>
      <c r="T1" s="27" t="s">
        <v>12</v>
      </c>
      <c r="U1" s="28" t="s">
        <v>23</v>
      </c>
      <c r="V1" s="28" t="s">
        <v>22</v>
      </c>
      <c r="W1" s="28" t="s">
        <v>24</v>
      </c>
      <c r="X1" s="29" t="s">
        <v>27</v>
      </c>
      <c r="AA1" s="2" t="s">
        <v>13</v>
      </c>
      <c r="AB1" s="2" t="s">
        <v>13</v>
      </c>
      <c r="AC1" s="2" t="s">
        <v>26</v>
      </c>
      <c r="AF1" s="56" t="s">
        <v>30</v>
      </c>
      <c r="AG1" s="56"/>
      <c r="AH1" s="2" t="s">
        <v>29</v>
      </c>
    </row>
    <row r="2" spans="1:34" ht="16.5" thickBot="1">
      <c r="A2" s="9" t="s">
        <v>8</v>
      </c>
      <c r="B2" s="10">
        <v>10</v>
      </c>
      <c r="C2" s="6">
        <v>1</v>
      </c>
      <c r="D2" s="6">
        <f ca="1">ROUNDUP(NORMINV(RAND(),$B$1,$B$2),0)</f>
        <v>40</v>
      </c>
      <c r="E2" s="20">
        <f>(D2-AVERAGE($D$2:$D$201))/STDEV($D$2:$D$201)</f>
        <v>-1.2260875833760905</v>
      </c>
      <c r="F2" s="37">
        <f>1</f>
        <v>1</v>
      </c>
      <c r="G2" s="38">
        <f aca="true" t="shared" si="0" ref="G2:G7">NORMDIST($B$1+F2*$B$2,$B$1,$B$2,TRUE)</f>
        <v>0.8413447402410041</v>
      </c>
      <c r="H2" s="39">
        <f aca="true" t="shared" si="1" ref="H2:H7">NORMINV(G2,$B$1,$B$2)</f>
        <v>60</v>
      </c>
      <c r="I2" s="39">
        <f>COUNTIF($D$2:$D$201,"&gt;"&amp;$H$2)</f>
        <v>29</v>
      </c>
      <c r="J2" s="47">
        <f>(COUNT(D2:D201)-SUM(I2:I3))/200</f>
        <v>0.76</v>
      </c>
      <c r="K2" s="5">
        <f>B1-B2*$B$4</f>
        <v>-10</v>
      </c>
      <c r="L2" s="5"/>
      <c r="M2" s="5">
        <f aca="true" t="shared" si="2" ref="M2:M32">COUNTIF($D$2:$D$201,"&gt;="&amp;$K2)</f>
        <v>200</v>
      </c>
      <c r="N2" s="5"/>
      <c r="O2" s="5"/>
      <c r="P2" s="5"/>
      <c r="Q2" s="5"/>
      <c r="T2" s="15">
        <f>B1-B2*$B$4</f>
        <v>-10</v>
      </c>
      <c r="U2" s="23">
        <f>NORMDIST(T2,$B$1,$B$2,FALSE)</f>
        <v>6.075882849823285E-10</v>
      </c>
      <c r="V2" s="24">
        <f>(T2-$B$1)/$B$2</f>
        <v>-6</v>
      </c>
      <c r="W2" s="24">
        <f>NORMDIST(V2,0,1,FALSE)</f>
        <v>6.075882849823285E-09</v>
      </c>
      <c r="X2" s="16">
        <f>NORMDIST(V2,0,1,TRUE)</f>
        <v>9.901218733787687E-10</v>
      </c>
      <c r="Z2" s="49">
        <f>1</f>
        <v>1</v>
      </c>
      <c r="AA2">
        <f>NORMDIST($B$1+Z2*$B$2,$B$1,$B$2,TRUE)</f>
        <v>0.8413447402410041</v>
      </c>
      <c r="AB2">
        <f>1-AA2</f>
        <v>0.15865525975899586</v>
      </c>
      <c r="AC2" s="19">
        <f>AA2-AB2</f>
        <v>0.6826894804820083</v>
      </c>
      <c r="AF2" s="54">
        <v>1</v>
      </c>
      <c r="AG2" s="55">
        <f>AF2</f>
        <v>1</v>
      </c>
      <c r="AH2" s="50">
        <f>1-NORMSDIST(AG2)</f>
        <v>0.15865525975899586</v>
      </c>
    </row>
    <row r="3" spans="1:34" ht="13.5" thickBot="1">
      <c r="A3" s="9" t="s">
        <v>9</v>
      </c>
      <c r="B3" s="10">
        <v>30</v>
      </c>
      <c r="C3" s="6">
        <v>2</v>
      </c>
      <c r="D3" s="6">
        <f aca="true" ca="1" t="shared" si="3" ref="D3:D65">ROUNDUP(NORMINV(RAND(),$B$1,$B$2),0)</f>
        <v>53</v>
      </c>
      <c r="E3" s="20">
        <f aca="true" t="shared" si="4" ref="E3:E66">(D3-AVERAGE($D$2:$D$201))/STDEV($D$2:$D$201)</f>
        <v>0.20215064098673935</v>
      </c>
      <c r="F3" s="40">
        <f>-1</f>
        <v>-1</v>
      </c>
      <c r="G3" s="33">
        <f t="shared" si="0"/>
        <v>0.15865525975899586</v>
      </c>
      <c r="H3" s="34">
        <f t="shared" si="1"/>
        <v>40</v>
      </c>
      <c r="I3" s="34">
        <f>COUNTIF($D$2:$D$201,"&lt;"&amp;$H$3)</f>
        <v>19</v>
      </c>
      <c r="J3" s="41"/>
      <c r="K3" s="5">
        <f>K2+($B$2*$B$4*2)/$B$3</f>
        <v>-6</v>
      </c>
      <c r="L3" s="5">
        <f>AVERAGE(K2:K3)</f>
        <v>-8</v>
      </c>
      <c r="M3" s="5">
        <f>COUNTIF($D$2:$D$201,"&gt;="&amp;$K3)</f>
        <v>200</v>
      </c>
      <c r="N3" s="5">
        <f>M2-M3</f>
        <v>0</v>
      </c>
      <c r="O3" s="5">
        <f aca="true" t="shared" si="5" ref="O3:O32">N3/$N$33</f>
        <v>0</v>
      </c>
      <c r="P3" s="5">
        <f>SUM($O$2:O3)</f>
        <v>0</v>
      </c>
      <c r="Q3" s="13">
        <f>O3/(K3-K2)</f>
        <v>0</v>
      </c>
      <c r="R3">
        <f>IF(P3=0,NORMINV(P3+1/200,0,1),IF(P3=1,NORMINV(1-1/200,0,1),NORMINV(P3,0,1)))</f>
        <v>-2.5758313377585953</v>
      </c>
      <c r="T3" s="15">
        <f aca="true" t="shared" si="6" ref="T3:T34">T2+($B$2*$B$4*2)/50</f>
        <v>-7.6</v>
      </c>
      <c r="U3" s="23">
        <f aca="true" t="shared" si="7" ref="U3:U33">NORMDIST(T3,$B$1,$B$2,FALSE)</f>
        <v>2.4916426972950895E-09</v>
      </c>
      <c r="V3" s="24">
        <f aca="true" t="shared" si="8" ref="V3:V52">(T3-$B$1)/$B$2</f>
        <v>-5.76</v>
      </c>
      <c r="W3" s="24">
        <f aca="true" t="shared" si="9" ref="W3:W52">NORMDIST(V3,0,1,FALSE)</f>
        <v>2.4916426972950986E-08</v>
      </c>
      <c r="X3" s="16">
        <f aca="true" t="shared" si="10" ref="X3:X52">NORMDIST(V3,0,1,TRUE)</f>
        <v>4.218388416354912E-09</v>
      </c>
      <c r="Z3" s="49">
        <v>1.96</v>
      </c>
      <c r="AA3">
        <f>NORMDIST($B$1+Z3*$B$2,$B$1,$B$2,TRUE)</f>
        <v>0.9750021748190105</v>
      </c>
      <c r="AB3">
        <f>1-AA3</f>
        <v>0.024997825180989475</v>
      </c>
      <c r="AC3" s="19">
        <f>AA3-AB3</f>
        <v>0.950004349638021</v>
      </c>
      <c r="AF3" s="15">
        <v>0</v>
      </c>
      <c r="AG3" s="16">
        <v>1</v>
      </c>
      <c r="AH3" s="16"/>
    </row>
    <row r="4" spans="1:34" ht="16.5" thickBot="1">
      <c r="A4" s="11" t="s">
        <v>10</v>
      </c>
      <c r="B4" s="12">
        <v>6</v>
      </c>
      <c r="C4" s="6">
        <v>3</v>
      </c>
      <c r="D4" s="6">
        <f ca="1" t="shared" si="3"/>
        <v>54</v>
      </c>
      <c r="E4" s="20">
        <f t="shared" si="4"/>
        <v>0.31201511978388013</v>
      </c>
      <c r="F4" s="40">
        <v>2</v>
      </c>
      <c r="G4" s="35">
        <f t="shared" si="0"/>
        <v>0.9772499379638131</v>
      </c>
      <c r="H4" s="34">
        <f t="shared" si="1"/>
        <v>69.99999999999999</v>
      </c>
      <c r="I4" s="34">
        <f>COUNTIF($D$2:$D$201,"&gt;"&amp;$H$4)</f>
        <v>3</v>
      </c>
      <c r="J4" s="48">
        <f>(COUNT(D2:D201)-SUM(I4:I5))/200</f>
        <v>0.98</v>
      </c>
      <c r="K4" s="5">
        <f aca="true" t="shared" si="11" ref="K4:K32">K3+($B$2*$B$4*2)/$B$3</f>
        <v>-2</v>
      </c>
      <c r="L4" s="5">
        <f>AVERAGE(K3:K4)</f>
        <v>-4</v>
      </c>
      <c r="M4" s="5">
        <f t="shared" si="2"/>
        <v>200</v>
      </c>
      <c r="N4" s="5">
        <f aca="true" t="shared" si="12" ref="N4:N32">M3-M4</f>
        <v>0</v>
      </c>
      <c r="O4" s="5">
        <f t="shared" si="5"/>
        <v>0</v>
      </c>
      <c r="P4" s="5">
        <f>SUM($O$2:O4)</f>
        <v>0</v>
      </c>
      <c r="Q4" s="13">
        <f aca="true" t="shared" si="13" ref="Q4:Q32">O4/(K4-K3)</f>
        <v>0</v>
      </c>
      <c r="R4">
        <f aca="true" t="shared" si="14" ref="R4:R32">IF(P4=0,NORMINV(P4+1/200,0,1),IF(P4=1,NORMINV(1-1/200,0,1),NORMINV(P4,0,1)))</f>
        <v>-2.5758313377585953</v>
      </c>
      <c r="T4" s="15">
        <f t="shared" si="6"/>
        <v>-5.199999999999999</v>
      </c>
      <c r="U4" s="23">
        <f t="shared" si="7"/>
        <v>9.645989284273329E-09</v>
      </c>
      <c r="V4" s="24">
        <f t="shared" si="8"/>
        <v>-5.5200000000000005</v>
      </c>
      <c r="W4" s="24">
        <f t="shared" si="9"/>
        <v>9.64598928427333E-08</v>
      </c>
      <c r="X4" s="16">
        <f t="shared" si="10"/>
        <v>1.6992469986654157E-08</v>
      </c>
      <c r="Z4" s="49">
        <v>3</v>
      </c>
      <c r="AA4">
        <f>NORMDIST($B$1+Z4*$B$2,$B$1,$B$2,TRUE)</f>
        <v>0.9986500327767646</v>
      </c>
      <c r="AB4">
        <f>1-AA4</f>
        <v>0.0013499672232354376</v>
      </c>
      <c r="AC4" s="19">
        <f>AA4-AB4</f>
        <v>0.9973000655535291</v>
      </c>
      <c r="AF4" s="52">
        <f>-NORMSINV(AH4)</f>
        <v>1.6448534756699833</v>
      </c>
      <c r="AG4" s="53">
        <f>AF4</f>
        <v>1.6448534756699833</v>
      </c>
      <c r="AH4" s="51">
        <v>0.05</v>
      </c>
    </row>
    <row r="5" spans="3:34" ht="13.5" thickBot="1">
      <c r="C5" s="6">
        <v>4</v>
      </c>
      <c r="D5" s="6">
        <f ca="1" t="shared" si="3"/>
        <v>54</v>
      </c>
      <c r="E5" s="20">
        <f t="shared" si="4"/>
        <v>0.31201511978388013</v>
      </c>
      <c r="F5" s="42">
        <v>-2</v>
      </c>
      <c r="G5" s="36">
        <f>NORMDIST($B$1+F5*$B$2,$B$1,$B$2,TRUE)</f>
        <v>0.022750062036186902</v>
      </c>
      <c r="H5" s="34">
        <f t="shared" si="1"/>
        <v>29.999999999999993</v>
      </c>
      <c r="I5" s="34">
        <f>COUNTIF($D$2:$D$201,"&lt;"&amp;$H$5)</f>
        <v>1</v>
      </c>
      <c r="J5" s="41"/>
      <c r="K5" s="5">
        <f t="shared" si="11"/>
        <v>2</v>
      </c>
      <c r="L5" s="5">
        <f aca="true" t="shared" si="15" ref="L5:L32">AVERAGE(K4:K5)</f>
        <v>0</v>
      </c>
      <c r="M5" s="5">
        <f t="shared" si="2"/>
        <v>200</v>
      </c>
      <c r="N5" s="5">
        <f t="shared" si="12"/>
        <v>0</v>
      </c>
      <c r="O5" s="5">
        <f t="shared" si="5"/>
        <v>0</v>
      </c>
      <c r="P5" s="5">
        <f>SUM($O$2:O5)</f>
        <v>0</v>
      </c>
      <c r="Q5" s="13">
        <f t="shared" si="13"/>
        <v>0</v>
      </c>
      <c r="R5">
        <f t="shared" si="14"/>
        <v>-2.5758313377585953</v>
      </c>
      <c r="T5" s="15">
        <f t="shared" si="6"/>
        <v>-2.7999999999999994</v>
      </c>
      <c r="U5" s="23">
        <f t="shared" si="7"/>
        <v>3.52527031261405E-08</v>
      </c>
      <c r="V5" s="24">
        <f t="shared" si="8"/>
        <v>-5.279999999999999</v>
      </c>
      <c r="W5" s="24">
        <f t="shared" si="9"/>
        <v>3.525270312614056E-07</v>
      </c>
      <c r="X5" s="16">
        <f t="shared" si="10"/>
        <v>6.472428681902898E-08</v>
      </c>
      <c r="AF5" s="17">
        <v>0</v>
      </c>
      <c r="AG5" s="26">
        <v>1</v>
      </c>
      <c r="AH5" s="18"/>
    </row>
    <row r="6" spans="3:34" ht="16.5" customHeight="1" thickBot="1">
      <c r="C6" s="6">
        <v>5</v>
      </c>
      <c r="D6" s="6">
        <f ca="1" t="shared" si="3"/>
        <v>45</v>
      </c>
      <c r="E6" s="20">
        <f t="shared" si="4"/>
        <v>-0.6767651893903867</v>
      </c>
      <c r="F6" s="40">
        <v>3</v>
      </c>
      <c r="G6" s="35">
        <f t="shared" si="0"/>
        <v>0.9986500327767646</v>
      </c>
      <c r="H6" s="34">
        <f t="shared" si="1"/>
        <v>79.9999999999999</v>
      </c>
      <c r="I6" s="34">
        <f>COUNTIF($D$2:$D$201,"&gt;"&amp;$H$6)</f>
        <v>0</v>
      </c>
      <c r="J6" s="48">
        <f>(COUNT(D2:D201)-SUM(I6:I7))/200</f>
        <v>1</v>
      </c>
      <c r="K6" s="5">
        <f t="shared" si="11"/>
        <v>6</v>
      </c>
      <c r="L6" s="5">
        <f t="shared" si="15"/>
        <v>4</v>
      </c>
      <c r="M6" s="5">
        <f t="shared" si="2"/>
        <v>200</v>
      </c>
      <c r="N6" s="5">
        <f t="shared" si="12"/>
        <v>0</v>
      </c>
      <c r="O6" s="5">
        <f t="shared" si="5"/>
        <v>0</v>
      </c>
      <c r="P6" s="5">
        <f>SUM($O$2:O6)</f>
        <v>0</v>
      </c>
      <c r="Q6" s="13">
        <f t="shared" si="13"/>
        <v>0</v>
      </c>
      <c r="R6">
        <f t="shared" si="14"/>
        <v>-2.5758313377585953</v>
      </c>
      <c r="T6" s="15">
        <f t="shared" si="6"/>
        <v>-0.39999999999999947</v>
      </c>
      <c r="U6" s="23">
        <f t="shared" si="7"/>
        <v>1.21624959893132E-07</v>
      </c>
      <c r="V6" s="24">
        <f t="shared" si="8"/>
        <v>-5.04</v>
      </c>
      <c r="W6" s="24">
        <f t="shared" si="9"/>
        <v>1.2162495989313178E-06</v>
      </c>
      <c r="X6" s="16">
        <f t="shared" si="10"/>
        <v>2.3314863151213672E-07</v>
      </c>
      <c r="AA6" s="2" t="s">
        <v>13</v>
      </c>
      <c r="AB6" s="2" t="s">
        <v>13</v>
      </c>
      <c r="AF6" s="52">
        <f>-NORMSINV(AH6)</f>
        <v>1.959962787408407</v>
      </c>
      <c r="AG6" s="53">
        <f>AF6</f>
        <v>1.959962787408407</v>
      </c>
      <c r="AH6" s="51">
        <v>0.025</v>
      </c>
    </row>
    <row r="7" spans="3:34" ht="13.5" thickBot="1">
      <c r="C7" s="6">
        <v>6</v>
      </c>
      <c r="D7" s="6">
        <f ca="1" t="shared" si="3"/>
        <v>60</v>
      </c>
      <c r="E7" s="20">
        <f t="shared" si="4"/>
        <v>0.9712019925667246</v>
      </c>
      <c r="F7" s="43">
        <v>-3</v>
      </c>
      <c r="G7" s="44">
        <f t="shared" si="0"/>
        <v>0.0013499672232354376</v>
      </c>
      <c r="H7" s="45">
        <f t="shared" si="1"/>
        <v>19.99999999999985</v>
      </c>
      <c r="I7" s="45">
        <f>COUNTIF($D$2:$D$201,"&lt;"&amp;$H$7)</f>
        <v>0</v>
      </c>
      <c r="J7" s="46"/>
      <c r="K7" s="5">
        <f t="shared" si="11"/>
        <v>10</v>
      </c>
      <c r="L7" s="5">
        <f t="shared" si="15"/>
        <v>8</v>
      </c>
      <c r="M7" s="5">
        <f t="shared" si="2"/>
        <v>200</v>
      </c>
      <c r="N7" s="5">
        <f t="shared" si="12"/>
        <v>0</v>
      </c>
      <c r="O7" s="5">
        <f t="shared" si="5"/>
        <v>0</v>
      </c>
      <c r="P7" s="5">
        <f>SUM($O$2:O7)</f>
        <v>0</v>
      </c>
      <c r="Q7" s="13">
        <f t="shared" si="13"/>
        <v>0</v>
      </c>
      <c r="R7">
        <f t="shared" si="14"/>
        <v>-2.5758313377585953</v>
      </c>
      <c r="T7" s="15">
        <f t="shared" si="6"/>
        <v>2.0000000000000004</v>
      </c>
      <c r="U7" s="23">
        <f t="shared" si="7"/>
        <v>3.961299091032075E-07</v>
      </c>
      <c r="V7" s="24">
        <f t="shared" si="8"/>
        <v>-4.8</v>
      </c>
      <c r="W7" s="24">
        <f t="shared" si="9"/>
        <v>3.9612990910320745E-06</v>
      </c>
      <c r="X7" s="16">
        <f t="shared" si="10"/>
        <v>7.943526689757618E-07</v>
      </c>
      <c r="Z7">
        <f>Z2</f>
        <v>1</v>
      </c>
      <c r="AA7">
        <f>NORMINV(AA2,$B$1,$B$2)</f>
        <v>60</v>
      </c>
      <c r="AB7">
        <f aca="true" t="shared" si="16" ref="AA7:AB9">NORMINV(AB2,$B$1,$B$2)</f>
        <v>40</v>
      </c>
      <c r="AF7" s="17">
        <v>0</v>
      </c>
      <c r="AG7" s="26">
        <v>1</v>
      </c>
      <c r="AH7" s="18"/>
    </row>
    <row r="8" spans="3:34" ht="13.5" thickBot="1">
      <c r="C8" s="6">
        <v>7</v>
      </c>
      <c r="D8" s="6">
        <f ca="1" t="shared" si="3"/>
        <v>55</v>
      </c>
      <c r="E8" s="20">
        <f t="shared" si="4"/>
        <v>0.42187959858102086</v>
      </c>
      <c r="K8" s="5">
        <f t="shared" si="11"/>
        <v>14</v>
      </c>
      <c r="L8" s="5">
        <f t="shared" si="15"/>
        <v>12</v>
      </c>
      <c r="M8" s="5">
        <f t="shared" si="2"/>
        <v>200</v>
      </c>
      <c r="N8" s="5">
        <f t="shared" si="12"/>
        <v>0</v>
      </c>
      <c r="O8" s="5">
        <f t="shared" si="5"/>
        <v>0</v>
      </c>
      <c r="P8" s="5">
        <f>SUM($O$2:O8)</f>
        <v>0</v>
      </c>
      <c r="Q8" s="13">
        <f t="shared" si="13"/>
        <v>0</v>
      </c>
      <c r="R8">
        <f t="shared" si="14"/>
        <v>-2.5758313377585953</v>
      </c>
      <c r="T8" s="15">
        <f t="shared" si="6"/>
        <v>4.4</v>
      </c>
      <c r="U8" s="23">
        <f t="shared" si="7"/>
        <v>1.2179716970268676E-06</v>
      </c>
      <c r="V8" s="24">
        <f t="shared" si="8"/>
        <v>-4.5600000000000005</v>
      </c>
      <c r="W8" s="24">
        <f t="shared" si="9"/>
        <v>1.2179716970268653E-05</v>
      </c>
      <c r="X8" s="16">
        <f t="shared" si="10"/>
        <v>2.5602108963962422E-06</v>
      </c>
      <c r="Z8">
        <f>Z3</f>
        <v>1.96</v>
      </c>
      <c r="AA8">
        <f t="shared" si="16"/>
        <v>69.6</v>
      </c>
      <c r="AB8">
        <f t="shared" si="16"/>
        <v>30.39999999999999</v>
      </c>
      <c r="AF8" s="52">
        <f>-NORMSINV(AH8)</f>
        <v>2.5758313377585953</v>
      </c>
      <c r="AG8" s="53">
        <f>AF8</f>
        <v>2.5758313377585953</v>
      </c>
      <c r="AH8" s="51">
        <v>0.005</v>
      </c>
    </row>
    <row r="9" spans="3:34" ht="13.5" thickBot="1">
      <c r="C9" s="6">
        <v>8</v>
      </c>
      <c r="D9" s="6">
        <f ca="1" t="shared" si="3"/>
        <v>47</v>
      </c>
      <c r="E9" s="20">
        <f t="shared" si="4"/>
        <v>-0.45703623179610514</v>
      </c>
      <c r="K9" s="5">
        <f t="shared" si="11"/>
        <v>18</v>
      </c>
      <c r="L9" s="5">
        <f t="shared" si="15"/>
        <v>16</v>
      </c>
      <c r="M9" s="5">
        <f t="shared" si="2"/>
        <v>200</v>
      </c>
      <c r="N9" s="5">
        <f t="shared" si="12"/>
        <v>0</v>
      </c>
      <c r="O9" s="5">
        <f t="shared" si="5"/>
        <v>0</v>
      </c>
      <c r="P9" s="5">
        <f>SUM($O$2:O9)</f>
        <v>0</v>
      </c>
      <c r="Q9" s="13">
        <f t="shared" si="13"/>
        <v>0</v>
      </c>
      <c r="R9">
        <f t="shared" si="14"/>
        <v>-2.5758313377585953</v>
      </c>
      <c r="T9" s="15">
        <f t="shared" si="6"/>
        <v>6.800000000000001</v>
      </c>
      <c r="U9" s="23">
        <f t="shared" si="7"/>
        <v>3.5352603001773092E-06</v>
      </c>
      <c r="V9" s="24">
        <f t="shared" si="8"/>
        <v>-4.32</v>
      </c>
      <c r="W9" s="24">
        <f t="shared" si="9"/>
        <v>3.535260300177309E-05</v>
      </c>
      <c r="X9" s="16">
        <f t="shared" si="10"/>
        <v>7.807195613884765E-06</v>
      </c>
      <c r="Z9">
        <f>Z4</f>
        <v>3</v>
      </c>
      <c r="AA9">
        <f t="shared" si="16"/>
        <v>79.9999999999999</v>
      </c>
      <c r="AB9">
        <f t="shared" si="16"/>
        <v>19.99999999999985</v>
      </c>
      <c r="AF9" s="17">
        <v>0</v>
      </c>
      <c r="AG9" s="26">
        <v>1</v>
      </c>
      <c r="AH9" s="18"/>
    </row>
    <row r="10" spans="3:24" ht="12.75">
      <c r="C10" s="6">
        <v>9</v>
      </c>
      <c r="D10" s="6">
        <f ca="1" t="shared" si="3"/>
        <v>49</v>
      </c>
      <c r="E10" s="20">
        <f t="shared" si="4"/>
        <v>-0.23730727420182365</v>
      </c>
      <c r="K10" s="5">
        <f t="shared" si="11"/>
        <v>22</v>
      </c>
      <c r="L10" s="5">
        <f t="shared" si="15"/>
        <v>20</v>
      </c>
      <c r="M10" s="5">
        <f t="shared" si="2"/>
        <v>199</v>
      </c>
      <c r="N10" s="5">
        <f t="shared" si="12"/>
        <v>1</v>
      </c>
      <c r="O10" s="5">
        <f t="shared" si="5"/>
        <v>0.005</v>
      </c>
      <c r="P10" s="5">
        <f>SUM($O$2:O10)</f>
        <v>0.005</v>
      </c>
      <c r="Q10" s="13">
        <f t="shared" si="13"/>
        <v>0.00125</v>
      </c>
      <c r="R10">
        <f t="shared" si="14"/>
        <v>-2.5758313377585953</v>
      </c>
      <c r="T10" s="15">
        <f t="shared" si="6"/>
        <v>9.200000000000001</v>
      </c>
      <c r="U10" s="23">
        <f t="shared" si="7"/>
        <v>9.687020839871924E-06</v>
      </c>
      <c r="V10" s="24">
        <f t="shared" si="8"/>
        <v>-4.08</v>
      </c>
      <c r="W10" s="24">
        <f t="shared" si="9"/>
        <v>9.687020839871925E-05</v>
      </c>
      <c r="X10" s="16">
        <f t="shared" si="10"/>
        <v>2.2529715365426917E-05</v>
      </c>
    </row>
    <row r="11" spans="3:30" ht="12.75">
      <c r="C11" s="6">
        <v>10</v>
      </c>
      <c r="D11" s="6">
        <f ca="1" t="shared" si="3"/>
        <v>54</v>
      </c>
      <c r="E11" s="20">
        <f t="shared" si="4"/>
        <v>0.31201511978388013</v>
      </c>
      <c r="K11" s="5">
        <f t="shared" si="11"/>
        <v>26</v>
      </c>
      <c r="L11" s="5">
        <f t="shared" si="15"/>
        <v>24</v>
      </c>
      <c r="M11" s="5">
        <f t="shared" si="2"/>
        <v>199</v>
      </c>
      <c r="N11" s="5">
        <f t="shared" si="12"/>
        <v>0</v>
      </c>
      <c r="O11" s="5">
        <f t="shared" si="5"/>
        <v>0</v>
      </c>
      <c r="P11" s="5">
        <f>SUM($O$2:O11)</f>
        <v>0.005</v>
      </c>
      <c r="Q11" s="13">
        <f t="shared" si="13"/>
        <v>0</v>
      </c>
      <c r="R11">
        <f t="shared" si="14"/>
        <v>-2.5758313377585953</v>
      </c>
      <c r="T11" s="15">
        <f t="shared" si="6"/>
        <v>11.600000000000001</v>
      </c>
      <c r="U11" s="23">
        <f t="shared" si="7"/>
        <v>2.5057844489086073E-05</v>
      </c>
      <c r="V11" s="24">
        <f t="shared" si="8"/>
        <v>-3.84</v>
      </c>
      <c r="W11" s="24">
        <f t="shared" si="9"/>
        <v>0.00025057844489086075</v>
      </c>
      <c r="X11" s="16">
        <f t="shared" si="10"/>
        <v>6.153935937358579E-05</v>
      </c>
      <c r="AA11" s="56" t="s">
        <v>14</v>
      </c>
      <c r="AB11" s="56"/>
      <c r="AC11" s="56"/>
      <c r="AD11" s="56"/>
    </row>
    <row r="12" spans="3:30" ht="12.75">
      <c r="C12" s="6">
        <v>11</v>
      </c>
      <c r="D12" s="6">
        <f ca="1" t="shared" si="3"/>
        <v>62</v>
      </c>
      <c r="E12" s="20">
        <f t="shared" si="4"/>
        <v>1.1909309501610061</v>
      </c>
      <c r="K12" s="5">
        <f t="shared" si="11"/>
        <v>30</v>
      </c>
      <c r="L12" s="5">
        <f t="shared" si="15"/>
        <v>28</v>
      </c>
      <c r="M12" s="5">
        <f t="shared" si="2"/>
        <v>199</v>
      </c>
      <c r="N12" s="5">
        <f t="shared" si="12"/>
        <v>0</v>
      </c>
      <c r="O12" s="5">
        <f t="shared" si="5"/>
        <v>0</v>
      </c>
      <c r="P12" s="5">
        <f>SUM($O$2:O12)</f>
        <v>0.005</v>
      </c>
      <c r="Q12" s="13">
        <f t="shared" si="13"/>
        <v>0</v>
      </c>
      <c r="R12">
        <f>IF(P12=0,NORMINV(P12+1/200,0,1),IF(P12=1,NORMINV(1-1/200,0,1),NORMINV(P12,0,1)))</f>
        <v>-2.5758313377585953</v>
      </c>
      <c r="T12" s="15">
        <f t="shared" si="6"/>
        <v>14.000000000000002</v>
      </c>
      <c r="U12" s="23">
        <f t="shared" si="7"/>
        <v>6.119019301137719E-05</v>
      </c>
      <c r="V12" s="24">
        <f t="shared" si="8"/>
        <v>-3.6</v>
      </c>
      <c r="W12" s="24">
        <f t="shared" si="9"/>
        <v>0.0006119019301137718</v>
      </c>
      <c r="X12" s="16">
        <f t="shared" si="10"/>
        <v>0.00015914571376995923</v>
      </c>
      <c r="AA12" s="56" t="s">
        <v>15</v>
      </c>
      <c r="AB12" s="56"/>
      <c r="AC12" s="56" t="s">
        <v>15</v>
      </c>
      <c r="AD12" s="56"/>
    </row>
    <row r="13" spans="3:30" ht="12.75">
      <c r="C13" s="6">
        <v>12</v>
      </c>
      <c r="D13" s="6">
        <f ca="1" t="shared" si="3"/>
        <v>50</v>
      </c>
      <c r="E13" s="20">
        <f t="shared" si="4"/>
        <v>-0.1274427954046829</v>
      </c>
      <c r="K13" s="5">
        <f t="shared" si="11"/>
        <v>34</v>
      </c>
      <c r="L13" s="5">
        <f t="shared" si="15"/>
        <v>32</v>
      </c>
      <c r="M13" s="5">
        <f t="shared" si="2"/>
        <v>196</v>
      </c>
      <c r="N13" s="5">
        <f t="shared" si="12"/>
        <v>3</v>
      </c>
      <c r="O13" s="5">
        <f t="shared" si="5"/>
        <v>0.015</v>
      </c>
      <c r="P13" s="5">
        <f>SUM($O$2:O13)</f>
        <v>0.02</v>
      </c>
      <c r="Q13" s="13">
        <f t="shared" si="13"/>
        <v>0.00375</v>
      </c>
      <c r="R13">
        <f t="shared" si="14"/>
        <v>-2.0537475189510443</v>
      </c>
      <c r="T13" s="15">
        <f t="shared" si="6"/>
        <v>16.400000000000002</v>
      </c>
      <c r="U13" s="23">
        <f t="shared" si="7"/>
        <v>0.0001410602256941386</v>
      </c>
      <c r="V13" s="24">
        <f t="shared" si="8"/>
        <v>-3.3599999999999994</v>
      </c>
      <c r="W13" s="24">
        <f t="shared" si="9"/>
        <v>0.0014106022569413859</v>
      </c>
      <c r="X13" s="16">
        <f t="shared" si="10"/>
        <v>0.0003897667397390059</v>
      </c>
      <c r="Z13" s="57">
        <f>Z2</f>
        <v>1</v>
      </c>
      <c r="AA13">
        <f>AA7</f>
        <v>60</v>
      </c>
      <c r="AB13">
        <f>AA13</f>
        <v>60</v>
      </c>
      <c r="AC13">
        <f>AB7</f>
        <v>40</v>
      </c>
      <c r="AD13">
        <f>AC13</f>
        <v>40</v>
      </c>
    </row>
    <row r="14" spans="3:30" ht="12.75">
      <c r="C14" s="6">
        <v>13</v>
      </c>
      <c r="D14" s="6">
        <f ca="1" t="shared" si="3"/>
        <v>40</v>
      </c>
      <c r="E14" s="20">
        <f t="shared" si="4"/>
        <v>-1.2260875833760905</v>
      </c>
      <c r="K14" s="5">
        <f t="shared" si="11"/>
        <v>38</v>
      </c>
      <c r="L14" s="5">
        <f t="shared" si="15"/>
        <v>36</v>
      </c>
      <c r="M14" s="5">
        <f t="shared" si="2"/>
        <v>190</v>
      </c>
      <c r="N14" s="5">
        <f t="shared" si="12"/>
        <v>6</v>
      </c>
      <c r="O14" s="5">
        <f t="shared" si="5"/>
        <v>0.03</v>
      </c>
      <c r="P14" s="5">
        <f>SUM($O$2:O14)</f>
        <v>0.05</v>
      </c>
      <c r="Q14" s="13">
        <f t="shared" si="13"/>
        <v>0.0075</v>
      </c>
      <c r="R14">
        <f t="shared" si="14"/>
        <v>-1.6448534756699833</v>
      </c>
      <c r="T14" s="15">
        <f t="shared" si="6"/>
        <v>18.8</v>
      </c>
      <c r="U14" s="23">
        <f t="shared" si="7"/>
        <v>0.0003069813301104743</v>
      </c>
      <c r="V14" s="24">
        <f t="shared" si="8"/>
        <v>-3.12</v>
      </c>
      <c r="W14" s="24">
        <f t="shared" si="9"/>
        <v>0.00306981330110474</v>
      </c>
      <c r="X14" s="16">
        <f t="shared" si="10"/>
        <v>0.0009043226359680689</v>
      </c>
      <c r="Z14" s="57"/>
      <c r="AA14">
        <v>0</v>
      </c>
      <c r="AB14">
        <v>1</v>
      </c>
      <c r="AC14">
        <v>0</v>
      </c>
      <c r="AD14">
        <v>1</v>
      </c>
    </row>
    <row r="15" spans="3:30" ht="12.75">
      <c r="C15" s="6">
        <v>14</v>
      </c>
      <c r="D15" s="6">
        <f ca="1" t="shared" si="3"/>
        <v>58</v>
      </c>
      <c r="E15" s="20">
        <f t="shared" si="4"/>
        <v>0.7514730349724431</v>
      </c>
      <c r="K15" s="5">
        <f t="shared" si="11"/>
        <v>42</v>
      </c>
      <c r="L15" s="5">
        <f t="shared" si="15"/>
        <v>40</v>
      </c>
      <c r="M15" s="5">
        <f t="shared" si="2"/>
        <v>173</v>
      </c>
      <c r="N15" s="5">
        <f t="shared" si="12"/>
        <v>17</v>
      </c>
      <c r="O15" s="5">
        <f t="shared" si="5"/>
        <v>0.085</v>
      </c>
      <c r="P15" s="5">
        <f>SUM($O$2:O15)</f>
        <v>0.135</v>
      </c>
      <c r="Q15" s="13">
        <f t="shared" si="13"/>
        <v>0.02125</v>
      </c>
      <c r="R15">
        <f t="shared" si="14"/>
        <v>-1.1030627470632157</v>
      </c>
      <c r="T15" s="15">
        <f t="shared" si="6"/>
        <v>21.2</v>
      </c>
      <c r="U15" s="23">
        <f t="shared" si="7"/>
        <v>0.0006306726396265921</v>
      </c>
      <c r="V15" s="24">
        <f t="shared" si="8"/>
        <v>-2.88</v>
      </c>
      <c r="W15" s="24">
        <f t="shared" si="9"/>
        <v>0.006306726396265927</v>
      </c>
      <c r="X15" s="16">
        <f t="shared" si="10"/>
        <v>0.0019884417399953502</v>
      </c>
      <c r="Z15" s="57">
        <f>Z3</f>
        <v>1.96</v>
      </c>
      <c r="AA15">
        <f>AA8</f>
        <v>69.6</v>
      </c>
      <c r="AB15">
        <f>AA15</f>
        <v>69.6</v>
      </c>
      <c r="AC15">
        <f>AB8</f>
        <v>30.39999999999999</v>
      </c>
      <c r="AD15">
        <f>AC15</f>
        <v>30.39999999999999</v>
      </c>
    </row>
    <row r="16" spans="3:30" ht="12.75">
      <c r="C16" s="6">
        <v>15</v>
      </c>
      <c r="D16" s="6">
        <f ca="1" t="shared" si="3"/>
        <v>52</v>
      </c>
      <c r="E16" s="20">
        <f t="shared" si="4"/>
        <v>0.0922861621895986</v>
      </c>
      <c r="K16" s="5">
        <f t="shared" si="11"/>
        <v>46</v>
      </c>
      <c r="L16" s="5">
        <f t="shared" si="15"/>
        <v>44</v>
      </c>
      <c r="M16" s="5">
        <f t="shared" si="2"/>
        <v>145</v>
      </c>
      <c r="N16" s="5">
        <f t="shared" si="12"/>
        <v>28</v>
      </c>
      <c r="O16" s="5">
        <f t="shared" si="5"/>
        <v>0.14</v>
      </c>
      <c r="P16" s="5">
        <f>SUM($O$2:O16)</f>
        <v>0.275</v>
      </c>
      <c r="Q16" s="13">
        <f t="shared" si="13"/>
        <v>0.035</v>
      </c>
      <c r="R16">
        <f t="shared" si="14"/>
        <v>-0.597759970197411</v>
      </c>
      <c r="T16" s="15">
        <f t="shared" si="6"/>
        <v>23.599999999999998</v>
      </c>
      <c r="U16" s="23">
        <f t="shared" si="7"/>
        <v>0.0012231526351277964</v>
      </c>
      <c r="V16" s="24">
        <f t="shared" si="8"/>
        <v>-2.64</v>
      </c>
      <c r="W16" s="24">
        <f t="shared" si="9"/>
        <v>0.01223152635127797</v>
      </c>
      <c r="X16" s="16">
        <f t="shared" si="10"/>
        <v>0.004145341818137971</v>
      </c>
      <c r="Z16" s="57"/>
      <c r="AA16">
        <v>0</v>
      </c>
      <c r="AB16">
        <v>1</v>
      </c>
      <c r="AC16">
        <v>0</v>
      </c>
      <c r="AD16">
        <v>1</v>
      </c>
    </row>
    <row r="17" spans="3:30" ht="12.75">
      <c r="C17" s="6">
        <v>16</v>
      </c>
      <c r="D17" s="6">
        <f ca="1" t="shared" si="3"/>
        <v>54</v>
      </c>
      <c r="E17" s="20">
        <f t="shared" si="4"/>
        <v>0.31201511978388013</v>
      </c>
      <c r="K17" s="5">
        <f t="shared" si="11"/>
        <v>50</v>
      </c>
      <c r="L17" s="5">
        <f t="shared" si="15"/>
        <v>48</v>
      </c>
      <c r="M17" s="5">
        <f t="shared" si="2"/>
        <v>112</v>
      </c>
      <c r="N17" s="5">
        <f t="shared" si="12"/>
        <v>33</v>
      </c>
      <c r="O17" s="5">
        <f t="shared" si="5"/>
        <v>0.165</v>
      </c>
      <c r="P17" s="5">
        <f>SUM($O$2:O17)</f>
        <v>0.44000000000000006</v>
      </c>
      <c r="Q17" s="13">
        <f t="shared" si="13"/>
        <v>0.04125</v>
      </c>
      <c r="R17">
        <f t="shared" si="14"/>
        <v>-0.15096916913292757</v>
      </c>
      <c r="T17" s="15">
        <f t="shared" si="6"/>
        <v>25.999999999999996</v>
      </c>
      <c r="U17" s="23">
        <f t="shared" si="7"/>
        <v>0.002239453029484287</v>
      </c>
      <c r="V17" s="24">
        <f t="shared" si="8"/>
        <v>-2.4000000000000004</v>
      </c>
      <c r="W17" s="24">
        <f t="shared" si="9"/>
        <v>0.02239453029484288</v>
      </c>
      <c r="X17" s="16">
        <f t="shared" si="10"/>
        <v>0.008197528869431592</v>
      </c>
      <c r="Z17" s="57">
        <f>Z4</f>
        <v>3</v>
      </c>
      <c r="AA17">
        <f>AA9</f>
        <v>79.9999999999999</v>
      </c>
      <c r="AB17">
        <f>AA17</f>
        <v>79.9999999999999</v>
      </c>
      <c r="AC17">
        <f>AB9</f>
        <v>19.99999999999985</v>
      </c>
      <c r="AD17">
        <f>AC17</f>
        <v>19.99999999999985</v>
      </c>
    </row>
    <row r="18" spans="3:30" ht="12.75">
      <c r="C18" s="6">
        <v>17</v>
      </c>
      <c r="D18" s="6">
        <f ca="1" t="shared" si="3"/>
        <v>70</v>
      </c>
      <c r="E18" s="20">
        <f t="shared" si="4"/>
        <v>2.069846780538132</v>
      </c>
      <c r="K18" s="5">
        <f t="shared" si="11"/>
        <v>54</v>
      </c>
      <c r="L18" s="5">
        <f t="shared" si="15"/>
        <v>52</v>
      </c>
      <c r="M18" s="5">
        <f t="shared" si="2"/>
        <v>82</v>
      </c>
      <c r="N18" s="5">
        <f t="shared" si="12"/>
        <v>30</v>
      </c>
      <c r="O18" s="5">
        <f t="shared" si="5"/>
        <v>0.15</v>
      </c>
      <c r="P18" s="5">
        <f>SUM($O$2:O18)</f>
        <v>0.5900000000000001</v>
      </c>
      <c r="Q18" s="13">
        <f t="shared" si="13"/>
        <v>0.0375</v>
      </c>
      <c r="R18">
        <f t="shared" si="14"/>
        <v>0.22754508092107867</v>
      </c>
      <c r="T18" s="15">
        <f t="shared" si="6"/>
        <v>28.399999999999995</v>
      </c>
      <c r="U18" s="23">
        <f t="shared" si="7"/>
        <v>0.0038706856147455566</v>
      </c>
      <c r="V18" s="24">
        <f t="shared" si="8"/>
        <v>-2.1600000000000006</v>
      </c>
      <c r="W18" s="24">
        <f t="shared" si="9"/>
        <v>0.038706856147455566</v>
      </c>
      <c r="X18" s="16">
        <f t="shared" si="10"/>
        <v>0.015386279591749541</v>
      </c>
      <c r="Z18" s="57"/>
      <c r="AA18">
        <v>0</v>
      </c>
      <c r="AB18">
        <v>1</v>
      </c>
      <c r="AC18">
        <v>0</v>
      </c>
      <c r="AD18">
        <v>1</v>
      </c>
    </row>
    <row r="19" spans="3:31" ht="12.75">
      <c r="C19" s="6">
        <v>18</v>
      </c>
      <c r="D19" s="6">
        <f ca="1" t="shared" si="3"/>
        <v>50</v>
      </c>
      <c r="E19" s="20">
        <f t="shared" si="4"/>
        <v>-0.1274427954046829</v>
      </c>
      <c r="K19" s="5">
        <f t="shared" si="11"/>
        <v>58</v>
      </c>
      <c r="L19" s="5">
        <f t="shared" si="15"/>
        <v>56</v>
      </c>
      <c r="M19" s="5">
        <f t="shared" si="2"/>
        <v>46</v>
      </c>
      <c r="N19" s="5">
        <f t="shared" si="12"/>
        <v>36</v>
      </c>
      <c r="O19" s="5">
        <f t="shared" si="5"/>
        <v>0.18</v>
      </c>
      <c r="P19" s="5">
        <f>SUM($O$2:O19)</f>
        <v>0.77</v>
      </c>
      <c r="Q19" s="13">
        <f t="shared" si="13"/>
        <v>0.045</v>
      </c>
      <c r="R19">
        <f t="shared" si="14"/>
        <v>0.7388466070380013</v>
      </c>
      <c r="T19" s="15">
        <f t="shared" si="6"/>
        <v>30.799999999999994</v>
      </c>
      <c r="U19" s="23">
        <f t="shared" si="7"/>
        <v>0.006315656143519855</v>
      </c>
      <c r="V19" s="24">
        <f t="shared" si="8"/>
        <v>-1.9200000000000006</v>
      </c>
      <c r="W19" s="24">
        <f t="shared" si="9"/>
        <v>0.06315656143519857</v>
      </c>
      <c r="X19" s="16">
        <f t="shared" si="10"/>
        <v>0.027428881327145826</v>
      </c>
      <c r="Z19" s="22"/>
      <c r="AA19" s="22"/>
      <c r="AB19" s="22"/>
      <c r="AC19" s="22"/>
      <c r="AD19" s="22"/>
      <c r="AE19" s="22"/>
    </row>
    <row r="20" spans="3:31" ht="12.75">
      <c r="C20" s="6">
        <v>19</v>
      </c>
      <c r="D20" s="6">
        <f ca="1" t="shared" si="3"/>
        <v>48</v>
      </c>
      <c r="E20" s="20">
        <f t="shared" si="4"/>
        <v>-0.3471717529989644</v>
      </c>
      <c r="K20" s="5">
        <f t="shared" si="11"/>
        <v>62</v>
      </c>
      <c r="L20" s="5">
        <f t="shared" si="15"/>
        <v>60</v>
      </c>
      <c r="M20" s="5">
        <f t="shared" si="2"/>
        <v>26</v>
      </c>
      <c r="N20" s="5">
        <f t="shared" si="12"/>
        <v>20</v>
      </c>
      <c r="O20" s="5">
        <f t="shared" si="5"/>
        <v>0.1</v>
      </c>
      <c r="P20" s="5">
        <f>SUM($O$2:O20)</f>
        <v>0.87</v>
      </c>
      <c r="Q20" s="13">
        <f t="shared" si="13"/>
        <v>0.025</v>
      </c>
      <c r="R20">
        <f t="shared" si="14"/>
        <v>1.1263913544092157</v>
      </c>
      <c r="T20" s="15">
        <f t="shared" si="6"/>
        <v>33.199999999999996</v>
      </c>
      <c r="U20" s="23">
        <f t="shared" si="7"/>
        <v>0.009728226933146742</v>
      </c>
      <c r="V20" s="24">
        <f t="shared" si="8"/>
        <v>-1.6800000000000004</v>
      </c>
      <c r="W20" s="24">
        <f t="shared" si="9"/>
        <v>0.09728226933146741</v>
      </c>
      <c r="X20" s="16">
        <f t="shared" si="10"/>
        <v>0.046478632282396015</v>
      </c>
      <c r="Z20" s="22"/>
      <c r="AA20" s="22"/>
      <c r="AB20" s="22"/>
      <c r="AC20" s="22"/>
      <c r="AD20" s="22"/>
      <c r="AE20" s="22"/>
    </row>
    <row r="21" spans="3:31" ht="12.75">
      <c r="C21" s="6">
        <v>20</v>
      </c>
      <c r="D21" s="6">
        <f ca="1" t="shared" si="3"/>
        <v>53</v>
      </c>
      <c r="E21" s="20">
        <f t="shared" si="4"/>
        <v>0.20215064098673935</v>
      </c>
      <c r="K21" s="5">
        <f t="shared" si="11"/>
        <v>66</v>
      </c>
      <c r="L21" s="5">
        <f t="shared" si="15"/>
        <v>64</v>
      </c>
      <c r="M21" s="5">
        <f t="shared" si="2"/>
        <v>16</v>
      </c>
      <c r="N21" s="5">
        <f t="shared" si="12"/>
        <v>10</v>
      </c>
      <c r="O21" s="5">
        <f t="shared" si="5"/>
        <v>0.05</v>
      </c>
      <c r="P21" s="5">
        <f>SUM($O$2:O21)</f>
        <v>0.92</v>
      </c>
      <c r="Q21" s="13">
        <f t="shared" si="13"/>
        <v>0.0125</v>
      </c>
      <c r="R21">
        <f t="shared" si="14"/>
        <v>1.405071903425656</v>
      </c>
      <c r="T21" s="15">
        <f t="shared" si="6"/>
        <v>35.599999999999994</v>
      </c>
      <c r="U21" s="23">
        <f t="shared" si="7"/>
        <v>0.014145996522483866</v>
      </c>
      <c r="V21" s="24">
        <f t="shared" si="8"/>
        <v>-1.4400000000000006</v>
      </c>
      <c r="W21" s="24">
        <f t="shared" si="9"/>
        <v>0.14145996522483867</v>
      </c>
      <c r="X21" s="16">
        <f t="shared" si="10"/>
        <v>0.07493374281328669</v>
      </c>
      <c r="Z21" s="22"/>
      <c r="AA21" s="22"/>
      <c r="AB21" s="22"/>
      <c r="AC21" s="22"/>
      <c r="AD21" s="22"/>
      <c r="AE21" s="22"/>
    </row>
    <row r="22" spans="3:31" ht="12.75">
      <c r="C22" s="6">
        <v>21</v>
      </c>
      <c r="D22" s="6">
        <f ca="1" t="shared" si="3"/>
        <v>45</v>
      </c>
      <c r="E22" s="20">
        <f t="shared" si="4"/>
        <v>-0.6767651893903867</v>
      </c>
      <c r="K22" s="5">
        <f t="shared" si="11"/>
        <v>70</v>
      </c>
      <c r="L22" s="5">
        <f t="shared" si="15"/>
        <v>68</v>
      </c>
      <c r="M22" s="5">
        <f t="shared" si="2"/>
        <v>5</v>
      </c>
      <c r="N22" s="5">
        <f t="shared" si="12"/>
        <v>11</v>
      </c>
      <c r="O22" s="5">
        <f t="shared" si="5"/>
        <v>0.055</v>
      </c>
      <c r="P22" s="5">
        <f>SUM($O$2:O22)</f>
        <v>0.9750000000000001</v>
      </c>
      <c r="Q22" s="13">
        <f t="shared" si="13"/>
        <v>0.01375</v>
      </c>
      <c r="R22">
        <f t="shared" si="14"/>
        <v>1.959962787408407</v>
      </c>
      <c r="T22" s="15">
        <f t="shared" si="6"/>
        <v>37.99999999999999</v>
      </c>
      <c r="U22" s="23">
        <f t="shared" si="7"/>
        <v>0.019418605498321275</v>
      </c>
      <c r="V22" s="24">
        <f t="shared" si="8"/>
        <v>-1.2000000000000006</v>
      </c>
      <c r="W22" s="24">
        <f t="shared" si="9"/>
        <v>0.19418605498321279</v>
      </c>
      <c r="X22" s="16">
        <f t="shared" si="10"/>
        <v>0.1150697317177074</v>
      </c>
      <c r="Z22" s="22"/>
      <c r="AA22" s="22"/>
      <c r="AB22" s="22"/>
      <c r="AC22" s="22"/>
      <c r="AD22" s="22"/>
      <c r="AE22" s="22"/>
    </row>
    <row r="23" spans="3:31" ht="12.75">
      <c r="C23" s="6">
        <v>22</v>
      </c>
      <c r="D23" s="6">
        <f ca="1" t="shared" si="3"/>
        <v>77</v>
      </c>
      <c r="E23" s="20">
        <f t="shared" si="4"/>
        <v>2.8388981321181173</v>
      </c>
      <c r="K23" s="5">
        <f t="shared" si="11"/>
        <v>74</v>
      </c>
      <c r="L23" s="5">
        <f t="shared" si="15"/>
        <v>72</v>
      </c>
      <c r="M23" s="5">
        <f t="shared" si="2"/>
        <v>2</v>
      </c>
      <c r="N23" s="5">
        <f t="shared" si="12"/>
        <v>3</v>
      </c>
      <c r="O23" s="5">
        <f t="shared" si="5"/>
        <v>0.015</v>
      </c>
      <c r="P23" s="5">
        <f>SUM($O$2:O23)</f>
        <v>0.9900000000000001</v>
      </c>
      <c r="Q23" s="13">
        <f t="shared" si="13"/>
        <v>0.00375</v>
      </c>
      <c r="R23">
        <f t="shared" si="14"/>
        <v>2.3263469999324347</v>
      </c>
      <c r="T23" s="15">
        <f t="shared" si="6"/>
        <v>40.39999999999999</v>
      </c>
      <c r="U23" s="23">
        <f t="shared" si="7"/>
        <v>0.025164434109811687</v>
      </c>
      <c r="V23" s="24">
        <f t="shared" si="8"/>
        <v>-0.9600000000000009</v>
      </c>
      <c r="W23" s="24">
        <f t="shared" si="9"/>
        <v>0.2516443410981169</v>
      </c>
      <c r="X23" s="16">
        <f t="shared" si="10"/>
        <v>0.16852759741033696</v>
      </c>
      <c r="Z23" s="22"/>
      <c r="AA23" s="22"/>
      <c r="AB23" s="22"/>
      <c r="AC23" s="22"/>
      <c r="AD23" s="22"/>
      <c r="AE23" s="22"/>
    </row>
    <row r="24" spans="3:31" ht="12.75">
      <c r="C24" s="6">
        <v>23</v>
      </c>
      <c r="D24" s="6">
        <f ca="1" t="shared" si="3"/>
        <v>53</v>
      </c>
      <c r="E24" s="20">
        <f t="shared" si="4"/>
        <v>0.20215064098673935</v>
      </c>
      <c r="K24" s="5">
        <f t="shared" si="11"/>
        <v>78</v>
      </c>
      <c r="L24" s="5">
        <f t="shared" si="15"/>
        <v>76</v>
      </c>
      <c r="M24" s="5">
        <f t="shared" si="2"/>
        <v>0</v>
      </c>
      <c r="N24" s="5">
        <f t="shared" si="12"/>
        <v>2</v>
      </c>
      <c r="O24" s="5">
        <f t="shared" si="5"/>
        <v>0.01</v>
      </c>
      <c r="P24" s="5">
        <f>SUM($O$2:O24)</f>
        <v>1</v>
      </c>
      <c r="Q24" s="13">
        <f t="shared" si="13"/>
        <v>0.0025</v>
      </c>
      <c r="R24">
        <f t="shared" si="14"/>
        <v>2.575831337758588</v>
      </c>
      <c r="T24" s="15">
        <f t="shared" si="6"/>
        <v>42.79999999999999</v>
      </c>
      <c r="U24" s="23">
        <f t="shared" si="7"/>
        <v>0.030785126046985273</v>
      </c>
      <c r="V24" s="24">
        <f t="shared" si="8"/>
        <v>-0.720000000000001</v>
      </c>
      <c r="W24" s="24">
        <f t="shared" si="9"/>
        <v>0.30785126046985267</v>
      </c>
      <c r="X24" s="16">
        <f t="shared" si="10"/>
        <v>0.23576242358251198</v>
      </c>
      <c r="Z24" s="22"/>
      <c r="AA24" s="22"/>
      <c r="AB24" s="22"/>
      <c r="AC24" s="22"/>
      <c r="AD24" s="22"/>
      <c r="AE24" s="22"/>
    </row>
    <row r="25" spans="3:31" ht="12.75">
      <c r="C25" s="6">
        <v>24</v>
      </c>
      <c r="D25" s="6">
        <f ca="1" t="shared" si="3"/>
        <v>51</v>
      </c>
      <c r="E25" s="20">
        <f t="shared" si="4"/>
        <v>-0.017578316607542145</v>
      </c>
      <c r="K25" s="5">
        <f t="shared" si="11"/>
        <v>82</v>
      </c>
      <c r="L25" s="5">
        <f t="shared" si="15"/>
        <v>80</v>
      </c>
      <c r="M25" s="5">
        <f t="shared" si="2"/>
        <v>0</v>
      </c>
      <c r="N25" s="5">
        <f t="shared" si="12"/>
        <v>0</v>
      </c>
      <c r="O25" s="5">
        <f t="shared" si="5"/>
        <v>0</v>
      </c>
      <c r="P25" s="5">
        <f>SUM($O$2:O25)</f>
        <v>1</v>
      </c>
      <c r="Q25" s="13">
        <f t="shared" si="13"/>
        <v>0</v>
      </c>
      <c r="R25">
        <f t="shared" si="14"/>
        <v>2.575831337758588</v>
      </c>
      <c r="T25" s="15">
        <f t="shared" si="6"/>
        <v>45.19999999999999</v>
      </c>
      <c r="U25" s="23">
        <f t="shared" si="7"/>
        <v>0.03555325285059968</v>
      </c>
      <c r="V25" s="24">
        <f t="shared" si="8"/>
        <v>-0.48000000000000115</v>
      </c>
      <c r="W25" s="24">
        <f t="shared" si="9"/>
        <v>0.35553252850599687</v>
      </c>
      <c r="X25" s="16">
        <f t="shared" si="10"/>
        <v>0.31561370129476085</v>
      </c>
      <c r="Z25" s="22"/>
      <c r="AA25" s="22"/>
      <c r="AB25" s="22"/>
      <c r="AC25" s="22"/>
      <c r="AD25" s="22"/>
      <c r="AE25" s="22"/>
    </row>
    <row r="26" spans="3:31" ht="12.75">
      <c r="C26" s="6">
        <v>25</v>
      </c>
      <c r="D26" s="6">
        <f ca="1" t="shared" si="3"/>
        <v>50</v>
      </c>
      <c r="E26" s="20">
        <f t="shared" si="4"/>
        <v>-0.1274427954046829</v>
      </c>
      <c r="K26" s="5">
        <f t="shared" si="11"/>
        <v>86</v>
      </c>
      <c r="L26" s="5">
        <f t="shared" si="15"/>
        <v>84</v>
      </c>
      <c r="M26" s="5">
        <f t="shared" si="2"/>
        <v>0</v>
      </c>
      <c r="N26" s="5">
        <f t="shared" si="12"/>
        <v>0</v>
      </c>
      <c r="O26" s="5">
        <f t="shared" si="5"/>
        <v>0</v>
      </c>
      <c r="P26" s="5">
        <f>SUM($O$2:O26)</f>
        <v>1</v>
      </c>
      <c r="Q26" s="13">
        <f t="shared" si="13"/>
        <v>0</v>
      </c>
      <c r="R26">
        <f t="shared" si="14"/>
        <v>2.575831337758588</v>
      </c>
      <c r="T26" s="15">
        <f t="shared" si="6"/>
        <v>47.59999999999999</v>
      </c>
      <c r="U26" s="23">
        <f t="shared" si="7"/>
        <v>0.0387616615125014</v>
      </c>
      <c r="V26" s="24">
        <f t="shared" si="8"/>
        <v>-0.24000000000000127</v>
      </c>
      <c r="W26" s="24">
        <f t="shared" si="9"/>
        <v>0.387616615125014</v>
      </c>
      <c r="X26" s="16">
        <f t="shared" si="10"/>
        <v>0.40516517556267706</v>
      </c>
      <c r="Z26" s="22"/>
      <c r="AA26" s="22"/>
      <c r="AB26" s="22"/>
      <c r="AC26" s="22"/>
      <c r="AD26" s="22"/>
      <c r="AE26" s="22"/>
    </row>
    <row r="27" spans="3:31" ht="12.75">
      <c r="C27" s="6">
        <v>26</v>
      </c>
      <c r="D27" s="6">
        <f ca="1" t="shared" si="3"/>
        <v>46</v>
      </c>
      <c r="E27" s="20">
        <f t="shared" si="4"/>
        <v>-0.5669007105932459</v>
      </c>
      <c r="K27" s="5">
        <f t="shared" si="11"/>
        <v>90</v>
      </c>
      <c r="L27" s="5">
        <f t="shared" si="15"/>
        <v>88</v>
      </c>
      <c r="M27" s="5">
        <f t="shared" si="2"/>
        <v>0</v>
      </c>
      <c r="N27" s="5">
        <f t="shared" si="12"/>
        <v>0</v>
      </c>
      <c r="O27" s="5">
        <f t="shared" si="5"/>
        <v>0</v>
      </c>
      <c r="P27" s="5">
        <f>SUM($O$2:O27)</f>
        <v>1</v>
      </c>
      <c r="Q27" s="13">
        <f t="shared" si="13"/>
        <v>0</v>
      </c>
      <c r="R27">
        <f t="shared" si="14"/>
        <v>2.575831337758588</v>
      </c>
      <c r="T27" s="15">
        <f t="shared" si="6"/>
        <v>49.999999999999986</v>
      </c>
      <c r="U27" s="23">
        <f t="shared" si="7"/>
        <v>0.03989422804014327</v>
      </c>
      <c r="V27" s="24">
        <f t="shared" si="8"/>
        <v>-1.4210854715202005E-15</v>
      </c>
      <c r="W27" s="24">
        <f t="shared" si="9"/>
        <v>0.39894228040143265</v>
      </c>
      <c r="X27" s="16">
        <f t="shared" si="10"/>
        <v>0.5000000002182788</v>
      </c>
      <c r="Z27" s="22"/>
      <c r="AA27" s="22"/>
      <c r="AB27" s="22"/>
      <c r="AC27" s="22"/>
      <c r="AD27" s="22"/>
      <c r="AE27" s="22"/>
    </row>
    <row r="28" spans="3:31" ht="12.75">
      <c r="C28" s="6">
        <v>27</v>
      </c>
      <c r="D28" s="6">
        <f ca="1" t="shared" si="3"/>
        <v>52</v>
      </c>
      <c r="E28" s="20">
        <f t="shared" si="4"/>
        <v>0.0922861621895986</v>
      </c>
      <c r="K28" s="5">
        <f t="shared" si="11"/>
        <v>94</v>
      </c>
      <c r="L28" s="5">
        <f t="shared" si="15"/>
        <v>92</v>
      </c>
      <c r="M28" s="5">
        <f t="shared" si="2"/>
        <v>0</v>
      </c>
      <c r="N28" s="5">
        <f t="shared" si="12"/>
        <v>0</v>
      </c>
      <c r="O28" s="5">
        <f t="shared" si="5"/>
        <v>0</v>
      </c>
      <c r="P28" s="5">
        <f>SUM($O$2:O28)</f>
        <v>1</v>
      </c>
      <c r="Q28" s="13">
        <f t="shared" si="13"/>
        <v>0</v>
      </c>
      <c r="R28">
        <f t="shared" si="14"/>
        <v>2.575831337758588</v>
      </c>
      <c r="T28" s="15">
        <f t="shared" si="6"/>
        <v>52.399999999999984</v>
      </c>
      <c r="U28" s="23">
        <f t="shared" si="7"/>
        <v>0.03876166151250142</v>
      </c>
      <c r="V28" s="24">
        <f t="shared" si="8"/>
        <v>0.23999999999999844</v>
      </c>
      <c r="W28" s="24">
        <f t="shared" si="9"/>
        <v>0.3876166151250142</v>
      </c>
      <c r="X28" s="16">
        <f t="shared" si="10"/>
        <v>0.594834824437322</v>
      </c>
      <c r="Z28" s="22"/>
      <c r="AA28" s="22"/>
      <c r="AB28" s="22"/>
      <c r="AC28" s="22"/>
      <c r="AD28" s="22"/>
      <c r="AE28" s="22"/>
    </row>
    <row r="29" spans="3:31" ht="12.75">
      <c r="C29" s="6">
        <v>28</v>
      </c>
      <c r="D29" s="6">
        <f ca="1" t="shared" si="3"/>
        <v>58</v>
      </c>
      <c r="E29" s="20">
        <f t="shared" si="4"/>
        <v>0.7514730349724431</v>
      </c>
      <c r="K29" s="5">
        <f t="shared" si="11"/>
        <v>98</v>
      </c>
      <c r="L29" s="5">
        <f t="shared" si="15"/>
        <v>96</v>
      </c>
      <c r="M29" s="5">
        <f t="shared" si="2"/>
        <v>0</v>
      </c>
      <c r="N29" s="5">
        <f t="shared" si="12"/>
        <v>0</v>
      </c>
      <c r="O29" s="5">
        <f t="shared" si="5"/>
        <v>0</v>
      </c>
      <c r="P29" s="5">
        <f>SUM($O$2:O29)</f>
        <v>1</v>
      </c>
      <c r="Q29" s="13">
        <f t="shared" si="13"/>
        <v>0</v>
      </c>
      <c r="R29">
        <f t="shared" si="14"/>
        <v>2.575831337758588</v>
      </c>
      <c r="T29" s="15">
        <f t="shared" si="6"/>
        <v>54.79999999999998</v>
      </c>
      <c r="U29" s="23">
        <f t="shared" si="7"/>
        <v>0.03555325285059974</v>
      </c>
      <c r="V29" s="24">
        <f t="shared" si="8"/>
        <v>0.4799999999999983</v>
      </c>
      <c r="W29" s="24">
        <f t="shared" si="9"/>
        <v>0.3555325285059973</v>
      </c>
      <c r="X29" s="16">
        <f t="shared" si="10"/>
        <v>0.6843862987052383</v>
      </c>
      <c r="Z29" s="22"/>
      <c r="AA29" s="22"/>
      <c r="AB29" s="22"/>
      <c r="AC29" s="22"/>
      <c r="AD29" s="22"/>
      <c r="AE29" s="22"/>
    </row>
    <row r="30" spans="3:31" ht="12.75">
      <c r="C30" s="6">
        <v>29</v>
      </c>
      <c r="D30" s="6">
        <f ca="1" t="shared" si="3"/>
        <v>47</v>
      </c>
      <c r="E30" s="20">
        <f t="shared" si="4"/>
        <v>-0.45703623179610514</v>
      </c>
      <c r="K30" s="5">
        <f t="shared" si="11"/>
        <v>102</v>
      </c>
      <c r="L30" s="5">
        <f t="shared" si="15"/>
        <v>100</v>
      </c>
      <c r="M30" s="5">
        <f t="shared" si="2"/>
        <v>0</v>
      </c>
      <c r="N30" s="5">
        <f t="shared" si="12"/>
        <v>0</v>
      </c>
      <c r="O30" s="5">
        <f t="shared" si="5"/>
        <v>0</v>
      </c>
      <c r="P30" s="5">
        <f>SUM($O$2:O30)</f>
        <v>1</v>
      </c>
      <c r="Q30" s="13">
        <f t="shared" si="13"/>
        <v>0</v>
      </c>
      <c r="R30">
        <f t="shared" si="14"/>
        <v>2.575831337758588</v>
      </c>
      <c r="T30" s="15">
        <f t="shared" si="6"/>
        <v>57.19999999999998</v>
      </c>
      <c r="U30" s="23">
        <f t="shared" si="7"/>
        <v>0.030785126046985332</v>
      </c>
      <c r="V30" s="24">
        <f t="shared" si="8"/>
        <v>0.7199999999999982</v>
      </c>
      <c r="W30" s="24">
        <f t="shared" si="9"/>
        <v>0.30785126046985334</v>
      </c>
      <c r="X30" s="16">
        <f t="shared" si="10"/>
        <v>0.7642375764174872</v>
      </c>
      <c r="Z30" s="22"/>
      <c r="AA30" s="22"/>
      <c r="AB30" s="22"/>
      <c r="AC30" s="22"/>
      <c r="AD30" s="22"/>
      <c r="AE30" s="22"/>
    </row>
    <row r="31" spans="3:31" ht="12.75">
      <c r="C31" s="6">
        <v>30</v>
      </c>
      <c r="D31" s="6">
        <f ca="1" t="shared" si="3"/>
        <v>48</v>
      </c>
      <c r="E31" s="20">
        <f t="shared" si="4"/>
        <v>-0.3471717529989644</v>
      </c>
      <c r="K31" s="5">
        <f t="shared" si="11"/>
        <v>106</v>
      </c>
      <c r="L31" s="5">
        <f t="shared" si="15"/>
        <v>104</v>
      </c>
      <c r="M31" s="5">
        <f t="shared" si="2"/>
        <v>0</v>
      </c>
      <c r="N31" s="5">
        <f t="shared" si="12"/>
        <v>0</v>
      </c>
      <c r="O31" s="5">
        <f t="shared" si="5"/>
        <v>0</v>
      </c>
      <c r="P31" s="5">
        <f>SUM($O$2:O31)</f>
        <v>1</v>
      </c>
      <c r="Q31" s="13">
        <f t="shared" si="13"/>
        <v>0</v>
      </c>
      <c r="R31">
        <f t="shared" si="14"/>
        <v>2.575831337758588</v>
      </c>
      <c r="T31" s="15">
        <f t="shared" si="6"/>
        <v>59.59999999999998</v>
      </c>
      <c r="U31" s="23">
        <f t="shared" si="7"/>
        <v>0.025164434109811756</v>
      </c>
      <c r="V31" s="24">
        <f t="shared" si="8"/>
        <v>0.959999999999998</v>
      </c>
      <c r="W31" s="24">
        <f t="shared" si="9"/>
        <v>0.25164434109811756</v>
      </c>
      <c r="X31" s="16">
        <f t="shared" si="10"/>
        <v>0.8314724025896623</v>
      </c>
      <c r="Z31" s="22"/>
      <c r="AA31" s="22"/>
      <c r="AB31" s="22"/>
      <c r="AC31" s="22"/>
      <c r="AD31" s="22"/>
      <c r="AE31" s="22"/>
    </row>
    <row r="32" spans="3:31" ht="12.75">
      <c r="C32" s="6">
        <v>31</v>
      </c>
      <c r="D32" s="6">
        <f ca="1" t="shared" si="3"/>
        <v>43</v>
      </c>
      <c r="E32" s="20">
        <f t="shared" si="4"/>
        <v>-0.8964941469846681</v>
      </c>
      <c r="K32" s="5">
        <f t="shared" si="11"/>
        <v>110</v>
      </c>
      <c r="L32" s="5">
        <f t="shared" si="15"/>
        <v>108</v>
      </c>
      <c r="M32" s="5">
        <f t="shared" si="2"/>
        <v>0</v>
      </c>
      <c r="N32" s="5">
        <f t="shared" si="12"/>
        <v>0</v>
      </c>
      <c r="O32" s="5">
        <f t="shared" si="5"/>
        <v>0</v>
      </c>
      <c r="P32" s="5">
        <f>SUM($O$2:O32)</f>
        <v>1</v>
      </c>
      <c r="Q32" s="13">
        <f t="shared" si="13"/>
        <v>0</v>
      </c>
      <c r="R32">
        <f t="shared" si="14"/>
        <v>2.575831337758588</v>
      </c>
      <c r="T32" s="15">
        <f t="shared" si="6"/>
        <v>61.99999999999998</v>
      </c>
      <c r="U32" s="23">
        <f t="shared" si="7"/>
        <v>0.01941860549832134</v>
      </c>
      <c r="V32" s="24">
        <f t="shared" si="8"/>
        <v>1.199999999999998</v>
      </c>
      <c r="W32" s="24">
        <f t="shared" si="9"/>
        <v>0.1941860549832134</v>
      </c>
      <c r="X32" s="16">
        <f t="shared" si="10"/>
        <v>0.884930268282292</v>
      </c>
      <c r="Z32" s="22"/>
      <c r="AA32" s="22"/>
      <c r="AB32" s="22"/>
      <c r="AC32" s="22"/>
      <c r="AD32" s="22"/>
      <c r="AE32" s="22"/>
    </row>
    <row r="33" spans="3:31" ht="12.75">
      <c r="C33" s="6">
        <v>32</v>
      </c>
      <c r="D33" s="6">
        <f ca="1" t="shared" si="3"/>
        <v>49</v>
      </c>
      <c r="E33" s="20">
        <f t="shared" si="4"/>
        <v>-0.23730727420182365</v>
      </c>
      <c r="K33" s="5"/>
      <c r="N33" s="14">
        <f>SUM(N3:N32)</f>
        <v>200</v>
      </c>
      <c r="O33" s="14">
        <f>SUM(O3:O32)</f>
        <v>1</v>
      </c>
      <c r="T33" s="15">
        <f t="shared" si="6"/>
        <v>64.39999999999998</v>
      </c>
      <c r="U33" s="23">
        <f t="shared" si="7"/>
        <v>0.014145996522483927</v>
      </c>
      <c r="V33" s="24">
        <f t="shared" si="8"/>
        <v>1.4399999999999977</v>
      </c>
      <c r="W33" s="24">
        <f t="shared" si="9"/>
        <v>0.14145996522483922</v>
      </c>
      <c r="X33" s="16">
        <f t="shared" si="10"/>
        <v>0.925066257186713</v>
      </c>
      <c r="Z33" s="22"/>
      <c r="AA33" s="22"/>
      <c r="AB33" s="22"/>
      <c r="AC33" s="22"/>
      <c r="AD33" s="22"/>
      <c r="AE33" s="22"/>
    </row>
    <row r="34" spans="3:31" ht="12.75">
      <c r="C34" s="6">
        <v>33</v>
      </c>
      <c r="D34" s="6">
        <f ca="1" t="shared" si="3"/>
        <v>55</v>
      </c>
      <c r="E34" s="20">
        <f t="shared" si="4"/>
        <v>0.42187959858102086</v>
      </c>
      <c r="T34" s="15">
        <f t="shared" si="6"/>
        <v>66.79999999999998</v>
      </c>
      <c r="U34" s="23">
        <f aca="true" t="shared" si="17" ref="U34:U52">NORMDIST(T34,$B$1,$B$2,FALSE)</f>
        <v>0.009728226933146776</v>
      </c>
      <c r="V34" s="24">
        <f t="shared" si="8"/>
        <v>1.6799999999999984</v>
      </c>
      <c r="W34" s="24">
        <f t="shared" si="9"/>
        <v>0.09728226933146775</v>
      </c>
      <c r="X34" s="16">
        <f t="shared" si="10"/>
        <v>0.9535213677176038</v>
      </c>
      <c r="Z34" s="22"/>
      <c r="AA34" s="22"/>
      <c r="AB34" s="22"/>
      <c r="AC34" s="22"/>
      <c r="AD34" s="22"/>
      <c r="AE34" s="22"/>
    </row>
    <row r="35" spans="3:31" ht="12.75">
      <c r="C35" s="6">
        <v>34</v>
      </c>
      <c r="D35" s="6">
        <f ca="1" t="shared" si="3"/>
        <v>30</v>
      </c>
      <c r="E35" s="20">
        <f t="shared" si="4"/>
        <v>-2.324732371347498</v>
      </c>
      <c r="T35" s="15">
        <f aca="true" t="shared" si="18" ref="T35:T52">T34+($B$2*$B$4*2)/50</f>
        <v>69.19999999999999</v>
      </c>
      <c r="U35" s="23">
        <f t="shared" si="17"/>
        <v>0.006315656143519877</v>
      </c>
      <c r="V35" s="24">
        <f t="shared" si="8"/>
        <v>1.9199999999999988</v>
      </c>
      <c r="W35" s="24">
        <f t="shared" si="9"/>
        <v>0.06315656143519878</v>
      </c>
      <c r="X35" s="16">
        <f t="shared" si="10"/>
        <v>0.9725711186728541</v>
      </c>
      <c r="Z35" s="22"/>
      <c r="AA35" s="22"/>
      <c r="AB35" s="22"/>
      <c r="AC35" s="22"/>
      <c r="AD35" s="22"/>
      <c r="AE35" s="22"/>
    </row>
    <row r="36" spans="3:31" ht="12.75">
      <c r="C36" s="6">
        <v>35</v>
      </c>
      <c r="D36" s="6">
        <f ca="1" t="shared" si="3"/>
        <v>50</v>
      </c>
      <c r="E36" s="20">
        <f t="shared" si="4"/>
        <v>-0.1274427954046829</v>
      </c>
      <c r="T36" s="15">
        <f t="shared" si="18"/>
        <v>71.6</v>
      </c>
      <c r="U36" s="23">
        <f t="shared" si="17"/>
        <v>0.0038706856147455657</v>
      </c>
      <c r="V36" s="24">
        <f t="shared" si="8"/>
        <v>2.1599999999999993</v>
      </c>
      <c r="W36" s="24">
        <f t="shared" si="9"/>
        <v>0.03870685614745568</v>
      </c>
      <c r="X36" s="16">
        <f t="shared" si="10"/>
        <v>0.9846137204082503</v>
      </c>
      <c r="Z36" s="22"/>
      <c r="AA36" s="22"/>
      <c r="AB36" s="22"/>
      <c r="AC36" s="22"/>
      <c r="AD36" s="22"/>
      <c r="AE36" s="22"/>
    </row>
    <row r="37" spans="3:31" ht="12.75">
      <c r="C37" s="6">
        <v>36</v>
      </c>
      <c r="D37" s="6">
        <f ca="1" t="shared" si="3"/>
        <v>45</v>
      </c>
      <c r="E37" s="20">
        <f t="shared" si="4"/>
        <v>-0.6767651893903867</v>
      </c>
      <c r="T37" s="15">
        <f t="shared" si="18"/>
        <v>74</v>
      </c>
      <c r="U37" s="23">
        <f t="shared" si="17"/>
        <v>0.0022394530294842898</v>
      </c>
      <c r="V37" s="24">
        <f t="shared" si="8"/>
        <v>2.4</v>
      </c>
      <c r="W37" s="24">
        <f t="shared" si="9"/>
        <v>0.022394530294842896</v>
      </c>
      <c r="X37" s="16">
        <f t="shared" si="10"/>
        <v>0.9918024711305684</v>
      </c>
      <c r="Z37" s="22"/>
      <c r="AA37" s="22"/>
      <c r="AB37" s="22"/>
      <c r="AC37" s="22"/>
      <c r="AD37" s="22"/>
      <c r="AE37" s="22"/>
    </row>
    <row r="38" spans="3:31" ht="12.75">
      <c r="C38" s="6">
        <v>37</v>
      </c>
      <c r="D38" s="6">
        <f ca="1" t="shared" si="3"/>
        <v>51</v>
      </c>
      <c r="E38" s="20">
        <f t="shared" si="4"/>
        <v>-0.017578316607542145</v>
      </c>
      <c r="T38" s="15">
        <f t="shared" si="18"/>
        <v>76.4</v>
      </c>
      <c r="U38" s="23">
        <f t="shared" si="17"/>
        <v>0.0012231526351277958</v>
      </c>
      <c r="V38" s="24">
        <f t="shared" si="8"/>
        <v>2.6400000000000006</v>
      </c>
      <c r="W38" s="24">
        <f t="shared" si="9"/>
        <v>0.012231526351277952</v>
      </c>
      <c r="X38" s="16">
        <f t="shared" si="10"/>
        <v>0.995854658181862</v>
      </c>
      <c r="Z38" s="22"/>
      <c r="AA38" s="22"/>
      <c r="AB38" s="22"/>
      <c r="AC38" s="22"/>
      <c r="AD38" s="22"/>
      <c r="AE38" s="22"/>
    </row>
    <row r="39" spans="3:31" ht="12.75">
      <c r="C39" s="6">
        <v>38</v>
      </c>
      <c r="D39" s="6">
        <f ca="1" t="shared" si="3"/>
        <v>48</v>
      </c>
      <c r="E39" s="20">
        <f t="shared" si="4"/>
        <v>-0.3471717529989644</v>
      </c>
      <c r="T39" s="15">
        <f t="shared" si="18"/>
        <v>78.80000000000001</v>
      </c>
      <c r="U39" s="23">
        <f t="shared" si="17"/>
        <v>0.0006306726396265904</v>
      </c>
      <c r="V39" s="24">
        <f t="shared" si="8"/>
        <v>2.8800000000000012</v>
      </c>
      <c r="W39" s="24">
        <f t="shared" si="9"/>
        <v>0.006306726396265904</v>
      </c>
      <c r="X39" s="16">
        <f t="shared" si="10"/>
        <v>0.9980115582600046</v>
      </c>
      <c r="Z39" s="22"/>
      <c r="AA39" s="22"/>
      <c r="AB39" s="22"/>
      <c r="AC39" s="22"/>
      <c r="AD39" s="22"/>
      <c r="AE39" s="22"/>
    </row>
    <row r="40" spans="3:31" ht="12.75">
      <c r="C40" s="6">
        <v>39</v>
      </c>
      <c r="D40" s="6">
        <f ca="1" t="shared" si="3"/>
        <v>55</v>
      </c>
      <c r="E40" s="20">
        <f t="shared" si="4"/>
        <v>0.42187959858102086</v>
      </c>
      <c r="T40" s="15">
        <f t="shared" si="18"/>
        <v>81.20000000000002</v>
      </c>
      <c r="U40" s="23">
        <f t="shared" si="17"/>
        <v>0.0003069813301104724</v>
      </c>
      <c r="V40" s="24">
        <f t="shared" si="8"/>
        <v>3.120000000000002</v>
      </c>
      <c r="W40" s="24">
        <f t="shared" si="9"/>
        <v>0.003069813301104724</v>
      </c>
      <c r="X40" s="16">
        <f t="shared" si="10"/>
        <v>0.9990956773640319</v>
      </c>
      <c r="Z40" s="22"/>
      <c r="AA40" s="22"/>
      <c r="AB40" s="22"/>
      <c r="AC40" s="22"/>
      <c r="AD40" s="22"/>
      <c r="AE40" s="22"/>
    </row>
    <row r="41" spans="3:31" ht="12.75">
      <c r="C41" s="6">
        <v>40</v>
      </c>
      <c r="D41" s="6">
        <f ca="1" t="shared" si="3"/>
        <v>50</v>
      </c>
      <c r="E41" s="20">
        <f t="shared" si="4"/>
        <v>-0.1274427954046829</v>
      </c>
      <c r="T41" s="15">
        <f t="shared" si="18"/>
        <v>83.60000000000002</v>
      </c>
      <c r="U41" s="23">
        <f t="shared" si="17"/>
        <v>0.00014106022569413722</v>
      </c>
      <c r="V41" s="24">
        <f t="shared" si="8"/>
        <v>3.360000000000002</v>
      </c>
      <c r="W41" s="24">
        <f t="shared" si="9"/>
        <v>0.0014106022569413735</v>
      </c>
      <c r="X41" s="16">
        <f t="shared" si="10"/>
        <v>0.999610233260261</v>
      </c>
      <c r="Z41" s="22"/>
      <c r="AA41" s="22"/>
      <c r="AB41" s="22"/>
      <c r="AC41" s="22"/>
      <c r="AD41" s="22"/>
      <c r="AE41" s="22"/>
    </row>
    <row r="42" spans="3:31" ht="12.75">
      <c r="C42" s="6">
        <v>41</v>
      </c>
      <c r="D42" s="6">
        <f ca="1" t="shared" si="3"/>
        <v>58</v>
      </c>
      <c r="E42" s="20">
        <f t="shared" si="4"/>
        <v>0.7514730349724431</v>
      </c>
      <c r="T42" s="15">
        <f t="shared" si="18"/>
        <v>86.00000000000003</v>
      </c>
      <c r="U42" s="23">
        <f t="shared" si="17"/>
        <v>6.119019301137659E-05</v>
      </c>
      <c r="V42" s="24">
        <f t="shared" si="8"/>
        <v>3.6000000000000028</v>
      </c>
      <c r="W42" s="24">
        <f t="shared" si="9"/>
        <v>0.0006119019301137658</v>
      </c>
      <c r="X42" s="16">
        <f t="shared" si="10"/>
        <v>0.99984085428623</v>
      </c>
      <c r="Z42" s="22"/>
      <c r="AA42" s="22"/>
      <c r="AB42" s="22"/>
      <c r="AC42" s="22"/>
      <c r="AD42" s="22"/>
      <c r="AE42" s="22"/>
    </row>
    <row r="43" spans="3:31" ht="12.75">
      <c r="C43" s="6">
        <v>42</v>
      </c>
      <c r="D43" s="6">
        <f ca="1" t="shared" si="3"/>
        <v>45</v>
      </c>
      <c r="E43" s="20">
        <f t="shared" si="4"/>
        <v>-0.6767651893903867</v>
      </c>
      <c r="T43" s="15">
        <f t="shared" si="18"/>
        <v>88.40000000000003</v>
      </c>
      <c r="U43" s="23">
        <f t="shared" si="17"/>
        <v>2.5057844489085737E-05</v>
      </c>
      <c r="V43" s="24">
        <f t="shared" si="8"/>
        <v>3.8400000000000034</v>
      </c>
      <c r="W43" s="24">
        <f t="shared" si="9"/>
        <v>0.0002505784448908574</v>
      </c>
      <c r="X43" s="16">
        <f t="shared" si="10"/>
        <v>0.9999384606406264</v>
      </c>
      <c r="Z43" s="22"/>
      <c r="AA43" s="22"/>
      <c r="AB43" s="22"/>
      <c r="AC43" s="22"/>
      <c r="AD43" s="22"/>
      <c r="AE43" s="22"/>
    </row>
    <row r="44" spans="3:31" ht="12.75">
      <c r="C44" s="6">
        <v>43</v>
      </c>
      <c r="D44" s="6">
        <f ca="1" t="shared" si="3"/>
        <v>45</v>
      </c>
      <c r="E44" s="20">
        <f t="shared" si="4"/>
        <v>-0.6767651893903867</v>
      </c>
      <c r="T44" s="15">
        <f t="shared" si="18"/>
        <v>90.80000000000004</v>
      </c>
      <c r="U44" s="23">
        <f t="shared" si="17"/>
        <v>9.68702083987177E-06</v>
      </c>
      <c r="V44" s="24">
        <f t="shared" si="8"/>
        <v>4.080000000000004</v>
      </c>
      <c r="W44" s="24">
        <f t="shared" si="9"/>
        <v>9.687020839871788E-05</v>
      </c>
      <c r="X44" s="16">
        <f t="shared" si="10"/>
        <v>0.9999774702846346</v>
      </c>
      <c r="Z44" s="22"/>
      <c r="AA44" s="22"/>
      <c r="AB44" s="22"/>
      <c r="AC44" s="22"/>
      <c r="AD44" s="22"/>
      <c r="AE44" s="22"/>
    </row>
    <row r="45" spans="3:31" ht="12.75">
      <c r="C45" s="6">
        <v>44</v>
      </c>
      <c r="D45" s="6">
        <f ca="1" t="shared" si="3"/>
        <v>43</v>
      </c>
      <c r="E45" s="20">
        <f t="shared" si="4"/>
        <v>-0.8964941469846681</v>
      </c>
      <c r="T45" s="15">
        <f t="shared" si="18"/>
        <v>93.20000000000005</v>
      </c>
      <c r="U45" s="23">
        <f t="shared" si="17"/>
        <v>3.535260300177246E-06</v>
      </c>
      <c r="V45" s="24">
        <f t="shared" si="8"/>
        <v>4.320000000000005</v>
      </c>
      <c r="W45" s="24">
        <f t="shared" si="9"/>
        <v>3.53526030017724E-05</v>
      </c>
      <c r="X45" s="16">
        <f t="shared" si="10"/>
        <v>0.9999921928043861</v>
      </c>
      <c r="Z45" s="22"/>
      <c r="AA45" s="22"/>
      <c r="AB45" s="22"/>
      <c r="AC45" s="22"/>
      <c r="AD45" s="22"/>
      <c r="AE45" s="22"/>
    </row>
    <row r="46" spans="3:31" ht="12.75">
      <c r="C46" s="6">
        <v>45</v>
      </c>
      <c r="D46" s="6">
        <f ca="1" t="shared" si="3"/>
        <v>46</v>
      </c>
      <c r="E46" s="20">
        <f t="shared" si="4"/>
        <v>-0.5669007105932459</v>
      </c>
      <c r="T46" s="15">
        <f t="shared" si="18"/>
        <v>95.60000000000005</v>
      </c>
      <c r="U46" s="23">
        <f t="shared" si="17"/>
        <v>1.2179716970268395E-06</v>
      </c>
      <c r="V46" s="24">
        <f t="shared" si="8"/>
        <v>4.560000000000005</v>
      </c>
      <c r="W46" s="24">
        <f t="shared" si="9"/>
        <v>1.2179716970268416E-05</v>
      </c>
      <c r="X46" s="16">
        <f t="shared" si="10"/>
        <v>0.9999974397891036</v>
      </c>
      <c r="Z46" s="22"/>
      <c r="AA46" s="22"/>
      <c r="AB46" s="22"/>
      <c r="AC46" s="22"/>
      <c r="AD46" s="22"/>
      <c r="AE46" s="22"/>
    </row>
    <row r="47" spans="3:31" ht="12.75">
      <c r="C47" s="6">
        <v>46</v>
      </c>
      <c r="D47" s="6">
        <f ca="1" t="shared" si="3"/>
        <v>46</v>
      </c>
      <c r="E47" s="20">
        <f t="shared" si="4"/>
        <v>-0.5669007105932459</v>
      </c>
      <c r="T47" s="15">
        <f t="shared" si="18"/>
        <v>98.00000000000006</v>
      </c>
      <c r="U47" s="23">
        <f t="shared" si="17"/>
        <v>3.961299091031963E-07</v>
      </c>
      <c r="V47" s="24">
        <f t="shared" si="8"/>
        <v>4.800000000000006</v>
      </c>
      <c r="W47" s="24">
        <f t="shared" si="9"/>
        <v>3.961299091031955E-06</v>
      </c>
      <c r="X47" s="16">
        <f t="shared" si="10"/>
        <v>0.999999205647331</v>
      </c>
      <c r="Z47" s="22"/>
      <c r="AA47" s="22"/>
      <c r="AB47" s="22"/>
      <c r="AC47" s="22"/>
      <c r="AD47" s="22"/>
      <c r="AE47" s="22"/>
    </row>
    <row r="48" spans="3:31" ht="12.75">
      <c r="C48" s="6">
        <v>47</v>
      </c>
      <c r="D48" s="6">
        <f ca="1" t="shared" si="3"/>
        <v>57</v>
      </c>
      <c r="E48" s="20">
        <f t="shared" si="4"/>
        <v>0.6416085561753023</v>
      </c>
      <c r="T48" s="15">
        <f t="shared" si="18"/>
        <v>100.40000000000006</v>
      </c>
      <c r="U48" s="23">
        <f t="shared" si="17"/>
        <v>1.216249598931281E-07</v>
      </c>
      <c r="V48" s="24">
        <f t="shared" si="8"/>
        <v>5.040000000000006</v>
      </c>
      <c r="W48" s="24">
        <f t="shared" si="9"/>
        <v>1.2162495989312812E-06</v>
      </c>
      <c r="X48" s="16">
        <f t="shared" si="10"/>
        <v>0.9999997668513685</v>
      </c>
      <c r="Z48" s="22"/>
      <c r="AA48" s="22"/>
      <c r="AB48" s="22"/>
      <c r="AC48" s="22"/>
      <c r="AD48" s="22"/>
      <c r="AE48" s="22"/>
    </row>
    <row r="49" spans="3:31" ht="12.75">
      <c r="C49" s="6">
        <v>48</v>
      </c>
      <c r="D49" s="6">
        <f ca="1" t="shared" si="3"/>
        <v>46</v>
      </c>
      <c r="E49" s="20">
        <f t="shared" si="4"/>
        <v>-0.5669007105932459</v>
      </c>
      <c r="T49" s="15">
        <f t="shared" si="18"/>
        <v>102.80000000000007</v>
      </c>
      <c r="U49" s="23">
        <f t="shared" si="17"/>
        <v>3.525270312613912E-08</v>
      </c>
      <c r="V49" s="24">
        <f t="shared" si="8"/>
        <v>5.2800000000000065</v>
      </c>
      <c r="W49" s="24">
        <f t="shared" si="9"/>
        <v>3.525270312613925E-07</v>
      </c>
      <c r="X49" s="16">
        <f t="shared" si="10"/>
        <v>0.9999999352757132</v>
      </c>
      <c r="Z49" s="22"/>
      <c r="AA49" s="22"/>
      <c r="AB49" s="22"/>
      <c r="AC49" s="22"/>
      <c r="AD49" s="22"/>
      <c r="AE49" s="22"/>
    </row>
    <row r="50" spans="3:31" ht="12.75">
      <c r="C50" s="6">
        <v>49</v>
      </c>
      <c r="D50" s="6">
        <f ca="1" t="shared" si="3"/>
        <v>43</v>
      </c>
      <c r="E50" s="20">
        <f t="shared" si="4"/>
        <v>-0.8964941469846681</v>
      </c>
      <c r="T50" s="15">
        <f t="shared" si="18"/>
        <v>105.20000000000007</v>
      </c>
      <c r="U50" s="23">
        <f t="shared" si="17"/>
        <v>9.645989284272955E-09</v>
      </c>
      <c r="V50" s="24">
        <f t="shared" si="8"/>
        <v>5.520000000000008</v>
      </c>
      <c r="W50" s="24">
        <f t="shared" si="9"/>
        <v>9.645989284272954E-08</v>
      </c>
      <c r="X50" s="16">
        <f t="shared" si="10"/>
        <v>0.99999998300753</v>
      </c>
      <c r="Z50" s="22"/>
      <c r="AA50" s="22"/>
      <c r="AB50" s="22"/>
      <c r="AC50" s="22"/>
      <c r="AD50" s="22"/>
      <c r="AE50" s="22"/>
    </row>
    <row r="51" spans="3:31" ht="12.75">
      <c r="C51" s="6">
        <v>50</v>
      </c>
      <c r="D51" s="6">
        <f ca="1" t="shared" si="3"/>
        <v>48</v>
      </c>
      <c r="E51" s="20">
        <f t="shared" si="4"/>
        <v>-0.3471717529989644</v>
      </c>
      <c r="T51" s="15">
        <f t="shared" si="18"/>
        <v>107.60000000000008</v>
      </c>
      <c r="U51" s="23">
        <f t="shared" si="17"/>
        <v>2.4916426972949837E-09</v>
      </c>
      <c r="V51" s="24">
        <f t="shared" si="8"/>
        <v>5.760000000000008</v>
      </c>
      <c r="W51" s="24">
        <f t="shared" si="9"/>
        <v>2.4916426972949834E-08</v>
      </c>
      <c r="X51" s="16">
        <f t="shared" si="10"/>
        <v>0.9999999957816116</v>
      </c>
      <c r="Z51" s="22"/>
      <c r="AA51" s="22"/>
      <c r="AB51" s="22"/>
      <c r="AC51" s="22"/>
      <c r="AD51" s="22"/>
      <c r="AE51" s="22"/>
    </row>
    <row r="52" spans="3:31" ht="13.5" thickBot="1">
      <c r="C52" s="6">
        <v>51</v>
      </c>
      <c r="D52" s="6">
        <f ca="1" t="shared" si="3"/>
        <v>43</v>
      </c>
      <c r="E52" s="20">
        <f t="shared" si="4"/>
        <v>-0.8964941469846681</v>
      </c>
      <c r="T52" s="17">
        <f t="shared" si="18"/>
        <v>110.00000000000009</v>
      </c>
      <c r="U52" s="25">
        <f t="shared" si="17"/>
        <v>6.075882849822983E-10</v>
      </c>
      <c r="V52" s="26">
        <f t="shared" si="8"/>
        <v>6.000000000000009</v>
      </c>
      <c r="W52" s="26">
        <f t="shared" si="9"/>
        <v>6.075882849822961E-09</v>
      </c>
      <c r="X52" s="18">
        <f t="shared" si="10"/>
        <v>0.9999999990098781</v>
      </c>
      <c r="Z52" s="22"/>
      <c r="AA52" s="22"/>
      <c r="AB52" s="22"/>
      <c r="AC52" s="22"/>
      <c r="AD52" s="22"/>
      <c r="AE52" s="22"/>
    </row>
    <row r="53" spans="3:31" ht="12.75">
      <c r="C53" s="6">
        <v>52</v>
      </c>
      <c r="D53" s="6">
        <f ca="1" t="shared" si="3"/>
        <v>39</v>
      </c>
      <c r="E53" s="20">
        <f t="shared" si="4"/>
        <v>-1.3359520621732313</v>
      </c>
      <c r="Z53" s="22"/>
      <c r="AA53" s="22"/>
      <c r="AB53" s="22"/>
      <c r="AC53" s="22"/>
      <c r="AD53" s="22"/>
      <c r="AE53" s="22"/>
    </row>
    <row r="54" spans="3:31" ht="12.75">
      <c r="C54" s="6">
        <v>53</v>
      </c>
      <c r="D54" s="6">
        <f ca="1" t="shared" si="3"/>
        <v>47</v>
      </c>
      <c r="E54" s="20">
        <f t="shared" si="4"/>
        <v>-0.45703623179610514</v>
      </c>
      <c r="Z54" s="22"/>
      <c r="AA54" s="22"/>
      <c r="AB54" s="22"/>
      <c r="AC54" s="22"/>
      <c r="AD54" s="22"/>
      <c r="AE54" s="22"/>
    </row>
    <row r="55" spans="3:31" ht="12.75">
      <c r="C55" s="6">
        <v>54</v>
      </c>
      <c r="D55" s="6">
        <f ca="1" t="shared" si="3"/>
        <v>66</v>
      </c>
      <c r="E55" s="20">
        <f t="shared" si="4"/>
        <v>1.630388865349569</v>
      </c>
      <c r="Z55" s="22"/>
      <c r="AA55" s="22"/>
      <c r="AB55" s="22"/>
      <c r="AC55" s="22"/>
      <c r="AD55" s="22"/>
      <c r="AE55" s="22"/>
    </row>
    <row r="56" spans="3:31" ht="12.75">
      <c r="C56" s="6">
        <v>55</v>
      </c>
      <c r="D56" s="6">
        <f ca="1" t="shared" si="3"/>
        <v>32</v>
      </c>
      <c r="E56" s="20">
        <f t="shared" si="4"/>
        <v>-2.1050034137532165</v>
      </c>
      <c r="Z56" s="22"/>
      <c r="AA56" s="22"/>
      <c r="AB56" s="22"/>
      <c r="AC56" s="22"/>
      <c r="AD56" s="22"/>
      <c r="AE56" s="22"/>
    </row>
    <row r="57" spans="3:31" ht="12.75">
      <c r="C57" s="6">
        <v>56</v>
      </c>
      <c r="D57" s="6">
        <f ca="1" t="shared" si="3"/>
        <v>36</v>
      </c>
      <c r="E57" s="20">
        <f t="shared" si="4"/>
        <v>-1.6655454985646534</v>
      </c>
      <c r="Z57" s="22"/>
      <c r="AA57" s="22"/>
      <c r="AB57" s="22"/>
      <c r="AC57" s="22"/>
      <c r="AD57" s="22"/>
      <c r="AE57" s="22"/>
    </row>
    <row r="58" spans="3:5" ht="12.75">
      <c r="C58" s="6">
        <v>57</v>
      </c>
      <c r="D58" s="6">
        <f ca="1" t="shared" si="3"/>
        <v>47</v>
      </c>
      <c r="E58" s="20">
        <f t="shared" si="4"/>
        <v>-0.45703623179610514</v>
      </c>
    </row>
    <row r="59" spans="3:5" ht="12.75">
      <c r="C59" s="6">
        <v>58</v>
      </c>
      <c r="D59" s="6">
        <f ca="1" t="shared" si="3"/>
        <v>36</v>
      </c>
      <c r="E59" s="20">
        <f t="shared" si="4"/>
        <v>-1.6655454985646534</v>
      </c>
    </row>
    <row r="60" spans="3:5" ht="12.75">
      <c r="C60" s="6">
        <v>59</v>
      </c>
      <c r="D60" s="6">
        <f ca="1" t="shared" si="3"/>
        <v>48</v>
      </c>
      <c r="E60" s="20">
        <f t="shared" si="4"/>
        <v>-0.3471717529989644</v>
      </c>
    </row>
    <row r="61" spans="3:5" ht="12.75">
      <c r="C61" s="6">
        <v>60</v>
      </c>
      <c r="D61" s="6">
        <f ca="1" t="shared" si="3"/>
        <v>54</v>
      </c>
      <c r="E61" s="20">
        <f t="shared" si="4"/>
        <v>0.31201511978388013</v>
      </c>
    </row>
    <row r="62" spans="3:5" ht="12.75">
      <c r="C62" s="6">
        <v>61</v>
      </c>
      <c r="D62" s="6">
        <f ca="1" t="shared" si="3"/>
        <v>36</v>
      </c>
      <c r="E62" s="20">
        <f t="shared" si="4"/>
        <v>-1.6655454985646534</v>
      </c>
    </row>
    <row r="63" spans="3:5" ht="12.75">
      <c r="C63" s="6">
        <v>62</v>
      </c>
      <c r="D63" s="6">
        <f ca="1" t="shared" si="3"/>
        <v>52</v>
      </c>
      <c r="E63" s="20">
        <f t="shared" si="4"/>
        <v>0.0922861621895986</v>
      </c>
    </row>
    <row r="64" spans="3:5" ht="12.75">
      <c r="C64" s="6">
        <v>63</v>
      </c>
      <c r="D64" s="6">
        <f ca="1" t="shared" si="3"/>
        <v>62</v>
      </c>
      <c r="E64" s="20">
        <f t="shared" si="4"/>
        <v>1.1909309501610061</v>
      </c>
    </row>
    <row r="65" spans="3:5" ht="12.75">
      <c r="C65" s="6">
        <v>64</v>
      </c>
      <c r="D65" s="6">
        <f ca="1" t="shared" si="3"/>
        <v>55</v>
      </c>
      <c r="E65" s="20">
        <f t="shared" si="4"/>
        <v>0.42187959858102086</v>
      </c>
    </row>
    <row r="66" spans="3:5" ht="12.75">
      <c r="C66" s="6">
        <v>65</v>
      </c>
      <c r="D66" s="6">
        <f aca="true" ca="1" t="shared" si="19" ref="D66:D129">ROUNDUP(NORMINV(RAND(),$B$1,$B$2),0)</f>
        <v>58</v>
      </c>
      <c r="E66" s="20">
        <f t="shared" si="4"/>
        <v>0.7514730349724431</v>
      </c>
    </row>
    <row r="67" spans="3:5" ht="12.75">
      <c r="C67" s="6">
        <v>66</v>
      </c>
      <c r="D67" s="6">
        <f ca="1" t="shared" si="19"/>
        <v>47</v>
      </c>
      <c r="E67" s="20">
        <f aca="true" t="shared" si="20" ref="E67:E130">(D67-AVERAGE($D$2:$D$201))/STDEV($D$2:$D$201)</f>
        <v>-0.45703623179610514</v>
      </c>
    </row>
    <row r="68" spans="3:5" ht="12.75">
      <c r="C68" s="6">
        <v>67</v>
      </c>
      <c r="D68" s="6">
        <f ca="1" t="shared" si="19"/>
        <v>66</v>
      </c>
      <c r="E68" s="20">
        <f t="shared" si="20"/>
        <v>1.630388865349569</v>
      </c>
    </row>
    <row r="69" spans="3:5" ht="12.75">
      <c r="C69" s="6">
        <v>68</v>
      </c>
      <c r="D69" s="6">
        <f ca="1" t="shared" si="19"/>
        <v>55</v>
      </c>
      <c r="E69" s="20">
        <f t="shared" si="20"/>
        <v>0.42187959858102086</v>
      </c>
    </row>
    <row r="70" spans="3:5" ht="12.75">
      <c r="C70" s="6">
        <v>69</v>
      </c>
      <c r="D70" s="6">
        <f ca="1" t="shared" si="19"/>
        <v>67</v>
      </c>
      <c r="E70" s="20">
        <f t="shared" si="20"/>
        <v>1.7402533441467098</v>
      </c>
    </row>
    <row r="71" spans="3:5" ht="12.75">
      <c r="C71" s="6">
        <v>70</v>
      </c>
      <c r="D71" s="6">
        <f ca="1" t="shared" si="19"/>
        <v>52</v>
      </c>
      <c r="E71" s="20">
        <f t="shared" si="20"/>
        <v>0.0922861621895986</v>
      </c>
    </row>
    <row r="72" spans="3:5" ht="12.75">
      <c r="C72" s="6">
        <v>71</v>
      </c>
      <c r="D72" s="6">
        <f ca="1" t="shared" si="19"/>
        <v>53</v>
      </c>
      <c r="E72" s="20">
        <f t="shared" si="20"/>
        <v>0.20215064098673935</v>
      </c>
    </row>
    <row r="73" spans="3:5" ht="12.75">
      <c r="C73" s="6">
        <v>72</v>
      </c>
      <c r="D73" s="6">
        <f ca="1" t="shared" si="19"/>
        <v>57</v>
      </c>
      <c r="E73" s="20">
        <f t="shared" si="20"/>
        <v>0.6416085561753023</v>
      </c>
    </row>
    <row r="74" spans="3:5" ht="12.75">
      <c r="C74" s="6">
        <v>73</v>
      </c>
      <c r="D74" s="6">
        <f ca="1" t="shared" si="19"/>
        <v>39</v>
      </c>
      <c r="E74" s="20">
        <f t="shared" si="20"/>
        <v>-1.3359520621732313</v>
      </c>
    </row>
    <row r="75" spans="3:5" ht="12.75">
      <c r="C75" s="6">
        <v>74</v>
      </c>
      <c r="D75" s="6">
        <f ca="1" t="shared" si="19"/>
        <v>66</v>
      </c>
      <c r="E75" s="20">
        <f t="shared" si="20"/>
        <v>1.630388865349569</v>
      </c>
    </row>
    <row r="76" spans="3:5" ht="12.75">
      <c r="C76" s="6">
        <v>75</v>
      </c>
      <c r="D76" s="6">
        <f ca="1" t="shared" si="19"/>
        <v>71</v>
      </c>
      <c r="E76" s="20">
        <f t="shared" si="20"/>
        <v>2.179711259335273</v>
      </c>
    </row>
    <row r="77" spans="3:5" ht="12.75">
      <c r="C77" s="6">
        <v>76</v>
      </c>
      <c r="D77" s="6">
        <f ca="1" t="shared" si="19"/>
        <v>43</v>
      </c>
      <c r="E77" s="20">
        <f t="shared" si="20"/>
        <v>-0.8964941469846681</v>
      </c>
    </row>
    <row r="78" spans="3:5" ht="12.75">
      <c r="C78" s="6">
        <v>77</v>
      </c>
      <c r="D78" s="6">
        <f ca="1" t="shared" si="19"/>
        <v>39</v>
      </c>
      <c r="E78" s="20">
        <f t="shared" si="20"/>
        <v>-1.3359520621732313</v>
      </c>
    </row>
    <row r="79" spans="3:5" ht="12.75">
      <c r="C79" s="6">
        <v>78</v>
      </c>
      <c r="D79" s="6">
        <f ca="1" t="shared" si="19"/>
        <v>38</v>
      </c>
      <c r="E79" s="20">
        <f t="shared" si="20"/>
        <v>-1.4458165409703718</v>
      </c>
    </row>
    <row r="80" spans="3:5" ht="12.75">
      <c r="C80" s="6">
        <v>79</v>
      </c>
      <c r="D80" s="6">
        <f ca="1" t="shared" si="19"/>
        <v>45</v>
      </c>
      <c r="E80" s="20">
        <f t="shared" si="20"/>
        <v>-0.6767651893903867</v>
      </c>
    </row>
    <row r="81" spans="3:5" ht="12.75">
      <c r="C81" s="6">
        <v>80</v>
      </c>
      <c r="D81" s="6">
        <f ca="1" t="shared" si="19"/>
        <v>48</v>
      </c>
      <c r="E81" s="20">
        <f t="shared" si="20"/>
        <v>-0.3471717529989644</v>
      </c>
    </row>
    <row r="82" spans="3:5" ht="12.75">
      <c r="C82" s="6">
        <v>81</v>
      </c>
      <c r="D82" s="6">
        <f ca="1" t="shared" si="19"/>
        <v>51</v>
      </c>
      <c r="E82" s="20">
        <f t="shared" si="20"/>
        <v>-0.017578316607542145</v>
      </c>
    </row>
    <row r="83" spans="3:5" ht="12.75">
      <c r="C83" s="6">
        <v>82</v>
      </c>
      <c r="D83" s="6">
        <f ca="1" t="shared" si="19"/>
        <v>54</v>
      </c>
      <c r="E83" s="20">
        <f t="shared" si="20"/>
        <v>0.31201511978388013</v>
      </c>
    </row>
    <row r="84" spans="3:5" ht="12.75">
      <c r="C84" s="6">
        <v>83</v>
      </c>
      <c r="D84" s="6">
        <f ca="1" t="shared" si="19"/>
        <v>51</v>
      </c>
      <c r="E84" s="20">
        <f t="shared" si="20"/>
        <v>-0.017578316607542145</v>
      </c>
    </row>
    <row r="85" spans="3:5" ht="12.75">
      <c r="C85" s="6">
        <v>84</v>
      </c>
      <c r="D85" s="6">
        <f ca="1" t="shared" si="19"/>
        <v>55</v>
      </c>
      <c r="E85" s="20">
        <f t="shared" si="20"/>
        <v>0.42187959858102086</v>
      </c>
    </row>
    <row r="86" spans="3:5" ht="12.75">
      <c r="C86" s="6">
        <v>85</v>
      </c>
      <c r="D86" s="6">
        <f ca="1" t="shared" si="19"/>
        <v>59</v>
      </c>
      <c r="E86" s="20">
        <f t="shared" si="20"/>
        <v>0.8613375137695839</v>
      </c>
    </row>
    <row r="87" spans="3:5" ht="12.75">
      <c r="C87" s="6">
        <v>86</v>
      </c>
      <c r="D87" s="6">
        <f ca="1" t="shared" si="19"/>
        <v>47</v>
      </c>
      <c r="E87" s="20">
        <f t="shared" si="20"/>
        <v>-0.45703623179610514</v>
      </c>
    </row>
    <row r="88" spans="3:5" ht="12.75">
      <c r="C88" s="6">
        <v>87</v>
      </c>
      <c r="D88" s="6">
        <f ca="1" t="shared" si="19"/>
        <v>56</v>
      </c>
      <c r="E88" s="20">
        <f t="shared" si="20"/>
        <v>0.5317440773781617</v>
      </c>
    </row>
    <row r="89" spans="3:5" ht="12.75">
      <c r="C89" s="6">
        <v>88</v>
      </c>
      <c r="D89" s="6">
        <f ca="1" t="shared" si="19"/>
        <v>52</v>
      </c>
      <c r="E89" s="20">
        <f t="shared" si="20"/>
        <v>0.0922861621895986</v>
      </c>
    </row>
    <row r="90" spans="3:5" ht="12.75">
      <c r="C90" s="6">
        <v>89</v>
      </c>
      <c r="D90" s="6">
        <f ca="1" t="shared" si="19"/>
        <v>66</v>
      </c>
      <c r="E90" s="20">
        <f t="shared" si="20"/>
        <v>1.630388865349569</v>
      </c>
    </row>
    <row r="91" spans="3:5" ht="12.75">
      <c r="C91" s="6">
        <v>90</v>
      </c>
      <c r="D91" s="6">
        <f ca="1" t="shared" si="19"/>
        <v>58</v>
      </c>
      <c r="E91" s="20">
        <f t="shared" si="20"/>
        <v>0.7514730349724431</v>
      </c>
    </row>
    <row r="92" spans="3:5" ht="12.75">
      <c r="C92" s="6">
        <v>91</v>
      </c>
      <c r="D92" s="6">
        <f ca="1" t="shared" si="19"/>
        <v>47</v>
      </c>
      <c r="E92" s="20">
        <f t="shared" si="20"/>
        <v>-0.45703623179610514</v>
      </c>
    </row>
    <row r="93" spans="3:5" ht="12.75">
      <c r="C93" s="6">
        <v>92</v>
      </c>
      <c r="D93" s="6">
        <f ca="1" t="shared" si="19"/>
        <v>45</v>
      </c>
      <c r="E93" s="20">
        <f t="shared" si="20"/>
        <v>-0.6767651893903867</v>
      </c>
    </row>
    <row r="94" spans="3:5" ht="12.75">
      <c r="C94" s="6">
        <v>93</v>
      </c>
      <c r="D94" s="6">
        <f ca="1" t="shared" si="19"/>
        <v>35</v>
      </c>
      <c r="E94" s="20">
        <f t="shared" si="20"/>
        <v>-1.7754099773617942</v>
      </c>
    </row>
    <row r="95" spans="3:5" ht="12.75">
      <c r="C95" s="6">
        <v>94</v>
      </c>
      <c r="D95" s="6">
        <f ca="1" t="shared" si="19"/>
        <v>57</v>
      </c>
      <c r="E95" s="20">
        <f t="shared" si="20"/>
        <v>0.6416085561753023</v>
      </c>
    </row>
    <row r="96" spans="3:5" ht="12.75">
      <c r="C96" s="6">
        <v>95</v>
      </c>
      <c r="D96" s="6">
        <f ca="1" t="shared" si="19"/>
        <v>56</v>
      </c>
      <c r="E96" s="20">
        <f t="shared" si="20"/>
        <v>0.5317440773781617</v>
      </c>
    </row>
    <row r="97" spans="3:5" ht="12.75">
      <c r="C97" s="6">
        <v>96</v>
      </c>
      <c r="D97" s="6">
        <f ca="1" t="shared" si="19"/>
        <v>45</v>
      </c>
      <c r="E97" s="20">
        <f t="shared" si="20"/>
        <v>-0.6767651893903867</v>
      </c>
    </row>
    <row r="98" spans="3:5" ht="12.75">
      <c r="C98" s="6">
        <v>97</v>
      </c>
      <c r="D98" s="6">
        <f ca="1" t="shared" si="19"/>
        <v>54</v>
      </c>
      <c r="E98" s="20">
        <f t="shared" si="20"/>
        <v>0.31201511978388013</v>
      </c>
    </row>
    <row r="99" spans="3:5" ht="12.75">
      <c r="C99" s="6">
        <v>98</v>
      </c>
      <c r="D99" s="6">
        <f ca="1" t="shared" si="19"/>
        <v>63</v>
      </c>
      <c r="E99" s="20">
        <f t="shared" si="20"/>
        <v>1.300795428958147</v>
      </c>
    </row>
    <row r="100" spans="3:5" ht="12.75">
      <c r="C100" s="6">
        <v>99</v>
      </c>
      <c r="D100" s="6">
        <f ca="1" t="shared" si="19"/>
        <v>47</v>
      </c>
      <c r="E100" s="20">
        <f t="shared" si="20"/>
        <v>-0.45703623179610514</v>
      </c>
    </row>
    <row r="101" spans="3:5" ht="12.75">
      <c r="C101" s="6">
        <v>100</v>
      </c>
      <c r="D101" s="6">
        <f ca="1" t="shared" si="19"/>
        <v>42</v>
      </c>
      <c r="E101" s="20">
        <f t="shared" si="20"/>
        <v>-1.006358625781809</v>
      </c>
    </row>
    <row r="102" spans="3:5" ht="12.75">
      <c r="C102" s="6">
        <v>101</v>
      </c>
      <c r="D102" s="6">
        <f ca="1" t="shared" si="19"/>
        <v>65</v>
      </c>
      <c r="E102" s="20">
        <f t="shared" si="20"/>
        <v>1.5205243865524283</v>
      </c>
    </row>
    <row r="103" spans="3:5" ht="12.75">
      <c r="C103" s="6">
        <v>102</v>
      </c>
      <c r="D103" s="6">
        <f ca="1" t="shared" si="19"/>
        <v>60</v>
      </c>
      <c r="E103" s="20">
        <f t="shared" si="20"/>
        <v>0.9712019925667246</v>
      </c>
    </row>
    <row r="104" spans="3:5" ht="12.75">
      <c r="C104" s="6">
        <v>103</v>
      </c>
      <c r="D104" s="6">
        <f ca="1" t="shared" si="19"/>
        <v>41</v>
      </c>
      <c r="E104" s="20">
        <f t="shared" si="20"/>
        <v>-1.1162231045789497</v>
      </c>
    </row>
    <row r="105" spans="3:5" ht="12.75">
      <c r="C105" s="6">
        <v>104</v>
      </c>
      <c r="D105" s="6">
        <f ca="1" t="shared" si="19"/>
        <v>31</v>
      </c>
      <c r="E105" s="20">
        <f t="shared" si="20"/>
        <v>-2.214867892550357</v>
      </c>
    </row>
    <row r="106" spans="3:5" ht="12.75">
      <c r="C106" s="6">
        <v>105</v>
      </c>
      <c r="D106" s="6">
        <f ca="1" t="shared" si="19"/>
        <v>51</v>
      </c>
      <c r="E106" s="20">
        <f t="shared" si="20"/>
        <v>-0.017578316607542145</v>
      </c>
    </row>
    <row r="107" spans="3:5" ht="12.75">
      <c r="C107" s="6">
        <v>106</v>
      </c>
      <c r="D107" s="6">
        <f ca="1" t="shared" si="19"/>
        <v>68</v>
      </c>
      <c r="E107" s="20">
        <f t="shared" si="20"/>
        <v>1.8501178229438506</v>
      </c>
    </row>
    <row r="108" spans="3:5" ht="12.75">
      <c r="C108" s="6">
        <v>107</v>
      </c>
      <c r="D108" s="6">
        <f ca="1" t="shared" si="19"/>
        <v>68</v>
      </c>
      <c r="E108" s="20">
        <f t="shared" si="20"/>
        <v>1.8501178229438506</v>
      </c>
    </row>
    <row r="109" spans="3:5" ht="12.75">
      <c r="C109" s="6">
        <v>108</v>
      </c>
      <c r="D109" s="6">
        <f ca="1" t="shared" si="19"/>
        <v>58</v>
      </c>
      <c r="E109" s="20">
        <f t="shared" si="20"/>
        <v>0.7514730349724431</v>
      </c>
    </row>
    <row r="110" spans="3:5" ht="12.75">
      <c r="C110" s="6">
        <v>109</v>
      </c>
      <c r="D110" s="6">
        <f ca="1" t="shared" si="19"/>
        <v>56</v>
      </c>
      <c r="E110" s="20">
        <f t="shared" si="20"/>
        <v>0.5317440773781617</v>
      </c>
    </row>
    <row r="111" spans="3:5" ht="12.75">
      <c r="C111" s="6">
        <v>110</v>
      </c>
      <c r="D111" s="6">
        <f ca="1" t="shared" si="19"/>
        <v>70</v>
      </c>
      <c r="E111" s="20">
        <f t="shared" si="20"/>
        <v>2.069846780538132</v>
      </c>
    </row>
    <row r="112" spans="3:5" ht="12.75">
      <c r="C112" s="6">
        <v>111</v>
      </c>
      <c r="D112" s="6">
        <f ca="1" t="shared" si="19"/>
        <v>54</v>
      </c>
      <c r="E112" s="20">
        <f t="shared" si="20"/>
        <v>0.31201511978388013</v>
      </c>
    </row>
    <row r="113" spans="3:5" ht="12.75">
      <c r="C113" s="6">
        <v>112</v>
      </c>
      <c r="D113" s="6">
        <f ca="1" t="shared" si="19"/>
        <v>42</v>
      </c>
      <c r="E113" s="20">
        <f t="shared" si="20"/>
        <v>-1.006358625781809</v>
      </c>
    </row>
    <row r="114" spans="3:5" ht="12.75">
      <c r="C114" s="6">
        <v>113</v>
      </c>
      <c r="D114" s="6">
        <f ca="1" t="shared" si="19"/>
        <v>62</v>
      </c>
      <c r="E114" s="20">
        <f t="shared" si="20"/>
        <v>1.1909309501610061</v>
      </c>
    </row>
    <row r="115" spans="3:5" ht="12.75">
      <c r="C115" s="6">
        <v>114</v>
      </c>
      <c r="D115" s="6">
        <f ca="1" t="shared" si="19"/>
        <v>52</v>
      </c>
      <c r="E115" s="20">
        <f t="shared" si="20"/>
        <v>0.0922861621895986</v>
      </c>
    </row>
    <row r="116" spans="3:5" ht="12.75">
      <c r="C116" s="6">
        <v>115</v>
      </c>
      <c r="D116" s="6">
        <f ca="1" t="shared" si="19"/>
        <v>52</v>
      </c>
      <c r="E116" s="20">
        <f t="shared" si="20"/>
        <v>0.0922861621895986</v>
      </c>
    </row>
    <row r="117" spans="3:5" ht="12.75">
      <c r="C117" s="6">
        <v>116</v>
      </c>
      <c r="D117" s="6">
        <f ca="1" t="shared" si="19"/>
        <v>55</v>
      </c>
      <c r="E117" s="20">
        <f t="shared" si="20"/>
        <v>0.42187959858102086</v>
      </c>
    </row>
    <row r="118" spans="3:5" ht="12.75">
      <c r="C118" s="6">
        <v>117</v>
      </c>
      <c r="D118" s="6">
        <f ca="1" t="shared" si="19"/>
        <v>53</v>
      </c>
      <c r="E118" s="20">
        <f t="shared" si="20"/>
        <v>0.20215064098673935</v>
      </c>
    </row>
    <row r="119" spans="3:5" ht="12.75">
      <c r="C119" s="6">
        <v>118</v>
      </c>
      <c r="D119" s="6">
        <f ca="1" t="shared" si="19"/>
        <v>62</v>
      </c>
      <c r="E119" s="20">
        <f t="shared" si="20"/>
        <v>1.1909309501610061</v>
      </c>
    </row>
    <row r="120" spans="3:5" ht="12.75">
      <c r="C120" s="6">
        <v>119</v>
      </c>
      <c r="D120" s="6">
        <f ca="1" t="shared" si="19"/>
        <v>48</v>
      </c>
      <c r="E120" s="20">
        <f t="shared" si="20"/>
        <v>-0.3471717529989644</v>
      </c>
    </row>
    <row r="121" spans="3:5" ht="12.75">
      <c r="C121" s="6">
        <v>120</v>
      </c>
      <c r="D121" s="6">
        <f ca="1" t="shared" si="19"/>
        <v>61</v>
      </c>
      <c r="E121" s="20">
        <f t="shared" si="20"/>
        <v>1.0810664713638654</v>
      </c>
    </row>
    <row r="122" spans="3:5" ht="12.75">
      <c r="C122" s="6">
        <v>121</v>
      </c>
      <c r="D122" s="6">
        <f ca="1" t="shared" si="19"/>
        <v>47</v>
      </c>
      <c r="E122" s="20">
        <f t="shared" si="20"/>
        <v>-0.45703623179610514</v>
      </c>
    </row>
    <row r="123" spans="3:5" ht="12.75">
      <c r="C123" s="6">
        <v>122</v>
      </c>
      <c r="D123" s="6">
        <f ca="1" t="shared" si="19"/>
        <v>51</v>
      </c>
      <c r="E123" s="20">
        <f t="shared" si="20"/>
        <v>-0.017578316607542145</v>
      </c>
    </row>
    <row r="124" spans="3:5" ht="12.75">
      <c r="C124" s="6">
        <v>123</v>
      </c>
      <c r="D124" s="6">
        <f ca="1" t="shared" si="19"/>
        <v>56</v>
      </c>
      <c r="E124" s="20">
        <f t="shared" si="20"/>
        <v>0.5317440773781617</v>
      </c>
    </row>
    <row r="125" spans="3:5" ht="12.75">
      <c r="C125" s="6">
        <v>124</v>
      </c>
      <c r="D125" s="6">
        <f ca="1" t="shared" si="19"/>
        <v>41</v>
      </c>
      <c r="E125" s="20">
        <f t="shared" si="20"/>
        <v>-1.1162231045789497</v>
      </c>
    </row>
    <row r="126" spans="3:5" ht="12.75">
      <c r="C126" s="6">
        <v>125</v>
      </c>
      <c r="D126" s="6">
        <f ca="1" t="shared" si="19"/>
        <v>57</v>
      </c>
      <c r="E126" s="20">
        <f t="shared" si="20"/>
        <v>0.6416085561753023</v>
      </c>
    </row>
    <row r="127" spans="3:5" ht="12.75">
      <c r="C127" s="6">
        <v>126</v>
      </c>
      <c r="D127" s="6">
        <f ca="1" t="shared" si="19"/>
        <v>58</v>
      </c>
      <c r="E127" s="20">
        <f t="shared" si="20"/>
        <v>0.7514730349724431</v>
      </c>
    </row>
    <row r="128" spans="3:5" ht="12.75">
      <c r="C128" s="6">
        <v>127</v>
      </c>
      <c r="D128" s="6">
        <f ca="1" t="shared" si="19"/>
        <v>67</v>
      </c>
      <c r="E128" s="20">
        <f t="shared" si="20"/>
        <v>1.7402533441467098</v>
      </c>
    </row>
    <row r="129" spans="3:5" ht="12.75">
      <c r="C129" s="6">
        <v>128</v>
      </c>
      <c r="D129" s="6">
        <f ca="1" t="shared" si="19"/>
        <v>39</v>
      </c>
      <c r="E129" s="20">
        <f t="shared" si="20"/>
        <v>-1.3359520621732313</v>
      </c>
    </row>
    <row r="130" spans="3:5" ht="12.75">
      <c r="C130" s="6">
        <v>129</v>
      </c>
      <c r="D130" s="6">
        <f aca="true" ca="1" t="shared" si="21" ref="D130:D193">ROUNDUP(NORMINV(RAND(),$B$1,$B$2),0)</f>
        <v>48</v>
      </c>
      <c r="E130" s="20">
        <f t="shared" si="20"/>
        <v>-0.3471717529989644</v>
      </c>
    </row>
    <row r="131" spans="3:5" ht="12.75">
      <c r="C131" s="6">
        <v>130</v>
      </c>
      <c r="D131" s="6">
        <f ca="1" t="shared" si="21"/>
        <v>44</v>
      </c>
      <c r="E131" s="20">
        <f aca="true" t="shared" si="22" ref="E131:E194">(D131-AVERAGE($D$2:$D$201))/STDEV($D$2:$D$201)</f>
        <v>-0.7866296681875274</v>
      </c>
    </row>
    <row r="132" spans="3:5" ht="12.75">
      <c r="C132" s="6">
        <v>131</v>
      </c>
      <c r="D132" s="6">
        <f ca="1" t="shared" si="21"/>
        <v>43</v>
      </c>
      <c r="E132" s="20">
        <f t="shared" si="22"/>
        <v>-0.8964941469846681</v>
      </c>
    </row>
    <row r="133" spans="3:5" ht="12.75">
      <c r="C133" s="6">
        <v>132</v>
      </c>
      <c r="D133" s="6">
        <f ca="1" t="shared" si="21"/>
        <v>52</v>
      </c>
      <c r="E133" s="20">
        <f t="shared" si="22"/>
        <v>0.0922861621895986</v>
      </c>
    </row>
    <row r="134" spans="3:5" ht="12.75">
      <c r="C134" s="6">
        <v>133</v>
      </c>
      <c r="D134" s="6">
        <f ca="1" t="shared" si="21"/>
        <v>62</v>
      </c>
      <c r="E134" s="20">
        <f t="shared" si="22"/>
        <v>1.1909309501610061</v>
      </c>
    </row>
    <row r="135" spans="3:5" ht="12.75">
      <c r="C135" s="6">
        <v>134</v>
      </c>
      <c r="D135" s="6">
        <f ca="1" t="shared" si="21"/>
        <v>44</v>
      </c>
      <c r="E135" s="20">
        <f t="shared" si="22"/>
        <v>-0.7866296681875274</v>
      </c>
    </row>
    <row r="136" spans="3:5" ht="12.75">
      <c r="C136" s="6">
        <v>135</v>
      </c>
      <c r="D136" s="6">
        <f ca="1" t="shared" si="21"/>
        <v>54</v>
      </c>
      <c r="E136" s="20">
        <f t="shared" si="22"/>
        <v>0.31201511978388013</v>
      </c>
    </row>
    <row r="137" spans="3:5" ht="12.75">
      <c r="C137" s="6">
        <v>136</v>
      </c>
      <c r="D137" s="6">
        <f ca="1" t="shared" si="21"/>
        <v>46</v>
      </c>
      <c r="E137" s="20">
        <f t="shared" si="22"/>
        <v>-0.5669007105932459</v>
      </c>
    </row>
    <row r="138" spans="3:5" ht="12.75">
      <c r="C138" s="6">
        <v>137</v>
      </c>
      <c r="D138" s="6">
        <f ca="1" t="shared" si="21"/>
        <v>46</v>
      </c>
      <c r="E138" s="20">
        <f t="shared" si="22"/>
        <v>-0.5669007105932459</v>
      </c>
    </row>
    <row r="139" spans="3:5" ht="12.75">
      <c r="C139" s="6">
        <v>138</v>
      </c>
      <c r="D139" s="6">
        <f ca="1" t="shared" si="21"/>
        <v>46</v>
      </c>
      <c r="E139" s="20">
        <f t="shared" si="22"/>
        <v>-0.5669007105932459</v>
      </c>
    </row>
    <row r="140" spans="3:5" ht="12.75">
      <c r="C140" s="6">
        <v>139</v>
      </c>
      <c r="D140" s="6">
        <f ca="1" t="shared" si="21"/>
        <v>47</v>
      </c>
      <c r="E140" s="20">
        <f t="shared" si="22"/>
        <v>-0.45703623179610514</v>
      </c>
    </row>
    <row r="141" spans="3:5" ht="12.75">
      <c r="C141" s="6">
        <v>140</v>
      </c>
      <c r="D141" s="6">
        <f ca="1" t="shared" si="21"/>
        <v>48</v>
      </c>
      <c r="E141" s="20">
        <f t="shared" si="22"/>
        <v>-0.3471717529989644</v>
      </c>
    </row>
    <row r="142" spans="3:5" ht="12.75">
      <c r="C142" s="6">
        <v>141</v>
      </c>
      <c r="D142" s="6">
        <f ca="1" t="shared" si="21"/>
        <v>57</v>
      </c>
      <c r="E142" s="20">
        <f t="shared" si="22"/>
        <v>0.6416085561753023</v>
      </c>
    </row>
    <row r="143" spans="3:5" ht="12.75">
      <c r="C143" s="6">
        <v>142</v>
      </c>
      <c r="D143" s="6">
        <f ca="1" t="shared" si="21"/>
        <v>50</v>
      </c>
      <c r="E143" s="20">
        <f t="shared" si="22"/>
        <v>-0.1274427954046829</v>
      </c>
    </row>
    <row r="144" spans="3:5" ht="12.75">
      <c r="C144" s="6">
        <v>143</v>
      </c>
      <c r="D144" s="6">
        <f ca="1" t="shared" si="21"/>
        <v>59</v>
      </c>
      <c r="E144" s="20">
        <f t="shared" si="22"/>
        <v>0.8613375137695839</v>
      </c>
    </row>
    <row r="145" spans="3:5" ht="12.75">
      <c r="C145" s="6">
        <v>144</v>
      </c>
      <c r="D145" s="6">
        <f ca="1" t="shared" si="21"/>
        <v>36</v>
      </c>
      <c r="E145" s="20">
        <f t="shared" si="22"/>
        <v>-1.6655454985646534</v>
      </c>
    </row>
    <row r="146" spans="3:5" ht="12.75">
      <c r="C146" s="6">
        <v>145</v>
      </c>
      <c r="D146" s="6">
        <f ca="1" t="shared" si="21"/>
        <v>46</v>
      </c>
      <c r="E146" s="20">
        <f t="shared" si="22"/>
        <v>-0.5669007105932459</v>
      </c>
    </row>
    <row r="147" spans="3:5" ht="12.75">
      <c r="C147" s="6">
        <v>146</v>
      </c>
      <c r="D147" s="6">
        <f ca="1" t="shared" si="21"/>
        <v>58</v>
      </c>
      <c r="E147" s="20">
        <f t="shared" si="22"/>
        <v>0.7514730349724431</v>
      </c>
    </row>
    <row r="148" spans="3:5" ht="12.75">
      <c r="C148" s="6">
        <v>147</v>
      </c>
      <c r="D148" s="6">
        <f ca="1" t="shared" si="21"/>
        <v>52</v>
      </c>
      <c r="E148" s="20">
        <f t="shared" si="22"/>
        <v>0.0922861621895986</v>
      </c>
    </row>
    <row r="149" spans="3:5" ht="12.75">
      <c r="C149" s="6">
        <v>148</v>
      </c>
      <c r="D149" s="6">
        <f ca="1" t="shared" si="21"/>
        <v>50</v>
      </c>
      <c r="E149" s="20">
        <f t="shared" si="22"/>
        <v>-0.1274427954046829</v>
      </c>
    </row>
    <row r="150" spans="3:5" ht="12.75">
      <c r="C150" s="6">
        <v>149</v>
      </c>
      <c r="D150" s="6">
        <f ca="1" t="shared" si="21"/>
        <v>39</v>
      </c>
      <c r="E150" s="20">
        <f t="shared" si="22"/>
        <v>-1.3359520621732313</v>
      </c>
    </row>
    <row r="151" spans="3:5" ht="12.75">
      <c r="C151" s="6">
        <v>150</v>
      </c>
      <c r="D151" s="6">
        <f ca="1" t="shared" si="21"/>
        <v>57</v>
      </c>
      <c r="E151" s="20">
        <f t="shared" si="22"/>
        <v>0.6416085561753023</v>
      </c>
    </row>
    <row r="152" spans="3:5" ht="12.75">
      <c r="C152" s="6">
        <v>151</v>
      </c>
      <c r="D152" s="6">
        <f ca="1" t="shared" si="21"/>
        <v>42</v>
      </c>
      <c r="E152" s="20">
        <f t="shared" si="22"/>
        <v>-1.006358625781809</v>
      </c>
    </row>
    <row r="153" spans="3:5" ht="12.75">
      <c r="C153" s="6">
        <v>152</v>
      </c>
      <c r="D153" s="6">
        <f ca="1" t="shared" si="21"/>
        <v>41</v>
      </c>
      <c r="E153" s="20">
        <f t="shared" si="22"/>
        <v>-1.1162231045789497</v>
      </c>
    </row>
    <row r="154" spans="3:5" ht="12.75">
      <c r="C154" s="6">
        <v>153</v>
      </c>
      <c r="D154" s="6">
        <f ca="1" t="shared" si="21"/>
        <v>58</v>
      </c>
      <c r="E154" s="20">
        <f t="shared" si="22"/>
        <v>0.7514730349724431</v>
      </c>
    </row>
    <row r="155" spans="3:5" ht="12.75">
      <c r="C155" s="6">
        <v>154</v>
      </c>
      <c r="D155" s="6">
        <f ca="1" t="shared" si="21"/>
        <v>67</v>
      </c>
      <c r="E155" s="20">
        <f t="shared" si="22"/>
        <v>1.7402533441467098</v>
      </c>
    </row>
    <row r="156" spans="3:5" ht="12.75">
      <c r="C156" s="6">
        <v>155</v>
      </c>
      <c r="D156" s="6">
        <f ca="1" t="shared" si="21"/>
        <v>64</v>
      </c>
      <c r="E156" s="20">
        <f t="shared" si="22"/>
        <v>1.4106599077552877</v>
      </c>
    </row>
    <row r="157" spans="3:5" ht="12.75">
      <c r="C157" s="6">
        <v>156</v>
      </c>
      <c r="D157" s="6">
        <f ca="1" t="shared" si="21"/>
        <v>45</v>
      </c>
      <c r="E157" s="20">
        <f t="shared" si="22"/>
        <v>-0.6767651893903867</v>
      </c>
    </row>
    <row r="158" spans="3:5" ht="12.75">
      <c r="C158" s="6">
        <v>157</v>
      </c>
      <c r="D158" s="6">
        <f ca="1" t="shared" si="21"/>
        <v>65</v>
      </c>
      <c r="E158" s="20">
        <f t="shared" si="22"/>
        <v>1.5205243865524283</v>
      </c>
    </row>
    <row r="159" spans="3:5" ht="12.75">
      <c r="C159" s="6">
        <v>158</v>
      </c>
      <c r="D159" s="6">
        <f ca="1" t="shared" si="21"/>
        <v>59</v>
      </c>
      <c r="E159" s="20">
        <f t="shared" si="22"/>
        <v>0.8613375137695839</v>
      </c>
    </row>
    <row r="160" spans="3:5" ht="12.75">
      <c r="C160" s="6">
        <v>159</v>
      </c>
      <c r="D160" s="6">
        <f ca="1" t="shared" si="21"/>
        <v>45</v>
      </c>
      <c r="E160" s="20">
        <f t="shared" si="22"/>
        <v>-0.6767651893903867</v>
      </c>
    </row>
    <row r="161" spans="3:5" ht="12.75">
      <c r="C161" s="6">
        <v>160</v>
      </c>
      <c r="D161" s="6">
        <f ca="1" t="shared" si="21"/>
        <v>44</v>
      </c>
      <c r="E161" s="20">
        <f t="shared" si="22"/>
        <v>-0.7866296681875274</v>
      </c>
    </row>
    <row r="162" spans="3:5" ht="12.75">
      <c r="C162" s="6">
        <v>161</v>
      </c>
      <c r="D162" s="6">
        <f ca="1" t="shared" si="21"/>
        <v>75</v>
      </c>
      <c r="E162" s="20">
        <f t="shared" si="22"/>
        <v>2.6191691745238357</v>
      </c>
    </row>
    <row r="163" spans="3:5" ht="12.75">
      <c r="C163" s="6">
        <v>162</v>
      </c>
      <c r="D163" s="6">
        <f ca="1" t="shared" si="21"/>
        <v>60</v>
      </c>
      <c r="E163" s="20">
        <f t="shared" si="22"/>
        <v>0.9712019925667246</v>
      </c>
    </row>
    <row r="164" spans="3:5" ht="12.75">
      <c r="C164" s="6">
        <v>163</v>
      </c>
      <c r="D164" s="6">
        <f ca="1" t="shared" si="21"/>
        <v>53</v>
      </c>
      <c r="E164" s="20">
        <f t="shared" si="22"/>
        <v>0.20215064098673935</v>
      </c>
    </row>
    <row r="165" spans="3:5" ht="12.75">
      <c r="C165" s="6">
        <v>164</v>
      </c>
      <c r="D165" s="6">
        <f ca="1" t="shared" si="21"/>
        <v>56</v>
      </c>
      <c r="E165" s="20">
        <f t="shared" si="22"/>
        <v>0.5317440773781617</v>
      </c>
    </row>
    <row r="166" spans="3:5" ht="12.75">
      <c r="C166" s="6">
        <v>165</v>
      </c>
      <c r="D166" s="6">
        <f ca="1" t="shared" si="21"/>
        <v>40</v>
      </c>
      <c r="E166" s="20">
        <f t="shared" si="22"/>
        <v>-1.2260875833760905</v>
      </c>
    </row>
    <row r="167" spans="3:5" ht="12.75">
      <c r="C167" s="6">
        <v>166</v>
      </c>
      <c r="D167" s="6">
        <f ca="1" t="shared" si="21"/>
        <v>69</v>
      </c>
      <c r="E167" s="20">
        <f t="shared" si="22"/>
        <v>1.9599823017409914</v>
      </c>
    </row>
    <row r="168" spans="3:5" ht="12.75">
      <c r="C168" s="6">
        <v>167</v>
      </c>
      <c r="D168" s="6">
        <f ca="1" t="shared" si="21"/>
        <v>57</v>
      </c>
      <c r="E168" s="20">
        <f t="shared" si="22"/>
        <v>0.6416085561753023</v>
      </c>
    </row>
    <row r="169" spans="3:5" ht="12.75">
      <c r="C169" s="6">
        <v>168</v>
      </c>
      <c r="D169" s="6">
        <f ca="1" t="shared" si="21"/>
        <v>56</v>
      </c>
      <c r="E169" s="20">
        <f t="shared" si="22"/>
        <v>0.5317440773781617</v>
      </c>
    </row>
    <row r="170" spans="3:5" ht="12.75">
      <c r="C170" s="6">
        <v>169</v>
      </c>
      <c r="D170" s="6">
        <f ca="1" t="shared" si="21"/>
        <v>50</v>
      </c>
      <c r="E170" s="20">
        <f t="shared" si="22"/>
        <v>-0.1274427954046829</v>
      </c>
    </row>
    <row r="171" spans="3:5" ht="12.75">
      <c r="C171" s="6">
        <v>170</v>
      </c>
      <c r="D171" s="6">
        <f ca="1" t="shared" si="21"/>
        <v>61</v>
      </c>
      <c r="E171" s="20">
        <f t="shared" si="22"/>
        <v>1.0810664713638654</v>
      </c>
    </row>
    <row r="172" spans="3:5" ht="12.75">
      <c r="C172" s="6">
        <v>171</v>
      </c>
      <c r="D172" s="6">
        <f ca="1" t="shared" si="21"/>
        <v>54</v>
      </c>
      <c r="E172" s="20">
        <f t="shared" si="22"/>
        <v>0.31201511978388013</v>
      </c>
    </row>
    <row r="173" spans="3:5" ht="12.75">
      <c r="C173" s="6">
        <v>172</v>
      </c>
      <c r="D173" s="6">
        <f ca="1" t="shared" si="21"/>
        <v>57</v>
      </c>
      <c r="E173" s="20">
        <f t="shared" si="22"/>
        <v>0.6416085561753023</v>
      </c>
    </row>
    <row r="174" spans="3:5" ht="12.75">
      <c r="C174" s="6">
        <v>173</v>
      </c>
      <c r="D174" s="6">
        <f ca="1" t="shared" si="21"/>
        <v>44</v>
      </c>
      <c r="E174" s="20">
        <f t="shared" si="22"/>
        <v>-0.7866296681875274</v>
      </c>
    </row>
    <row r="175" spans="3:5" ht="12.75">
      <c r="C175" s="6">
        <v>174</v>
      </c>
      <c r="D175" s="6">
        <f ca="1" t="shared" si="21"/>
        <v>57</v>
      </c>
      <c r="E175" s="20">
        <f t="shared" si="22"/>
        <v>0.6416085561753023</v>
      </c>
    </row>
    <row r="176" spans="3:5" ht="12.75">
      <c r="C176" s="6">
        <v>175</v>
      </c>
      <c r="D176" s="6">
        <f ca="1" t="shared" si="21"/>
        <v>39</v>
      </c>
      <c r="E176" s="20">
        <f t="shared" si="22"/>
        <v>-1.3359520621732313</v>
      </c>
    </row>
    <row r="177" spans="3:5" ht="12.75">
      <c r="C177" s="6">
        <v>176</v>
      </c>
      <c r="D177" s="6">
        <f ca="1" t="shared" si="21"/>
        <v>45</v>
      </c>
      <c r="E177" s="20">
        <f t="shared" si="22"/>
        <v>-0.6767651893903867</v>
      </c>
    </row>
    <row r="178" spans="3:5" ht="12.75">
      <c r="C178" s="6">
        <v>177</v>
      </c>
      <c r="D178" s="6">
        <f ca="1" t="shared" si="21"/>
        <v>61</v>
      </c>
      <c r="E178" s="20">
        <f t="shared" si="22"/>
        <v>1.0810664713638654</v>
      </c>
    </row>
    <row r="179" spans="3:5" ht="12.75">
      <c r="C179" s="6">
        <v>178</v>
      </c>
      <c r="D179" s="6">
        <f ca="1" t="shared" si="21"/>
        <v>47</v>
      </c>
      <c r="E179" s="20">
        <f t="shared" si="22"/>
        <v>-0.45703623179610514</v>
      </c>
    </row>
    <row r="180" spans="3:5" ht="12.75">
      <c r="C180" s="6">
        <v>179</v>
      </c>
      <c r="D180" s="6">
        <f ca="1" t="shared" si="21"/>
        <v>20</v>
      </c>
      <c r="E180" s="20">
        <f t="shared" si="22"/>
        <v>-3.4233771593189055</v>
      </c>
    </row>
    <row r="181" spans="3:5" ht="12.75">
      <c r="C181" s="6">
        <v>180</v>
      </c>
      <c r="D181" s="6">
        <f ca="1" t="shared" si="21"/>
        <v>66</v>
      </c>
      <c r="E181" s="20">
        <f t="shared" si="22"/>
        <v>1.630388865349569</v>
      </c>
    </row>
    <row r="182" spans="3:5" ht="12.75">
      <c r="C182" s="6">
        <v>181</v>
      </c>
      <c r="D182" s="6">
        <f ca="1" t="shared" si="21"/>
        <v>41</v>
      </c>
      <c r="E182" s="20">
        <f t="shared" si="22"/>
        <v>-1.1162231045789497</v>
      </c>
    </row>
    <row r="183" spans="3:5" ht="12.75">
      <c r="C183" s="6">
        <v>182</v>
      </c>
      <c r="D183" s="6">
        <f ca="1" t="shared" si="21"/>
        <v>52</v>
      </c>
      <c r="E183" s="20">
        <f t="shared" si="22"/>
        <v>0.0922861621895986</v>
      </c>
    </row>
    <row r="184" spans="3:5" ht="12.75">
      <c r="C184" s="6">
        <v>183</v>
      </c>
      <c r="D184" s="6">
        <f ca="1" t="shared" si="21"/>
        <v>63</v>
      </c>
      <c r="E184" s="20">
        <f t="shared" si="22"/>
        <v>1.300795428958147</v>
      </c>
    </row>
    <row r="185" spans="3:5" ht="12.75">
      <c r="C185" s="6">
        <v>184</v>
      </c>
      <c r="D185" s="6">
        <f ca="1" t="shared" si="21"/>
        <v>45</v>
      </c>
      <c r="E185" s="20">
        <f t="shared" si="22"/>
        <v>-0.6767651893903867</v>
      </c>
    </row>
    <row r="186" spans="3:5" ht="12.75">
      <c r="C186" s="6">
        <v>185</v>
      </c>
      <c r="D186" s="6">
        <f ca="1" t="shared" si="21"/>
        <v>39</v>
      </c>
      <c r="E186" s="20">
        <f t="shared" si="22"/>
        <v>-1.3359520621732313</v>
      </c>
    </row>
    <row r="187" spans="3:5" ht="12.75">
      <c r="C187" s="6">
        <v>186</v>
      </c>
      <c r="D187" s="6">
        <f ca="1" t="shared" si="21"/>
        <v>40</v>
      </c>
      <c r="E187" s="20">
        <f t="shared" si="22"/>
        <v>-1.2260875833760905</v>
      </c>
    </row>
    <row r="188" spans="3:5" ht="12.75">
      <c r="C188" s="6">
        <v>187</v>
      </c>
      <c r="D188" s="6">
        <f ca="1" t="shared" si="21"/>
        <v>54</v>
      </c>
      <c r="E188" s="20">
        <f t="shared" si="22"/>
        <v>0.31201511978388013</v>
      </c>
    </row>
    <row r="189" spans="3:5" ht="12.75">
      <c r="C189" s="6">
        <v>188</v>
      </c>
      <c r="D189" s="6">
        <f ca="1" t="shared" si="21"/>
        <v>43</v>
      </c>
      <c r="E189" s="20">
        <f t="shared" si="22"/>
        <v>-0.8964941469846681</v>
      </c>
    </row>
    <row r="190" spans="3:5" ht="12.75">
      <c r="C190" s="6">
        <v>189</v>
      </c>
      <c r="D190" s="6">
        <f ca="1" t="shared" si="21"/>
        <v>55</v>
      </c>
      <c r="E190" s="20">
        <f t="shared" si="22"/>
        <v>0.42187959858102086</v>
      </c>
    </row>
    <row r="191" spans="3:5" ht="12.75">
      <c r="C191" s="6">
        <v>190</v>
      </c>
      <c r="D191" s="6">
        <f ca="1" t="shared" si="21"/>
        <v>58</v>
      </c>
      <c r="E191" s="20">
        <f t="shared" si="22"/>
        <v>0.7514730349724431</v>
      </c>
    </row>
    <row r="192" spans="3:5" ht="12.75">
      <c r="C192" s="6">
        <v>191</v>
      </c>
      <c r="D192" s="6">
        <f ca="1" t="shared" si="21"/>
        <v>55</v>
      </c>
      <c r="E192" s="20">
        <f t="shared" si="22"/>
        <v>0.42187959858102086</v>
      </c>
    </row>
    <row r="193" spans="3:5" ht="12.75">
      <c r="C193" s="6">
        <v>192</v>
      </c>
      <c r="D193" s="6">
        <f ca="1" t="shared" si="21"/>
        <v>44</v>
      </c>
      <c r="E193" s="20">
        <f t="shared" si="22"/>
        <v>-0.7866296681875274</v>
      </c>
    </row>
    <row r="194" spans="3:5" ht="12.75">
      <c r="C194" s="6">
        <v>193</v>
      </c>
      <c r="D194" s="6">
        <f aca="true" ca="1" t="shared" si="23" ref="D194:D201">ROUNDUP(NORMINV(RAND(),$B$1,$B$2),0)</f>
        <v>47</v>
      </c>
      <c r="E194" s="20">
        <f t="shared" si="22"/>
        <v>-0.45703623179610514</v>
      </c>
    </row>
    <row r="195" spans="3:5" ht="12.75">
      <c r="C195" s="6">
        <v>194</v>
      </c>
      <c r="D195" s="6">
        <f ca="1" t="shared" si="23"/>
        <v>35</v>
      </c>
      <c r="E195" s="20">
        <f aca="true" t="shared" si="24" ref="E195:E201">(D195-AVERAGE($D$2:$D$201))/STDEV($D$2:$D$201)</f>
        <v>-1.7754099773617942</v>
      </c>
    </row>
    <row r="196" spans="3:5" ht="12.75">
      <c r="C196" s="6">
        <v>195</v>
      </c>
      <c r="D196" s="6">
        <f ca="1" t="shared" si="23"/>
        <v>46</v>
      </c>
      <c r="E196" s="20">
        <f t="shared" si="24"/>
        <v>-0.5669007105932459</v>
      </c>
    </row>
    <row r="197" spans="3:5" ht="12.75">
      <c r="C197" s="6">
        <v>196</v>
      </c>
      <c r="D197" s="6">
        <f ca="1" t="shared" si="23"/>
        <v>60</v>
      </c>
      <c r="E197" s="20">
        <f t="shared" si="24"/>
        <v>0.9712019925667246</v>
      </c>
    </row>
    <row r="198" spans="3:5" ht="12.75">
      <c r="C198" s="6">
        <v>197</v>
      </c>
      <c r="D198" s="6">
        <f ca="1" t="shared" si="23"/>
        <v>38</v>
      </c>
      <c r="E198" s="20">
        <f t="shared" si="24"/>
        <v>-1.4458165409703718</v>
      </c>
    </row>
    <row r="199" spans="3:5" ht="12.75">
      <c r="C199" s="6">
        <v>198</v>
      </c>
      <c r="D199" s="6">
        <f ca="1" t="shared" si="23"/>
        <v>43</v>
      </c>
      <c r="E199" s="20">
        <f t="shared" si="24"/>
        <v>-0.8964941469846681</v>
      </c>
    </row>
    <row r="200" spans="3:5" ht="12.75">
      <c r="C200" s="6">
        <v>199</v>
      </c>
      <c r="D200" s="6">
        <f ca="1" t="shared" si="23"/>
        <v>57</v>
      </c>
      <c r="E200" s="20">
        <f t="shared" si="24"/>
        <v>0.6416085561753023</v>
      </c>
    </row>
    <row r="201" spans="3:5" ht="12.75">
      <c r="C201" s="6">
        <v>200</v>
      </c>
      <c r="D201" s="6">
        <f ca="1" t="shared" si="23"/>
        <v>46</v>
      </c>
      <c r="E201" s="20">
        <f t="shared" si="24"/>
        <v>-0.5669007105932459</v>
      </c>
    </row>
  </sheetData>
  <mergeCells count="7">
    <mergeCell ref="AF1:AG1"/>
    <mergeCell ref="Z13:Z14"/>
    <mergeCell ref="Z15:Z16"/>
    <mergeCell ref="Z17:Z18"/>
    <mergeCell ref="AA11:AD11"/>
    <mergeCell ref="AA12:AB12"/>
    <mergeCell ref="AC12:AD1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1"/>
  <sheetViews>
    <sheetView workbookViewId="0" topLeftCell="A1">
      <selection activeCell="O17" sqref="O17"/>
    </sheetView>
  </sheetViews>
  <sheetFormatPr defaultColWidth="9.140625" defaultRowHeight="12.75"/>
  <cols>
    <col min="1" max="1" width="16.28125" style="0" customWidth="1"/>
    <col min="2" max="2" width="6.140625" style="0" customWidth="1"/>
    <col min="3" max="3" width="12.7109375" style="1" customWidth="1"/>
    <col min="4" max="5" width="10.57421875" style="1" customWidth="1"/>
    <col min="6" max="6" width="12.421875" style="21" customWidth="1"/>
    <col min="7" max="7" width="11.00390625" style="21" customWidth="1"/>
    <col min="8" max="8" width="10.140625" style="0" customWidth="1"/>
    <col min="9" max="9" width="9.00390625" style="0" customWidth="1"/>
    <col min="10" max="10" width="13.00390625" style="0" customWidth="1"/>
    <col min="13" max="13" width="12.7109375" style="0" customWidth="1"/>
    <col min="14" max="15" width="14.00390625" style="0" customWidth="1"/>
    <col min="16" max="16" width="18.8515625" style="0" customWidth="1"/>
    <col min="18" max="18" width="11.8515625" style="0" customWidth="1"/>
    <col min="21" max="21" width="16.57421875" style="0" bestFit="1" customWidth="1"/>
    <col min="23" max="23" width="18.8515625" style="0" customWidth="1"/>
    <col min="24" max="24" width="13.57421875" style="0" customWidth="1"/>
    <col min="25" max="25" width="11.57421875" style="0" customWidth="1"/>
    <col min="26" max="26" width="8.57421875" style="0" customWidth="1"/>
    <col min="27" max="27" width="13.140625" style="0" customWidth="1"/>
    <col min="28" max="28" width="14.00390625" style="0" customWidth="1"/>
    <col min="29" max="29" width="12.421875" style="0" customWidth="1"/>
  </cols>
  <sheetData>
    <row r="1" spans="1:34" ht="51" customHeight="1" thickBot="1">
      <c r="A1" s="7" t="s">
        <v>7</v>
      </c>
      <c r="B1" s="8">
        <v>65</v>
      </c>
      <c r="C1" s="4" t="s">
        <v>3</v>
      </c>
      <c r="D1" s="3" t="s">
        <v>21</v>
      </c>
      <c r="E1" s="3" t="s">
        <v>28</v>
      </c>
      <c r="F1" s="30" t="s">
        <v>16</v>
      </c>
      <c r="G1" s="31" t="s">
        <v>17</v>
      </c>
      <c r="H1" s="31" t="s">
        <v>18</v>
      </c>
      <c r="I1" s="31" t="s">
        <v>19</v>
      </c>
      <c r="J1" s="32" t="s">
        <v>20</v>
      </c>
      <c r="K1" s="3" t="s">
        <v>0</v>
      </c>
      <c r="L1" s="3" t="s">
        <v>2</v>
      </c>
      <c r="M1" s="3" t="s">
        <v>6</v>
      </c>
      <c r="N1" s="3" t="s">
        <v>1</v>
      </c>
      <c r="O1" s="3" t="s">
        <v>4</v>
      </c>
      <c r="P1" s="3" t="s">
        <v>11</v>
      </c>
      <c r="Q1" s="3" t="s">
        <v>5</v>
      </c>
      <c r="R1" s="3" t="s">
        <v>25</v>
      </c>
      <c r="T1" s="27" t="s">
        <v>12</v>
      </c>
      <c r="U1" s="28" t="s">
        <v>23</v>
      </c>
      <c r="V1" s="28" t="s">
        <v>22</v>
      </c>
      <c r="W1" s="28" t="s">
        <v>24</v>
      </c>
      <c r="X1" s="29" t="s">
        <v>27</v>
      </c>
      <c r="AA1" s="2" t="s">
        <v>13</v>
      </c>
      <c r="AB1" s="2" t="s">
        <v>13</v>
      </c>
      <c r="AC1" s="2" t="s">
        <v>26</v>
      </c>
      <c r="AF1" s="56" t="s">
        <v>30</v>
      </c>
      <c r="AG1" s="56"/>
      <c r="AH1" s="2" t="s">
        <v>29</v>
      </c>
    </row>
    <row r="2" spans="1:34" ht="16.5" thickBot="1">
      <c r="A2" s="9" t="s">
        <v>8</v>
      </c>
      <c r="B2" s="10">
        <v>10</v>
      </c>
      <c r="C2" s="6">
        <v>1</v>
      </c>
      <c r="D2" s="6">
        <f ca="1">ROUNDUP(NORMINV(RAND(),$B$1,$B$2),0)</f>
        <v>54</v>
      </c>
      <c r="E2" s="20">
        <f aca="true" t="shared" si="0" ref="E2:E31">(D2-AVERAGE($D$2:$D$201))/STDEV($D$2:$D$201)</f>
        <v>-1.231136341448469</v>
      </c>
      <c r="F2" s="37">
        <f>1</f>
        <v>1</v>
      </c>
      <c r="G2" s="38">
        <f aca="true" t="shared" si="1" ref="G2:G7">NORMDIST($B$1+F2*$B$2,$B$1,$B$2,TRUE)</f>
        <v>0.8413447402410041</v>
      </c>
      <c r="H2" s="39">
        <f aca="true" t="shared" si="2" ref="H2:H7">NORMINV(G2,$B$1,$B$2)</f>
        <v>75</v>
      </c>
      <c r="I2" s="39">
        <f>COUNTIF($D$2:$D$201,"&gt;"&amp;$H$2)</f>
        <v>5</v>
      </c>
      <c r="J2" s="47">
        <f>(COUNT(D2:D201)-SUM(I2:I3))/30</f>
        <v>0.6666666666666666</v>
      </c>
      <c r="K2" s="5">
        <f>B1-B2*$B$4</f>
        <v>5</v>
      </c>
      <c r="L2" s="5"/>
      <c r="M2" s="5">
        <f aca="true" t="shared" si="3" ref="M2:M14">COUNTIF($D$2:$D$201,"&gt;="&amp;$K2)</f>
        <v>30</v>
      </c>
      <c r="N2" s="5"/>
      <c r="O2" s="5"/>
      <c r="P2" s="5"/>
      <c r="Q2" s="5"/>
      <c r="T2" s="15">
        <f>B1-B2*$B$4</f>
        <v>5</v>
      </c>
      <c r="U2" s="23">
        <f aca="true" t="shared" si="4" ref="U2:U33">NORMDIST(T2,$B$1,$B$2,FALSE)</f>
        <v>6.075882849823285E-10</v>
      </c>
      <c r="V2" s="24">
        <f aca="true" t="shared" si="5" ref="V2:V33">(T2-$B$1)/$B$2</f>
        <v>-6</v>
      </c>
      <c r="W2" s="24">
        <f aca="true" t="shared" si="6" ref="W2:W33">NORMDIST(V2,0,1,FALSE)</f>
        <v>6.075882849823285E-09</v>
      </c>
      <c r="X2" s="16">
        <f aca="true" t="shared" si="7" ref="X2:X33">NORMDIST(V2,0,1,TRUE)</f>
        <v>9.901218733787687E-10</v>
      </c>
      <c r="Z2" s="49">
        <f>1</f>
        <v>1</v>
      </c>
      <c r="AA2">
        <f>NORMDIST($B$1+Z2*$B$2,$B$1,$B$2,TRUE)</f>
        <v>0.8413447402410041</v>
      </c>
      <c r="AB2">
        <f>1-AA2</f>
        <v>0.15865525975899586</v>
      </c>
      <c r="AC2" s="19">
        <f>AA2-AB2</f>
        <v>0.6826894804820083</v>
      </c>
      <c r="AF2" s="54">
        <v>1</v>
      </c>
      <c r="AG2" s="55">
        <f>AF2</f>
        <v>1</v>
      </c>
      <c r="AH2" s="50">
        <f>1-NORMSDIST(AG2)</f>
        <v>0.15865525975899586</v>
      </c>
    </row>
    <row r="3" spans="1:34" ht="13.5" thickBot="1">
      <c r="A3" s="9" t="s">
        <v>9</v>
      </c>
      <c r="B3" s="10">
        <v>12</v>
      </c>
      <c r="C3" s="6">
        <v>2</v>
      </c>
      <c r="D3" s="6">
        <f aca="true" ca="1" t="shared" si="8" ref="D3:D31">ROUNDUP(NORMINV(RAND(),$B$1,$B$2),0)</f>
        <v>63</v>
      </c>
      <c r="E3" s="20">
        <f t="shared" si="0"/>
        <v>-0.3128854790421521</v>
      </c>
      <c r="F3" s="40">
        <f>-1</f>
        <v>-1</v>
      </c>
      <c r="G3" s="33">
        <f t="shared" si="1"/>
        <v>0.15865525975899586</v>
      </c>
      <c r="H3" s="34">
        <f t="shared" si="2"/>
        <v>55</v>
      </c>
      <c r="I3" s="34">
        <f>COUNTIF($D$2:$D$201,"&lt;"&amp;$H$3)</f>
        <v>5</v>
      </c>
      <c r="J3" s="41"/>
      <c r="K3" s="5">
        <f aca="true" t="shared" si="9" ref="K3:K14">K2+($B$2*$B$4*2)/$B$3</f>
        <v>15</v>
      </c>
      <c r="L3" s="5">
        <f aca="true" t="shared" si="10" ref="L3:L14">AVERAGE(K2:K3)</f>
        <v>10</v>
      </c>
      <c r="M3" s="5">
        <f t="shared" si="3"/>
        <v>30</v>
      </c>
      <c r="N3" s="5">
        <f aca="true" t="shared" si="11" ref="N3:N14">M2-M3</f>
        <v>0</v>
      </c>
      <c r="O3" s="5">
        <f aca="true" t="shared" si="12" ref="O3:O14">N3/$N$33</f>
        <v>0</v>
      </c>
      <c r="P3" s="5">
        <f>SUM($O$2:O3)</f>
        <v>0</v>
      </c>
      <c r="Q3" s="13">
        <f aca="true" t="shared" si="13" ref="Q3:Q8">O3/(K3-K2)</f>
        <v>0</v>
      </c>
      <c r="R3">
        <f aca="true" t="shared" si="14" ref="R3:R8">IF(P3=0,NORMINV(P3+1/200,0,1),IF(P3=1,NORMINV(1-1/200,0,1),NORMINV(P3,0,1)))</f>
        <v>-2.5758313377585953</v>
      </c>
      <c r="T3" s="15">
        <f aca="true" t="shared" si="15" ref="T3:T34">T2+($B$2*$B$4*2)/50</f>
        <v>7.4</v>
      </c>
      <c r="U3" s="23">
        <f t="shared" si="4"/>
        <v>2.4916426972950895E-09</v>
      </c>
      <c r="V3" s="24">
        <f t="shared" si="5"/>
        <v>-5.76</v>
      </c>
      <c r="W3" s="24">
        <f t="shared" si="6"/>
        <v>2.4916426972950986E-08</v>
      </c>
      <c r="X3" s="16">
        <f t="shared" si="7"/>
        <v>4.218388416354912E-09</v>
      </c>
      <c r="Z3" s="49">
        <v>1.96</v>
      </c>
      <c r="AA3">
        <f>NORMDIST($B$1+Z3*$B$2,$B$1,$B$2,TRUE)</f>
        <v>0.9750021748190105</v>
      </c>
      <c r="AB3">
        <f>1-AA3</f>
        <v>0.024997825180989475</v>
      </c>
      <c r="AC3" s="19">
        <f>AA3-AB3</f>
        <v>0.950004349638021</v>
      </c>
      <c r="AF3" s="15">
        <v>0</v>
      </c>
      <c r="AG3" s="16">
        <v>1</v>
      </c>
      <c r="AH3" s="16"/>
    </row>
    <row r="4" spans="1:34" ht="16.5" thickBot="1">
      <c r="A4" s="11" t="s">
        <v>10</v>
      </c>
      <c r="B4" s="12">
        <v>6</v>
      </c>
      <c r="C4" s="6">
        <v>3</v>
      </c>
      <c r="D4" s="6">
        <f ca="1" t="shared" si="8"/>
        <v>52</v>
      </c>
      <c r="E4" s="20">
        <f t="shared" si="0"/>
        <v>-1.4351920886498728</v>
      </c>
      <c r="F4" s="40">
        <v>2</v>
      </c>
      <c r="G4" s="35">
        <f t="shared" si="1"/>
        <v>0.9772499379638131</v>
      </c>
      <c r="H4" s="34">
        <f t="shared" si="2"/>
        <v>84.99999999999999</v>
      </c>
      <c r="I4" s="34">
        <f>COUNTIF($D$2:$D$201,"&gt;"&amp;$H$4)</f>
        <v>1</v>
      </c>
      <c r="J4" s="48">
        <f>(COUNT(D2:D201)-SUM(I4:I5))/30</f>
        <v>0.9666666666666667</v>
      </c>
      <c r="K4" s="5">
        <f t="shared" si="9"/>
        <v>25</v>
      </c>
      <c r="L4" s="5">
        <f t="shared" si="10"/>
        <v>20</v>
      </c>
      <c r="M4" s="5">
        <f t="shared" si="3"/>
        <v>30</v>
      </c>
      <c r="N4" s="5">
        <f t="shared" si="11"/>
        <v>0</v>
      </c>
      <c r="O4" s="5">
        <f t="shared" si="12"/>
        <v>0</v>
      </c>
      <c r="P4" s="5">
        <f>SUM($O$2:O4)</f>
        <v>0</v>
      </c>
      <c r="Q4" s="13">
        <f t="shared" si="13"/>
        <v>0</v>
      </c>
      <c r="R4">
        <f t="shared" si="14"/>
        <v>-2.5758313377585953</v>
      </c>
      <c r="T4" s="15">
        <f t="shared" si="15"/>
        <v>9.8</v>
      </c>
      <c r="U4" s="23">
        <f t="shared" si="4"/>
        <v>9.645989284273329E-09</v>
      </c>
      <c r="V4" s="24">
        <f t="shared" si="5"/>
        <v>-5.5200000000000005</v>
      </c>
      <c r="W4" s="24">
        <f t="shared" si="6"/>
        <v>9.64598928427333E-08</v>
      </c>
      <c r="X4" s="16">
        <f t="shared" si="7"/>
        <v>1.6992469986654157E-08</v>
      </c>
      <c r="Z4" s="49">
        <v>3</v>
      </c>
      <c r="AA4">
        <f>NORMDIST($B$1+Z4*$B$2,$B$1,$B$2,TRUE)</f>
        <v>0.9986500327767646</v>
      </c>
      <c r="AB4">
        <f>1-AA4</f>
        <v>0.0013499672232354376</v>
      </c>
      <c r="AC4" s="19">
        <f>AA4-AB4</f>
        <v>0.9973000655535291</v>
      </c>
      <c r="AF4" s="52">
        <f>-NORMSINV(AH4)</f>
        <v>1.6448534756699833</v>
      </c>
      <c r="AG4" s="53">
        <f>AF4</f>
        <v>1.6448534756699833</v>
      </c>
      <c r="AH4" s="51">
        <v>0.05</v>
      </c>
    </row>
    <row r="5" spans="3:34" ht="13.5" thickBot="1">
      <c r="C5" s="6">
        <v>4</v>
      </c>
      <c r="D5" s="6">
        <f ca="1" t="shared" si="8"/>
        <v>78</v>
      </c>
      <c r="E5" s="20">
        <f t="shared" si="0"/>
        <v>1.2175326249683762</v>
      </c>
      <c r="F5" s="42">
        <v>-2</v>
      </c>
      <c r="G5" s="36">
        <f t="shared" si="1"/>
        <v>0.022750062036186902</v>
      </c>
      <c r="H5" s="34">
        <f t="shared" si="2"/>
        <v>44.99999999999999</v>
      </c>
      <c r="I5" s="34">
        <f>COUNTIF($D$2:$D$201,"&lt;"&amp;$H$5)</f>
        <v>0</v>
      </c>
      <c r="J5" s="41"/>
      <c r="K5" s="5">
        <f t="shared" si="9"/>
        <v>35</v>
      </c>
      <c r="L5" s="5">
        <f t="shared" si="10"/>
        <v>30</v>
      </c>
      <c r="M5" s="5">
        <f t="shared" si="3"/>
        <v>30</v>
      </c>
      <c r="N5" s="5">
        <f t="shared" si="11"/>
        <v>0</v>
      </c>
      <c r="O5" s="5">
        <f t="shared" si="12"/>
        <v>0</v>
      </c>
      <c r="P5" s="5">
        <f>SUM($O$2:O5)</f>
        <v>0</v>
      </c>
      <c r="Q5" s="13">
        <f t="shared" si="13"/>
        <v>0</v>
      </c>
      <c r="R5">
        <f t="shared" si="14"/>
        <v>-2.5758313377585953</v>
      </c>
      <c r="T5" s="15">
        <f t="shared" si="15"/>
        <v>12.200000000000001</v>
      </c>
      <c r="U5" s="23">
        <f t="shared" si="4"/>
        <v>3.52527031261405E-08</v>
      </c>
      <c r="V5" s="24">
        <f t="shared" si="5"/>
        <v>-5.279999999999999</v>
      </c>
      <c r="W5" s="24">
        <f t="shared" si="6"/>
        <v>3.525270312614056E-07</v>
      </c>
      <c r="X5" s="16">
        <f t="shared" si="7"/>
        <v>6.472428681902898E-08</v>
      </c>
      <c r="AF5" s="17">
        <v>0</v>
      </c>
      <c r="AG5" s="26">
        <v>1</v>
      </c>
      <c r="AH5" s="18"/>
    </row>
    <row r="6" spans="3:34" ht="16.5" customHeight="1" thickBot="1">
      <c r="C6" s="6">
        <v>5</v>
      </c>
      <c r="D6" s="6">
        <f ca="1" t="shared" si="8"/>
        <v>89</v>
      </c>
      <c r="E6" s="20">
        <f t="shared" si="0"/>
        <v>2.3398392345760968</v>
      </c>
      <c r="F6" s="40">
        <v>3</v>
      </c>
      <c r="G6" s="35">
        <f t="shared" si="1"/>
        <v>0.9986500327767646</v>
      </c>
      <c r="H6" s="34">
        <f t="shared" si="2"/>
        <v>94.9999999999999</v>
      </c>
      <c r="I6" s="34">
        <f>COUNTIF($D$2:$D$201,"&gt;"&amp;$H$6)</f>
        <v>0</v>
      </c>
      <c r="J6" s="48">
        <f>(COUNT(D2:D201)-SUM(I6:I7))/30</f>
        <v>1</v>
      </c>
      <c r="K6" s="5">
        <f t="shared" si="9"/>
        <v>45</v>
      </c>
      <c r="L6" s="5">
        <f t="shared" si="10"/>
        <v>40</v>
      </c>
      <c r="M6" s="5">
        <f t="shared" si="3"/>
        <v>30</v>
      </c>
      <c r="N6" s="5">
        <f t="shared" si="11"/>
        <v>0</v>
      </c>
      <c r="O6" s="5">
        <f t="shared" si="12"/>
        <v>0</v>
      </c>
      <c r="P6" s="5">
        <f>SUM($O$2:O6)</f>
        <v>0</v>
      </c>
      <c r="Q6" s="13">
        <f t="shared" si="13"/>
        <v>0</v>
      </c>
      <c r="R6">
        <f t="shared" si="14"/>
        <v>-2.5758313377585953</v>
      </c>
      <c r="T6" s="15">
        <f t="shared" si="15"/>
        <v>14.600000000000001</v>
      </c>
      <c r="U6" s="23">
        <f t="shared" si="4"/>
        <v>1.21624959893132E-07</v>
      </c>
      <c r="V6" s="24">
        <f t="shared" si="5"/>
        <v>-5.04</v>
      </c>
      <c r="W6" s="24">
        <f t="shared" si="6"/>
        <v>1.2162495989313178E-06</v>
      </c>
      <c r="X6" s="16">
        <f t="shared" si="7"/>
        <v>2.3314863151213672E-07</v>
      </c>
      <c r="AA6" s="2" t="s">
        <v>13</v>
      </c>
      <c r="AB6" s="2" t="s">
        <v>13</v>
      </c>
      <c r="AF6" s="52">
        <f>-NORMSINV(AH6)</f>
        <v>1.959962787408407</v>
      </c>
      <c r="AG6" s="53">
        <f>AF6</f>
        <v>1.959962787408407</v>
      </c>
      <c r="AH6" s="51">
        <v>0.025</v>
      </c>
    </row>
    <row r="7" spans="3:34" ht="13.5" thickBot="1">
      <c r="C7" s="6">
        <v>6</v>
      </c>
      <c r="D7" s="6">
        <f ca="1" t="shared" si="8"/>
        <v>58</v>
      </c>
      <c r="E7" s="20">
        <f t="shared" si="0"/>
        <v>-0.8230248470456615</v>
      </c>
      <c r="F7" s="43">
        <v>-3</v>
      </c>
      <c r="G7" s="44">
        <f t="shared" si="1"/>
        <v>0.0013499672232354376</v>
      </c>
      <c r="H7" s="45">
        <f t="shared" si="2"/>
        <v>34.99999999999985</v>
      </c>
      <c r="I7" s="45">
        <f>COUNTIF($D$2:$D$201,"&lt;"&amp;$H$7)</f>
        <v>0</v>
      </c>
      <c r="J7" s="46"/>
      <c r="K7" s="5">
        <f t="shared" si="9"/>
        <v>55</v>
      </c>
      <c r="L7" s="5">
        <f t="shared" si="10"/>
        <v>50</v>
      </c>
      <c r="M7" s="5">
        <f t="shared" si="3"/>
        <v>25</v>
      </c>
      <c r="N7" s="5">
        <f t="shared" si="11"/>
        <v>5</v>
      </c>
      <c r="O7" s="5">
        <f t="shared" si="12"/>
        <v>0.16666666666666666</v>
      </c>
      <c r="P7" s="5">
        <f>SUM($O$2:O7)</f>
        <v>0.16666666666666666</v>
      </c>
      <c r="Q7" s="13">
        <f t="shared" si="13"/>
        <v>0.016666666666666666</v>
      </c>
      <c r="R7">
        <f t="shared" si="14"/>
        <v>-0.9674215377487796</v>
      </c>
      <c r="T7" s="15">
        <f t="shared" si="15"/>
        <v>17</v>
      </c>
      <c r="U7" s="23">
        <f t="shared" si="4"/>
        <v>3.961299091032075E-07</v>
      </c>
      <c r="V7" s="24">
        <f t="shared" si="5"/>
        <v>-4.8</v>
      </c>
      <c r="W7" s="24">
        <f t="shared" si="6"/>
        <v>3.9612990910320745E-06</v>
      </c>
      <c r="X7" s="16">
        <f t="shared" si="7"/>
        <v>7.943526689757618E-07</v>
      </c>
      <c r="Z7">
        <f>Z2</f>
        <v>1</v>
      </c>
      <c r="AA7">
        <f aca="true" t="shared" si="16" ref="AA7:AB9">NORMINV(AA2,$B$1,$B$2)</f>
        <v>75</v>
      </c>
      <c r="AB7">
        <f t="shared" si="16"/>
        <v>55</v>
      </c>
      <c r="AF7" s="17">
        <v>0</v>
      </c>
      <c r="AG7" s="26">
        <v>1</v>
      </c>
      <c r="AH7" s="18"/>
    </row>
    <row r="8" spans="3:34" ht="13.5" thickBot="1">
      <c r="C8" s="6">
        <v>7</v>
      </c>
      <c r="D8" s="6">
        <f ca="1" t="shared" si="8"/>
        <v>71</v>
      </c>
      <c r="E8" s="20">
        <f t="shared" si="0"/>
        <v>0.503337509763463</v>
      </c>
      <c r="K8" s="5">
        <f t="shared" si="9"/>
        <v>65</v>
      </c>
      <c r="L8" s="5">
        <f t="shared" si="10"/>
        <v>60</v>
      </c>
      <c r="M8" s="5">
        <f t="shared" si="3"/>
        <v>15</v>
      </c>
      <c r="N8" s="5">
        <f t="shared" si="11"/>
        <v>10</v>
      </c>
      <c r="O8" s="5">
        <f t="shared" si="12"/>
        <v>0.3333333333333333</v>
      </c>
      <c r="P8" s="5">
        <f>SUM($O$2:O8)</f>
        <v>0.5</v>
      </c>
      <c r="Q8" s="13">
        <f t="shared" si="13"/>
        <v>0.03333333333333333</v>
      </c>
      <c r="R8">
        <f t="shared" si="14"/>
        <v>5.471417352459603E-10</v>
      </c>
      <c r="T8" s="15">
        <f t="shared" si="15"/>
        <v>19.4</v>
      </c>
      <c r="U8" s="23">
        <f t="shared" si="4"/>
        <v>1.2179716970268676E-06</v>
      </c>
      <c r="V8" s="24">
        <f t="shared" si="5"/>
        <v>-4.5600000000000005</v>
      </c>
      <c r="W8" s="24">
        <f t="shared" si="6"/>
        <v>1.2179716970268653E-05</v>
      </c>
      <c r="X8" s="16">
        <f t="shared" si="7"/>
        <v>2.5602108963962422E-06</v>
      </c>
      <c r="Z8">
        <f>Z3</f>
        <v>1.96</v>
      </c>
      <c r="AA8">
        <f t="shared" si="16"/>
        <v>84.6</v>
      </c>
      <c r="AB8">
        <f t="shared" si="16"/>
        <v>45.39999999999999</v>
      </c>
      <c r="AF8" s="52">
        <f>-NORMSINV(AH8)</f>
        <v>2.5758313377585953</v>
      </c>
      <c r="AG8" s="53">
        <f>AF8</f>
        <v>2.5758313377585953</v>
      </c>
      <c r="AH8" s="51">
        <v>0.005</v>
      </c>
    </row>
    <row r="9" spans="3:34" ht="13.5" thickBot="1">
      <c r="C9" s="6">
        <v>8</v>
      </c>
      <c r="D9" s="6">
        <f ca="1" t="shared" si="8"/>
        <v>70</v>
      </c>
      <c r="E9" s="20">
        <f t="shared" si="0"/>
        <v>0.4013096361627611</v>
      </c>
      <c r="K9" s="5">
        <f t="shared" si="9"/>
        <v>75</v>
      </c>
      <c r="L9" s="5">
        <f t="shared" si="10"/>
        <v>70</v>
      </c>
      <c r="M9" s="5">
        <f t="shared" si="3"/>
        <v>6</v>
      </c>
      <c r="N9" s="5">
        <f t="shared" si="11"/>
        <v>9</v>
      </c>
      <c r="O9" s="5">
        <f t="shared" si="12"/>
        <v>0.3</v>
      </c>
      <c r="P9" s="5">
        <f>SUM($O$2:O9)</f>
        <v>0.8</v>
      </c>
      <c r="Q9" s="13">
        <f aca="true" t="shared" si="17" ref="Q9:Q14">O9/(K9-K8)</f>
        <v>0.03</v>
      </c>
      <c r="R9">
        <f aca="true" t="shared" si="18" ref="R9:R14">IF(P9=0,NORMINV(P9+1/200,0,1),IF(P9=1,NORMINV(1-1/200,0,1),NORMINV(P9,0,1)))</f>
        <v>0.8416210418690409</v>
      </c>
      <c r="T9" s="15">
        <f t="shared" si="15"/>
        <v>21.799999999999997</v>
      </c>
      <c r="U9" s="23">
        <f t="shared" si="4"/>
        <v>3.5352603001773092E-06</v>
      </c>
      <c r="V9" s="24">
        <f t="shared" si="5"/>
        <v>-4.32</v>
      </c>
      <c r="W9" s="24">
        <f t="shared" si="6"/>
        <v>3.535260300177309E-05</v>
      </c>
      <c r="X9" s="16">
        <f t="shared" si="7"/>
        <v>7.807195613884765E-06</v>
      </c>
      <c r="Z9">
        <f>Z4</f>
        <v>3</v>
      </c>
      <c r="AA9">
        <f t="shared" si="16"/>
        <v>94.9999999999999</v>
      </c>
      <c r="AB9">
        <f t="shared" si="16"/>
        <v>34.99999999999985</v>
      </c>
      <c r="AF9" s="17">
        <v>0</v>
      </c>
      <c r="AG9" s="26">
        <v>1</v>
      </c>
      <c r="AH9" s="18"/>
    </row>
    <row r="10" spans="3:24" ht="12.75">
      <c r="C10" s="6">
        <v>9</v>
      </c>
      <c r="D10" s="6">
        <f ca="1" t="shared" si="8"/>
        <v>65</v>
      </c>
      <c r="E10" s="20">
        <f t="shared" si="0"/>
        <v>-0.10882973184074829</v>
      </c>
      <c r="K10" s="5">
        <f t="shared" si="9"/>
        <v>85</v>
      </c>
      <c r="L10" s="5">
        <f t="shared" si="10"/>
        <v>80</v>
      </c>
      <c r="M10" s="5">
        <f t="shared" si="3"/>
        <v>2</v>
      </c>
      <c r="N10" s="5">
        <f t="shared" si="11"/>
        <v>4</v>
      </c>
      <c r="O10" s="5">
        <f t="shared" si="12"/>
        <v>0.13333333333333333</v>
      </c>
      <c r="P10" s="5">
        <f>SUM($O$2:O10)</f>
        <v>0.9333333333333333</v>
      </c>
      <c r="Q10" s="13">
        <f t="shared" si="17"/>
        <v>0.013333333333333332</v>
      </c>
      <c r="R10">
        <f t="shared" si="18"/>
        <v>1.50108615653255</v>
      </c>
      <c r="T10" s="15">
        <f t="shared" si="15"/>
        <v>24.199999999999996</v>
      </c>
      <c r="U10" s="23">
        <f t="shared" si="4"/>
        <v>9.687020839871909E-06</v>
      </c>
      <c r="V10" s="24">
        <f t="shared" si="5"/>
        <v>-4.08</v>
      </c>
      <c r="W10" s="24">
        <f t="shared" si="6"/>
        <v>9.687020839871925E-05</v>
      </c>
      <c r="X10" s="16">
        <f t="shared" si="7"/>
        <v>2.2529715365426917E-05</v>
      </c>
    </row>
    <row r="11" spans="3:30" ht="12.75">
      <c r="C11" s="6">
        <v>10</v>
      </c>
      <c r="D11" s="6">
        <f ca="1" t="shared" si="8"/>
        <v>66</v>
      </c>
      <c r="E11" s="20">
        <f t="shared" si="0"/>
        <v>-0.0068018582400464055</v>
      </c>
      <c r="K11" s="5">
        <f t="shared" si="9"/>
        <v>95</v>
      </c>
      <c r="L11" s="5">
        <f t="shared" si="10"/>
        <v>90</v>
      </c>
      <c r="M11" s="5">
        <f t="shared" si="3"/>
        <v>0</v>
      </c>
      <c r="N11" s="5">
        <f t="shared" si="11"/>
        <v>2</v>
      </c>
      <c r="O11" s="5">
        <f t="shared" si="12"/>
        <v>0.06666666666666667</v>
      </c>
      <c r="P11" s="5">
        <f>SUM($O$2:O11)</f>
        <v>1</v>
      </c>
      <c r="Q11" s="13">
        <f t="shared" si="17"/>
        <v>0.006666666666666666</v>
      </c>
      <c r="R11">
        <f t="shared" si="18"/>
        <v>2.575831337758588</v>
      </c>
      <c r="T11" s="15">
        <f t="shared" si="15"/>
        <v>26.599999999999994</v>
      </c>
      <c r="U11" s="23">
        <f t="shared" si="4"/>
        <v>2.505784448908603E-05</v>
      </c>
      <c r="V11" s="24">
        <f t="shared" si="5"/>
        <v>-3.8400000000000007</v>
      </c>
      <c r="W11" s="24">
        <f t="shared" si="6"/>
        <v>0.0002505784448908601</v>
      </c>
      <c r="X11" s="16">
        <f t="shared" si="7"/>
        <v>6.153935937358579E-05</v>
      </c>
      <c r="AA11" s="56" t="s">
        <v>14</v>
      </c>
      <c r="AB11" s="56"/>
      <c r="AC11" s="56"/>
      <c r="AD11" s="56"/>
    </row>
    <row r="12" spans="3:30" ht="12.75">
      <c r="C12" s="6">
        <v>11</v>
      </c>
      <c r="D12" s="6">
        <f ca="1" t="shared" si="8"/>
        <v>51</v>
      </c>
      <c r="E12" s="20">
        <f t="shared" si="0"/>
        <v>-1.5372199622505747</v>
      </c>
      <c r="K12" s="5">
        <f t="shared" si="9"/>
        <v>105</v>
      </c>
      <c r="L12" s="5">
        <f t="shared" si="10"/>
        <v>100</v>
      </c>
      <c r="M12" s="5">
        <f t="shared" si="3"/>
        <v>0</v>
      </c>
      <c r="N12" s="5">
        <f t="shared" si="11"/>
        <v>0</v>
      </c>
      <c r="O12" s="5">
        <f t="shared" si="12"/>
        <v>0</v>
      </c>
      <c r="P12" s="5">
        <f>SUM($O$2:O12)</f>
        <v>1</v>
      </c>
      <c r="Q12" s="13">
        <f t="shared" si="17"/>
        <v>0</v>
      </c>
      <c r="R12">
        <f t="shared" si="18"/>
        <v>2.575831337758588</v>
      </c>
      <c r="T12" s="15">
        <f t="shared" si="15"/>
        <v>28.999999999999993</v>
      </c>
      <c r="U12" s="23">
        <f t="shared" si="4"/>
        <v>6.119019301137708E-05</v>
      </c>
      <c r="V12" s="24">
        <f t="shared" si="5"/>
        <v>-3.6000000000000005</v>
      </c>
      <c r="W12" s="24">
        <f t="shared" si="6"/>
        <v>0.0006119019301137708</v>
      </c>
      <c r="X12" s="16">
        <f t="shared" si="7"/>
        <v>0.00015914571376995923</v>
      </c>
      <c r="AA12" s="56" t="s">
        <v>15</v>
      </c>
      <c r="AB12" s="56"/>
      <c r="AC12" s="56" t="s">
        <v>15</v>
      </c>
      <c r="AD12" s="56"/>
    </row>
    <row r="13" spans="3:30" ht="12.75">
      <c r="C13" s="6">
        <v>12</v>
      </c>
      <c r="D13" s="6">
        <f ca="1" t="shared" si="8"/>
        <v>62</v>
      </c>
      <c r="E13" s="20">
        <f t="shared" si="0"/>
        <v>-0.41491335264285395</v>
      </c>
      <c r="K13" s="5">
        <f t="shared" si="9"/>
        <v>115</v>
      </c>
      <c r="L13" s="5">
        <f t="shared" si="10"/>
        <v>110</v>
      </c>
      <c r="M13" s="5">
        <f t="shared" si="3"/>
        <v>0</v>
      </c>
      <c r="N13" s="5">
        <f t="shared" si="11"/>
        <v>0</v>
      </c>
      <c r="O13" s="5">
        <f t="shared" si="12"/>
        <v>0</v>
      </c>
      <c r="P13" s="5">
        <f>SUM($O$2:O13)</f>
        <v>1</v>
      </c>
      <c r="Q13" s="13">
        <f t="shared" si="17"/>
        <v>0</v>
      </c>
      <c r="R13">
        <f t="shared" si="18"/>
        <v>2.575831337758588</v>
      </c>
      <c r="T13" s="15">
        <f t="shared" si="15"/>
        <v>31.39999999999999</v>
      </c>
      <c r="U13" s="23">
        <f t="shared" si="4"/>
        <v>0.00014106022569413797</v>
      </c>
      <c r="V13" s="24">
        <f t="shared" si="5"/>
        <v>-3.3600000000000008</v>
      </c>
      <c r="W13" s="24">
        <f t="shared" si="6"/>
        <v>0.0014106022569413796</v>
      </c>
      <c r="X13" s="16">
        <f t="shared" si="7"/>
        <v>0.0003897667397390059</v>
      </c>
      <c r="Z13" s="57">
        <f>Z2</f>
        <v>1</v>
      </c>
      <c r="AA13">
        <f>AA7</f>
        <v>75</v>
      </c>
      <c r="AB13">
        <f>AA13</f>
        <v>75</v>
      </c>
      <c r="AC13">
        <f>AB7</f>
        <v>55</v>
      </c>
      <c r="AD13">
        <f>AC13</f>
        <v>55</v>
      </c>
    </row>
    <row r="14" spans="3:30" ht="12.75">
      <c r="C14" s="6">
        <v>13</v>
      </c>
      <c r="D14" s="6">
        <f ca="1" t="shared" si="8"/>
        <v>69</v>
      </c>
      <c r="E14" s="20">
        <f t="shared" si="0"/>
        <v>0.29928176256205924</v>
      </c>
      <c r="K14" s="5">
        <f t="shared" si="9"/>
        <v>125</v>
      </c>
      <c r="L14" s="5">
        <f t="shared" si="10"/>
        <v>120</v>
      </c>
      <c r="M14" s="5">
        <f t="shared" si="3"/>
        <v>0</v>
      </c>
      <c r="N14" s="5">
        <f t="shared" si="11"/>
        <v>0</v>
      </c>
      <c r="O14" s="5">
        <f t="shared" si="12"/>
        <v>0</v>
      </c>
      <c r="P14" s="5">
        <f>SUM($O$2:O14)</f>
        <v>1</v>
      </c>
      <c r="Q14" s="13">
        <f t="shared" si="17"/>
        <v>0</v>
      </c>
      <c r="R14">
        <f t="shared" si="18"/>
        <v>2.575831337758588</v>
      </c>
      <c r="T14" s="15">
        <f t="shared" si="15"/>
        <v>33.79999999999999</v>
      </c>
      <c r="U14" s="23">
        <f t="shared" si="4"/>
        <v>0.0003069813301104732</v>
      </c>
      <c r="V14" s="24">
        <f t="shared" si="5"/>
        <v>-3.120000000000001</v>
      </c>
      <c r="W14" s="24">
        <f t="shared" si="6"/>
        <v>0.003069813301104732</v>
      </c>
      <c r="X14" s="16">
        <f t="shared" si="7"/>
        <v>0.0009043226359680689</v>
      </c>
      <c r="Z14" s="57"/>
      <c r="AA14">
        <v>0</v>
      </c>
      <c r="AB14">
        <v>1</v>
      </c>
      <c r="AC14">
        <v>0</v>
      </c>
      <c r="AD14">
        <v>1</v>
      </c>
    </row>
    <row r="15" spans="3:30" ht="12.75">
      <c r="C15" s="6">
        <v>14</v>
      </c>
      <c r="D15" s="6">
        <f ca="1" t="shared" si="8"/>
        <v>74</v>
      </c>
      <c r="E15" s="20">
        <f t="shared" si="0"/>
        <v>0.8094211305655686</v>
      </c>
      <c r="K15" s="5"/>
      <c r="L15" s="5"/>
      <c r="M15" s="5"/>
      <c r="N15" s="5"/>
      <c r="O15" s="5"/>
      <c r="P15" s="5"/>
      <c r="Q15" s="13"/>
      <c r="T15" s="15">
        <f t="shared" si="15"/>
        <v>36.19999999999999</v>
      </c>
      <c r="U15" s="23">
        <f t="shared" si="4"/>
        <v>0.0006306726396265904</v>
      </c>
      <c r="V15" s="24">
        <f t="shared" si="5"/>
        <v>-2.8800000000000012</v>
      </c>
      <c r="W15" s="24">
        <f t="shared" si="6"/>
        <v>0.006306726396265904</v>
      </c>
      <c r="X15" s="16">
        <f t="shared" si="7"/>
        <v>0.0019884417399953502</v>
      </c>
      <c r="Z15" s="57">
        <f>Z3</f>
        <v>1.96</v>
      </c>
      <c r="AA15">
        <f>AA8</f>
        <v>84.6</v>
      </c>
      <c r="AB15">
        <f>AA15</f>
        <v>84.6</v>
      </c>
      <c r="AC15">
        <f>AB8</f>
        <v>45.39999999999999</v>
      </c>
      <c r="AD15">
        <f>AC15</f>
        <v>45.39999999999999</v>
      </c>
    </row>
    <row r="16" spans="3:30" ht="12.75">
      <c r="C16" s="6">
        <v>15</v>
      </c>
      <c r="D16" s="6">
        <f ca="1" t="shared" si="8"/>
        <v>66</v>
      </c>
      <c r="E16" s="20">
        <f t="shared" si="0"/>
        <v>-0.0068018582400464055</v>
      </c>
      <c r="K16" s="5"/>
      <c r="L16" s="5"/>
      <c r="M16" s="5"/>
      <c r="N16" s="5"/>
      <c r="O16" s="5"/>
      <c r="P16" s="5"/>
      <c r="Q16" s="13"/>
      <c r="T16" s="15">
        <f t="shared" si="15"/>
        <v>38.59999999999999</v>
      </c>
      <c r="U16" s="23">
        <f t="shared" si="4"/>
        <v>0.0012231526351277932</v>
      </c>
      <c r="V16" s="24">
        <f t="shared" si="5"/>
        <v>-2.6400000000000015</v>
      </c>
      <c r="W16" s="24">
        <f t="shared" si="6"/>
        <v>0.012231526351277925</v>
      </c>
      <c r="X16" s="16">
        <f t="shared" si="7"/>
        <v>0.004145341818137971</v>
      </c>
      <c r="Z16" s="57"/>
      <c r="AA16">
        <v>0</v>
      </c>
      <c r="AB16">
        <v>1</v>
      </c>
      <c r="AC16">
        <v>0</v>
      </c>
      <c r="AD16">
        <v>1</v>
      </c>
    </row>
    <row r="17" spans="3:30" ht="12.75">
      <c r="C17" s="6">
        <v>16</v>
      </c>
      <c r="D17" s="6">
        <f ca="1" t="shared" si="8"/>
        <v>48</v>
      </c>
      <c r="E17" s="20">
        <f t="shared" si="0"/>
        <v>-1.8433035830526803</v>
      </c>
      <c r="K17" s="5"/>
      <c r="L17" s="5"/>
      <c r="M17" s="5"/>
      <c r="N17" s="5"/>
      <c r="O17" s="5"/>
      <c r="P17" s="5"/>
      <c r="Q17" s="13"/>
      <c r="T17" s="15">
        <f t="shared" si="15"/>
        <v>40.999999999999986</v>
      </c>
      <c r="U17" s="23">
        <f t="shared" si="4"/>
        <v>0.002239453029484282</v>
      </c>
      <c r="V17" s="24">
        <f t="shared" si="5"/>
        <v>-2.4000000000000012</v>
      </c>
      <c r="W17" s="24">
        <f t="shared" si="6"/>
        <v>0.022394530294842827</v>
      </c>
      <c r="X17" s="16">
        <f t="shared" si="7"/>
        <v>0.008197528869431592</v>
      </c>
      <c r="Z17" s="57">
        <f>Z4</f>
        <v>3</v>
      </c>
      <c r="AA17">
        <f>AA9</f>
        <v>94.9999999999999</v>
      </c>
      <c r="AB17">
        <f>AA17</f>
        <v>94.9999999999999</v>
      </c>
      <c r="AC17">
        <f>AB9</f>
        <v>34.99999999999985</v>
      </c>
      <c r="AD17">
        <f>AC17</f>
        <v>34.99999999999985</v>
      </c>
    </row>
    <row r="18" spans="3:30" ht="12.75">
      <c r="C18" s="6">
        <v>17</v>
      </c>
      <c r="D18" s="6">
        <f ca="1" t="shared" si="8"/>
        <v>63</v>
      </c>
      <c r="E18" s="20">
        <f t="shared" si="0"/>
        <v>-0.3128854790421521</v>
      </c>
      <c r="K18" s="5"/>
      <c r="L18" s="5"/>
      <c r="M18" s="5"/>
      <c r="N18" s="5"/>
      <c r="O18" s="5"/>
      <c r="P18" s="5"/>
      <c r="Q18" s="13"/>
      <c r="T18" s="15">
        <f t="shared" si="15"/>
        <v>43.399999999999984</v>
      </c>
      <c r="U18" s="23">
        <f t="shared" si="4"/>
        <v>0.0038706856147455483</v>
      </c>
      <c r="V18" s="24">
        <f t="shared" si="5"/>
        <v>-2.1600000000000015</v>
      </c>
      <c r="W18" s="24">
        <f t="shared" si="6"/>
        <v>0.03870685614745548</v>
      </c>
      <c r="X18" s="16">
        <f t="shared" si="7"/>
        <v>0.015386279591749541</v>
      </c>
      <c r="Z18" s="57"/>
      <c r="AA18">
        <v>0</v>
      </c>
      <c r="AB18">
        <v>1</v>
      </c>
      <c r="AC18">
        <v>0</v>
      </c>
      <c r="AD18">
        <v>1</v>
      </c>
    </row>
    <row r="19" spans="3:31" ht="12.75">
      <c r="C19" s="6">
        <v>18</v>
      </c>
      <c r="D19" s="6">
        <f ca="1" t="shared" si="8"/>
        <v>85</v>
      </c>
      <c r="E19" s="20">
        <f t="shared" si="0"/>
        <v>1.9317277401732893</v>
      </c>
      <c r="K19" s="5"/>
      <c r="L19" s="5"/>
      <c r="M19" s="5"/>
      <c r="N19" s="5"/>
      <c r="O19" s="5"/>
      <c r="P19" s="5"/>
      <c r="Q19" s="13"/>
      <c r="T19" s="15">
        <f t="shared" si="15"/>
        <v>45.79999999999998</v>
      </c>
      <c r="U19" s="23">
        <f t="shared" si="4"/>
        <v>0.006315656143519844</v>
      </c>
      <c r="V19" s="24">
        <f t="shared" si="5"/>
        <v>-1.9200000000000017</v>
      </c>
      <c r="W19" s="24">
        <f t="shared" si="6"/>
        <v>0.06315656143519843</v>
      </c>
      <c r="X19" s="16">
        <f t="shared" si="7"/>
        <v>0.027428881327145715</v>
      </c>
      <c r="Z19" s="22"/>
      <c r="AA19" s="22"/>
      <c r="AB19" s="22"/>
      <c r="AC19" s="22"/>
      <c r="AD19" s="22"/>
      <c r="AE19" s="22"/>
    </row>
    <row r="20" spans="3:31" ht="12.75">
      <c r="C20" s="6">
        <v>19</v>
      </c>
      <c r="D20" s="6">
        <f ca="1" t="shared" si="8"/>
        <v>60</v>
      </c>
      <c r="E20" s="20">
        <f t="shared" si="0"/>
        <v>-0.6189690998442577</v>
      </c>
      <c r="K20" s="5"/>
      <c r="L20" s="5"/>
      <c r="M20" s="5"/>
      <c r="N20" s="5"/>
      <c r="O20" s="5"/>
      <c r="P20" s="5"/>
      <c r="Q20" s="13"/>
      <c r="T20" s="15">
        <f t="shared" si="15"/>
        <v>48.19999999999998</v>
      </c>
      <c r="U20" s="23">
        <f t="shared" si="4"/>
        <v>0.00972822693314672</v>
      </c>
      <c r="V20" s="24">
        <f t="shared" si="5"/>
        <v>-1.680000000000002</v>
      </c>
      <c r="W20" s="24">
        <f t="shared" si="6"/>
        <v>0.09728226933146716</v>
      </c>
      <c r="X20" s="16">
        <f t="shared" si="7"/>
        <v>0.04647863228239579</v>
      </c>
      <c r="Z20" s="22"/>
      <c r="AA20" s="22"/>
      <c r="AB20" s="22"/>
      <c r="AC20" s="22"/>
      <c r="AD20" s="22"/>
      <c r="AE20" s="22"/>
    </row>
    <row r="21" spans="3:31" ht="12.75">
      <c r="C21" s="6">
        <v>20</v>
      </c>
      <c r="D21" s="6">
        <f ca="1" t="shared" si="8"/>
        <v>75</v>
      </c>
      <c r="E21" s="20">
        <f t="shared" si="0"/>
        <v>0.9114490041662705</v>
      </c>
      <c r="K21" s="5"/>
      <c r="L21" s="5"/>
      <c r="M21" s="5"/>
      <c r="N21" s="5"/>
      <c r="O21" s="5"/>
      <c r="P21" s="5"/>
      <c r="Q21" s="13"/>
      <c r="T21" s="15">
        <f t="shared" si="15"/>
        <v>50.59999999999998</v>
      </c>
      <c r="U21" s="23">
        <f t="shared" si="4"/>
        <v>0.014145996522483838</v>
      </c>
      <c r="V21" s="24">
        <f t="shared" si="5"/>
        <v>-1.440000000000002</v>
      </c>
      <c r="W21" s="24">
        <f t="shared" si="6"/>
        <v>0.14145996522483836</v>
      </c>
      <c r="X21" s="16">
        <f t="shared" si="7"/>
        <v>0.07493374281328646</v>
      </c>
      <c r="Z21" s="22"/>
      <c r="AA21" s="22"/>
      <c r="AB21" s="22"/>
      <c r="AC21" s="22"/>
      <c r="AD21" s="22"/>
      <c r="AE21" s="22"/>
    </row>
    <row r="22" spans="3:31" ht="12.75">
      <c r="C22" s="6">
        <v>21</v>
      </c>
      <c r="D22" s="6">
        <f ca="1" t="shared" si="8"/>
        <v>53</v>
      </c>
      <c r="E22" s="20">
        <f t="shared" si="0"/>
        <v>-1.333164215049171</v>
      </c>
      <c r="K22" s="5"/>
      <c r="L22" s="5"/>
      <c r="M22" s="5"/>
      <c r="N22" s="5"/>
      <c r="O22" s="5"/>
      <c r="P22" s="5"/>
      <c r="Q22" s="13"/>
      <c r="T22" s="15">
        <f t="shared" si="15"/>
        <v>52.99999999999998</v>
      </c>
      <c r="U22" s="23">
        <f t="shared" si="4"/>
        <v>0.019418605498321244</v>
      </c>
      <c r="V22" s="24">
        <f t="shared" si="5"/>
        <v>-1.2000000000000022</v>
      </c>
      <c r="W22" s="24">
        <f t="shared" si="6"/>
        <v>0.1941860549832124</v>
      </c>
      <c r="X22" s="16">
        <f t="shared" si="7"/>
        <v>0.11506973171770707</v>
      </c>
      <c r="Z22" s="22"/>
      <c r="AA22" s="22"/>
      <c r="AB22" s="22"/>
      <c r="AC22" s="22"/>
      <c r="AD22" s="22"/>
      <c r="AE22" s="22"/>
    </row>
    <row r="23" spans="3:31" ht="12.75">
      <c r="C23" s="6">
        <v>22</v>
      </c>
      <c r="D23" s="6">
        <f ca="1" t="shared" si="8"/>
        <v>70</v>
      </c>
      <c r="E23" s="20">
        <f t="shared" si="0"/>
        <v>0.4013096361627611</v>
      </c>
      <c r="K23" s="5"/>
      <c r="L23" s="5"/>
      <c r="M23" s="5"/>
      <c r="N23" s="5"/>
      <c r="O23" s="5"/>
      <c r="P23" s="5"/>
      <c r="Q23" s="13"/>
      <c r="T23" s="15">
        <f t="shared" si="15"/>
        <v>55.39999999999998</v>
      </c>
      <c r="U23" s="23">
        <f t="shared" si="4"/>
        <v>0.025164434109811652</v>
      </c>
      <c r="V23" s="24">
        <f t="shared" si="5"/>
        <v>-0.9600000000000023</v>
      </c>
      <c r="W23" s="24">
        <f t="shared" si="6"/>
        <v>0.2516443410981165</v>
      </c>
      <c r="X23" s="16">
        <f t="shared" si="7"/>
        <v>0.16852759741033663</v>
      </c>
      <c r="Z23" s="22"/>
      <c r="AA23" s="22"/>
      <c r="AB23" s="22"/>
      <c r="AC23" s="22"/>
      <c r="AD23" s="22"/>
      <c r="AE23" s="22"/>
    </row>
    <row r="24" spans="3:31" ht="12.75">
      <c r="C24" s="6">
        <v>23</v>
      </c>
      <c r="D24" s="6">
        <f ca="1" t="shared" si="8"/>
        <v>63</v>
      </c>
      <c r="E24" s="20">
        <f t="shared" si="0"/>
        <v>-0.3128854790421521</v>
      </c>
      <c r="K24" s="5"/>
      <c r="L24" s="5"/>
      <c r="M24" s="5"/>
      <c r="N24" s="5"/>
      <c r="O24" s="5"/>
      <c r="P24" s="5"/>
      <c r="Q24" s="13"/>
      <c r="T24" s="15">
        <f t="shared" si="15"/>
        <v>57.799999999999976</v>
      </c>
      <c r="U24" s="23">
        <f t="shared" si="4"/>
        <v>0.030785126046985238</v>
      </c>
      <c r="V24" s="24">
        <f t="shared" si="5"/>
        <v>-0.7200000000000024</v>
      </c>
      <c r="W24" s="24">
        <f t="shared" si="6"/>
        <v>0.30785126046985234</v>
      </c>
      <c r="X24" s="16">
        <f t="shared" si="7"/>
        <v>0.23576242358251154</v>
      </c>
      <c r="Z24" s="22"/>
      <c r="AA24" s="22"/>
      <c r="AB24" s="22"/>
      <c r="AC24" s="22"/>
      <c r="AD24" s="22"/>
      <c r="AE24" s="22"/>
    </row>
    <row r="25" spans="3:31" ht="12.75">
      <c r="C25" s="6">
        <v>24</v>
      </c>
      <c r="D25" s="6">
        <f ca="1" t="shared" si="8"/>
        <v>62</v>
      </c>
      <c r="E25" s="20">
        <f t="shared" si="0"/>
        <v>-0.41491335264285395</v>
      </c>
      <c r="K25" s="5"/>
      <c r="L25" s="5"/>
      <c r="M25" s="5"/>
      <c r="N25" s="5"/>
      <c r="O25" s="5"/>
      <c r="P25" s="5"/>
      <c r="Q25" s="13"/>
      <c r="T25" s="15">
        <f t="shared" si="15"/>
        <v>60.199999999999974</v>
      </c>
      <c r="U25" s="23">
        <f t="shared" si="4"/>
        <v>0.03555325285059966</v>
      </c>
      <c r="V25" s="24">
        <f t="shared" si="5"/>
        <v>-0.48000000000000254</v>
      </c>
      <c r="W25" s="24">
        <f t="shared" si="6"/>
        <v>0.35553252850599665</v>
      </c>
      <c r="X25" s="16">
        <f t="shared" si="7"/>
        <v>0.3156137012947603</v>
      </c>
      <c r="Z25" s="22"/>
      <c r="AA25" s="22"/>
      <c r="AB25" s="22"/>
      <c r="AC25" s="22"/>
      <c r="AD25" s="22"/>
      <c r="AE25" s="22"/>
    </row>
    <row r="26" spans="3:31" ht="12.75">
      <c r="C26" s="6">
        <v>25</v>
      </c>
      <c r="D26" s="6">
        <f ca="1" t="shared" si="8"/>
        <v>64</v>
      </c>
      <c r="E26" s="20">
        <f t="shared" si="0"/>
        <v>-0.21085760544145016</v>
      </c>
      <c r="K26" s="5"/>
      <c r="L26" s="5"/>
      <c r="M26" s="5"/>
      <c r="N26" s="5"/>
      <c r="O26" s="5"/>
      <c r="P26" s="5"/>
      <c r="Q26" s="13"/>
      <c r="T26" s="15">
        <f t="shared" si="15"/>
        <v>62.59999999999997</v>
      </c>
      <c r="U26" s="23">
        <f t="shared" si="4"/>
        <v>0.038761661512501384</v>
      </c>
      <c r="V26" s="24">
        <f t="shared" si="5"/>
        <v>-0.2400000000000027</v>
      </c>
      <c r="W26" s="24">
        <f t="shared" si="6"/>
        <v>0.38761661512501383</v>
      </c>
      <c r="X26" s="16">
        <f t="shared" si="7"/>
        <v>0.4051651755626765</v>
      </c>
      <c r="Z26" s="22"/>
      <c r="AA26" s="22"/>
      <c r="AB26" s="22"/>
      <c r="AC26" s="22"/>
      <c r="AD26" s="22"/>
      <c r="AE26" s="22"/>
    </row>
    <row r="27" spans="3:31" ht="12.75">
      <c r="C27" s="6">
        <v>26</v>
      </c>
      <c r="D27" s="6">
        <f ca="1" t="shared" si="8"/>
        <v>63</v>
      </c>
      <c r="E27" s="20">
        <f t="shared" si="0"/>
        <v>-0.3128854790421521</v>
      </c>
      <c r="K27" s="5"/>
      <c r="L27" s="5"/>
      <c r="M27" s="5"/>
      <c r="N27" s="5"/>
      <c r="O27" s="5"/>
      <c r="P27" s="5"/>
      <c r="Q27" s="13"/>
      <c r="T27" s="15">
        <f t="shared" si="15"/>
        <v>64.99999999999997</v>
      </c>
      <c r="U27" s="23">
        <f t="shared" si="4"/>
        <v>0.03989422804014327</v>
      </c>
      <c r="V27" s="24">
        <f t="shared" si="5"/>
        <v>-2.842170943040401E-15</v>
      </c>
      <c r="W27" s="24">
        <f t="shared" si="6"/>
        <v>0.39894228040143265</v>
      </c>
      <c r="X27" s="16">
        <f t="shared" si="7"/>
        <v>0.5000000002182782</v>
      </c>
      <c r="Z27" s="22"/>
      <c r="AA27" s="22"/>
      <c r="AB27" s="22"/>
      <c r="AC27" s="22"/>
      <c r="AD27" s="22"/>
      <c r="AE27" s="22"/>
    </row>
    <row r="28" spans="3:31" ht="12.75">
      <c r="C28" s="6">
        <v>27</v>
      </c>
      <c r="D28" s="6">
        <f ca="1" t="shared" si="8"/>
        <v>74</v>
      </c>
      <c r="E28" s="20">
        <f t="shared" si="0"/>
        <v>0.8094211305655686</v>
      </c>
      <c r="K28" s="5"/>
      <c r="L28" s="5"/>
      <c r="M28" s="5"/>
      <c r="N28" s="5"/>
      <c r="O28" s="5"/>
      <c r="P28" s="5"/>
      <c r="Q28" s="13"/>
      <c r="T28" s="15">
        <f t="shared" si="15"/>
        <v>67.39999999999998</v>
      </c>
      <c r="U28" s="23">
        <f t="shared" si="4"/>
        <v>0.038761661512501426</v>
      </c>
      <c r="V28" s="24">
        <f t="shared" si="5"/>
        <v>0.23999999999999772</v>
      </c>
      <c r="W28" s="24">
        <f t="shared" si="6"/>
        <v>0.3876166151250143</v>
      </c>
      <c r="X28" s="16">
        <f t="shared" si="7"/>
        <v>0.5948348244373216</v>
      </c>
      <c r="Z28" s="22"/>
      <c r="AA28" s="22"/>
      <c r="AB28" s="22"/>
      <c r="AC28" s="22"/>
      <c r="AD28" s="22"/>
      <c r="AE28" s="22"/>
    </row>
    <row r="29" spans="3:31" ht="12.75">
      <c r="C29" s="6">
        <v>28</v>
      </c>
      <c r="D29" s="6">
        <f ca="1" t="shared" si="8"/>
        <v>61</v>
      </c>
      <c r="E29" s="20">
        <f t="shared" si="0"/>
        <v>-0.5169412262435559</v>
      </c>
      <c r="K29" s="5"/>
      <c r="L29" s="5"/>
      <c r="M29" s="5"/>
      <c r="N29" s="5"/>
      <c r="O29" s="5"/>
      <c r="P29" s="5"/>
      <c r="Q29" s="13"/>
      <c r="T29" s="15">
        <f t="shared" si="15"/>
        <v>69.79999999999998</v>
      </c>
      <c r="U29" s="23">
        <f t="shared" si="4"/>
        <v>0.03555325285059974</v>
      </c>
      <c r="V29" s="24">
        <f t="shared" si="5"/>
        <v>0.4799999999999983</v>
      </c>
      <c r="W29" s="24">
        <f t="shared" si="6"/>
        <v>0.3555325285059973</v>
      </c>
      <c r="X29" s="16">
        <f t="shared" si="7"/>
        <v>0.6843862987052383</v>
      </c>
      <c r="Z29" s="22"/>
      <c r="AA29" s="22"/>
      <c r="AB29" s="22"/>
      <c r="AC29" s="22"/>
      <c r="AD29" s="22"/>
      <c r="AE29" s="22"/>
    </row>
    <row r="30" spans="3:31" ht="12.75">
      <c r="C30" s="6">
        <v>29</v>
      </c>
      <c r="D30" s="6">
        <f ca="1" t="shared" si="8"/>
        <v>76</v>
      </c>
      <c r="E30" s="20">
        <f t="shared" si="0"/>
        <v>1.0134768777669725</v>
      </c>
      <c r="K30" s="5"/>
      <c r="L30" s="5"/>
      <c r="M30" s="5"/>
      <c r="N30" s="5"/>
      <c r="O30" s="5"/>
      <c r="P30" s="5"/>
      <c r="Q30" s="13"/>
      <c r="T30" s="15">
        <f t="shared" si="15"/>
        <v>72.19999999999999</v>
      </c>
      <c r="U30" s="23">
        <f t="shared" si="4"/>
        <v>0.030785126046985314</v>
      </c>
      <c r="V30" s="24">
        <f t="shared" si="5"/>
        <v>0.7199999999999989</v>
      </c>
      <c r="W30" s="24">
        <f t="shared" si="6"/>
        <v>0.3078512604698531</v>
      </c>
      <c r="X30" s="16">
        <f t="shared" si="7"/>
        <v>0.7642375764174874</v>
      </c>
      <c r="Z30" s="22"/>
      <c r="AA30" s="22"/>
      <c r="AB30" s="22"/>
      <c r="AC30" s="22"/>
      <c r="AD30" s="22"/>
      <c r="AE30" s="22"/>
    </row>
    <row r="31" spans="3:31" ht="12.75">
      <c r="C31" s="6">
        <v>30</v>
      </c>
      <c r="D31" s="6">
        <f ca="1" t="shared" si="8"/>
        <v>77</v>
      </c>
      <c r="E31" s="20">
        <f t="shared" si="0"/>
        <v>1.1155047513676744</v>
      </c>
      <c r="K31" s="5"/>
      <c r="L31" s="5"/>
      <c r="M31" s="5"/>
      <c r="N31" s="5"/>
      <c r="O31" s="5"/>
      <c r="P31" s="5"/>
      <c r="Q31" s="13"/>
      <c r="T31" s="15">
        <f t="shared" si="15"/>
        <v>74.6</v>
      </c>
      <c r="U31" s="23">
        <f t="shared" si="4"/>
        <v>0.025164434109811718</v>
      </c>
      <c r="V31" s="24">
        <f t="shared" si="5"/>
        <v>0.9599999999999994</v>
      </c>
      <c r="W31" s="24">
        <f t="shared" si="6"/>
        <v>0.25164434109811723</v>
      </c>
      <c r="X31" s="16">
        <f t="shared" si="7"/>
        <v>0.8314724025896627</v>
      </c>
      <c r="Z31" s="22"/>
      <c r="AA31" s="22"/>
      <c r="AB31" s="22"/>
      <c r="AC31" s="22"/>
      <c r="AD31" s="22"/>
      <c r="AE31" s="22"/>
    </row>
    <row r="32" spans="3:31" ht="12.75">
      <c r="C32" s="6"/>
      <c r="D32" s="6"/>
      <c r="E32" s="20"/>
      <c r="K32" s="5"/>
      <c r="L32" s="5"/>
      <c r="M32" s="5"/>
      <c r="N32" s="5"/>
      <c r="O32" s="5"/>
      <c r="P32" s="5"/>
      <c r="Q32" s="13"/>
      <c r="T32" s="15">
        <f t="shared" si="15"/>
        <v>77</v>
      </c>
      <c r="U32" s="23">
        <f t="shared" si="4"/>
        <v>0.019418605498321296</v>
      </c>
      <c r="V32" s="24">
        <f t="shared" si="5"/>
        <v>1.2</v>
      </c>
      <c r="W32" s="24">
        <f t="shared" si="6"/>
        <v>0.19418605498321292</v>
      </c>
      <c r="X32" s="16">
        <f t="shared" si="7"/>
        <v>0.8849302682822925</v>
      </c>
      <c r="Z32" s="22"/>
      <c r="AA32" s="22"/>
      <c r="AB32" s="22"/>
      <c r="AC32" s="22"/>
      <c r="AD32" s="22"/>
      <c r="AE32" s="22"/>
    </row>
    <row r="33" spans="3:31" ht="12.75">
      <c r="C33" s="6"/>
      <c r="D33" s="6"/>
      <c r="E33" s="20"/>
      <c r="K33" s="5"/>
      <c r="N33" s="14">
        <f>SUM(N3:N32)</f>
        <v>30</v>
      </c>
      <c r="O33" s="14">
        <f>SUM(O3:O32)</f>
        <v>1</v>
      </c>
      <c r="T33" s="15">
        <f t="shared" si="15"/>
        <v>79.4</v>
      </c>
      <c r="U33" s="23">
        <f t="shared" si="4"/>
        <v>0.014145996522483866</v>
      </c>
      <c r="V33" s="24">
        <f t="shared" si="5"/>
        <v>1.4400000000000006</v>
      </c>
      <c r="W33" s="24">
        <f t="shared" si="6"/>
        <v>0.14145996522483867</v>
      </c>
      <c r="X33" s="16">
        <f t="shared" si="7"/>
        <v>0.9250662571867133</v>
      </c>
      <c r="Z33" s="22"/>
      <c r="AA33" s="22"/>
      <c r="AB33" s="22"/>
      <c r="AC33" s="22"/>
      <c r="AD33" s="22"/>
      <c r="AE33" s="22"/>
    </row>
    <row r="34" spans="3:31" ht="12.75">
      <c r="C34" s="6"/>
      <c r="D34" s="6"/>
      <c r="E34" s="20"/>
      <c r="T34" s="15">
        <f t="shared" si="15"/>
        <v>81.80000000000001</v>
      </c>
      <c r="U34" s="23">
        <f aca="true" t="shared" si="19" ref="U34:U52">NORMDIST(T34,$B$1,$B$2,FALSE)</f>
        <v>0.00972822693314673</v>
      </c>
      <c r="V34" s="24">
        <f aca="true" t="shared" si="20" ref="V34:V52">(T34-$B$1)/$B$2</f>
        <v>1.680000000000001</v>
      </c>
      <c r="W34" s="24">
        <f aca="true" t="shared" si="21" ref="W34:W52">NORMDIST(V34,0,1,FALSE)</f>
        <v>0.09728226933146732</v>
      </c>
      <c r="X34" s="16">
        <f aca="true" t="shared" si="22" ref="X34:X52">NORMDIST(V34,0,1,TRUE)</f>
        <v>0.953521367717604</v>
      </c>
      <c r="Z34" s="22"/>
      <c r="AA34" s="22"/>
      <c r="AB34" s="22"/>
      <c r="AC34" s="22"/>
      <c r="AD34" s="22"/>
      <c r="AE34" s="22"/>
    </row>
    <row r="35" spans="3:31" ht="12.75">
      <c r="C35" s="6"/>
      <c r="D35" s="6"/>
      <c r="E35" s="20"/>
      <c r="T35" s="15">
        <f aca="true" t="shared" si="23" ref="T35:T52">T34+($B$2*$B$4*2)/50</f>
        <v>84.20000000000002</v>
      </c>
      <c r="U35" s="23">
        <f t="shared" si="19"/>
        <v>0.006315656143519844</v>
      </c>
      <c r="V35" s="24">
        <f t="shared" si="20"/>
        <v>1.9200000000000017</v>
      </c>
      <c r="W35" s="24">
        <f t="shared" si="21"/>
        <v>0.06315656143519843</v>
      </c>
      <c r="X35" s="16">
        <f t="shared" si="22"/>
        <v>0.9725711186728543</v>
      </c>
      <c r="Z35" s="22"/>
      <c r="AA35" s="22"/>
      <c r="AB35" s="22"/>
      <c r="AC35" s="22"/>
      <c r="AD35" s="22"/>
      <c r="AE35" s="22"/>
    </row>
    <row r="36" spans="3:31" ht="12.75">
      <c r="C36" s="6"/>
      <c r="D36" s="6"/>
      <c r="E36" s="20"/>
      <c r="T36" s="15">
        <f t="shared" si="23"/>
        <v>86.60000000000002</v>
      </c>
      <c r="U36" s="23">
        <f t="shared" si="19"/>
        <v>0.0038706856147455427</v>
      </c>
      <c r="V36" s="24">
        <f t="shared" si="20"/>
        <v>2.1600000000000024</v>
      </c>
      <c r="W36" s="24">
        <f t="shared" si="21"/>
        <v>0.038706856147455414</v>
      </c>
      <c r="X36" s="16">
        <f t="shared" si="22"/>
        <v>0.9846137204082505</v>
      </c>
      <c r="Z36" s="22"/>
      <c r="AA36" s="22"/>
      <c r="AB36" s="22"/>
      <c r="AC36" s="22"/>
      <c r="AD36" s="22"/>
      <c r="AE36" s="22"/>
    </row>
    <row r="37" spans="3:31" ht="12.75">
      <c r="C37" s="6"/>
      <c r="D37" s="6"/>
      <c r="E37" s="20"/>
      <c r="T37" s="15">
        <f t="shared" si="23"/>
        <v>89.00000000000003</v>
      </c>
      <c r="U37" s="23">
        <f t="shared" si="19"/>
        <v>0.0022394530294842737</v>
      </c>
      <c r="V37" s="24">
        <f t="shared" si="20"/>
        <v>2.400000000000003</v>
      </c>
      <c r="W37" s="24">
        <f t="shared" si="21"/>
        <v>0.02239453029484273</v>
      </c>
      <c r="X37" s="16">
        <f t="shared" si="22"/>
        <v>0.9918024711305684</v>
      </c>
      <c r="Z37" s="22"/>
      <c r="AA37" s="22"/>
      <c r="AB37" s="22"/>
      <c r="AC37" s="22"/>
      <c r="AD37" s="22"/>
      <c r="AE37" s="22"/>
    </row>
    <row r="38" spans="3:31" ht="12.75">
      <c r="C38" s="6"/>
      <c r="D38" s="6"/>
      <c r="E38" s="20"/>
      <c r="T38" s="15">
        <f t="shared" si="23"/>
        <v>91.40000000000003</v>
      </c>
      <c r="U38" s="23">
        <f t="shared" si="19"/>
        <v>0.001223152635127786</v>
      </c>
      <c r="V38" s="24">
        <f t="shared" si="20"/>
        <v>2.6400000000000032</v>
      </c>
      <c r="W38" s="24">
        <f t="shared" si="21"/>
        <v>0.012231526351277871</v>
      </c>
      <c r="X38" s="16">
        <f t="shared" si="22"/>
        <v>0.995854658181862</v>
      </c>
      <c r="Z38" s="22"/>
      <c r="AA38" s="22"/>
      <c r="AB38" s="22"/>
      <c r="AC38" s="22"/>
      <c r="AD38" s="22"/>
      <c r="AE38" s="22"/>
    </row>
    <row r="39" spans="3:31" ht="12.75">
      <c r="C39" s="6"/>
      <c r="D39" s="6"/>
      <c r="E39" s="20"/>
      <c r="T39" s="15">
        <f t="shared" si="23"/>
        <v>93.80000000000004</v>
      </c>
      <c r="U39" s="23">
        <f t="shared" si="19"/>
        <v>0.0006306726396265854</v>
      </c>
      <c r="V39" s="24">
        <f t="shared" si="20"/>
        <v>2.880000000000004</v>
      </c>
      <c r="W39" s="24">
        <f t="shared" si="21"/>
        <v>0.006306726396265855</v>
      </c>
      <c r="X39" s="16">
        <f t="shared" si="22"/>
        <v>0.9980115582600048</v>
      </c>
      <c r="Z39" s="22"/>
      <c r="AA39" s="22"/>
      <c r="AB39" s="22"/>
      <c r="AC39" s="22"/>
      <c r="AD39" s="22"/>
      <c r="AE39" s="22"/>
    </row>
    <row r="40" spans="3:31" ht="12.75">
      <c r="C40" s="6"/>
      <c r="D40" s="6"/>
      <c r="E40" s="20"/>
      <c r="T40" s="15">
        <f t="shared" si="23"/>
        <v>96.20000000000005</v>
      </c>
      <c r="U40" s="23">
        <f t="shared" si="19"/>
        <v>0.00030698133011046995</v>
      </c>
      <c r="V40" s="24">
        <f t="shared" si="20"/>
        <v>3.1200000000000045</v>
      </c>
      <c r="W40" s="24">
        <f t="shared" si="21"/>
        <v>0.0030698133011046965</v>
      </c>
      <c r="X40" s="16">
        <f t="shared" si="22"/>
        <v>0.9990956773640319</v>
      </c>
      <c r="Z40" s="22"/>
      <c r="AA40" s="22"/>
      <c r="AB40" s="22"/>
      <c r="AC40" s="22"/>
      <c r="AD40" s="22"/>
      <c r="AE40" s="22"/>
    </row>
    <row r="41" spans="3:31" ht="12.75">
      <c r="C41" s="6"/>
      <c r="D41" s="6"/>
      <c r="E41" s="20"/>
      <c r="T41" s="15">
        <f t="shared" si="23"/>
        <v>98.60000000000005</v>
      </c>
      <c r="U41" s="23">
        <f t="shared" si="19"/>
        <v>0.00014106022569413597</v>
      </c>
      <c r="V41" s="24">
        <f t="shared" si="20"/>
        <v>3.360000000000005</v>
      </c>
      <c r="W41" s="24">
        <f t="shared" si="21"/>
        <v>0.0014106022569413583</v>
      </c>
      <c r="X41" s="16">
        <f t="shared" si="22"/>
        <v>0.999610233260261</v>
      </c>
      <c r="Z41" s="22"/>
      <c r="AA41" s="22"/>
      <c r="AB41" s="22"/>
      <c r="AC41" s="22"/>
      <c r="AD41" s="22"/>
      <c r="AE41" s="22"/>
    </row>
    <row r="42" spans="3:31" ht="12.75">
      <c r="C42" s="6"/>
      <c r="D42" s="6"/>
      <c r="E42" s="20"/>
      <c r="T42" s="15">
        <f t="shared" si="23"/>
        <v>101.00000000000006</v>
      </c>
      <c r="U42" s="23">
        <f t="shared" si="19"/>
        <v>6.119019301137594E-05</v>
      </c>
      <c r="V42" s="24">
        <f t="shared" si="20"/>
        <v>3.600000000000006</v>
      </c>
      <c r="W42" s="24">
        <f t="shared" si="21"/>
        <v>0.0006119019301137593</v>
      </c>
      <c r="X42" s="16">
        <f t="shared" si="22"/>
        <v>0.99984085428623</v>
      </c>
      <c r="Z42" s="22"/>
      <c r="AA42" s="22"/>
      <c r="AB42" s="22"/>
      <c r="AC42" s="22"/>
      <c r="AD42" s="22"/>
      <c r="AE42" s="22"/>
    </row>
    <row r="43" spans="3:31" ht="12.75">
      <c r="C43" s="6"/>
      <c r="D43" s="6"/>
      <c r="E43" s="20"/>
      <c r="T43" s="15">
        <f t="shared" si="23"/>
        <v>103.40000000000006</v>
      </c>
      <c r="U43" s="23">
        <f t="shared" si="19"/>
        <v>2.5057844489085473E-05</v>
      </c>
      <c r="V43" s="24">
        <f t="shared" si="20"/>
        <v>3.840000000000006</v>
      </c>
      <c r="W43" s="24">
        <f t="shared" si="21"/>
        <v>0.00025057844489085495</v>
      </c>
      <c r="X43" s="16">
        <f t="shared" si="22"/>
        <v>0.9999384606406264</v>
      </c>
      <c r="Z43" s="22"/>
      <c r="AA43" s="22"/>
      <c r="AB43" s="22"/>
      <c r="AC43" s="22"/>
      <c r="AD43" s="22"/>
      <c r="AE43" s="22"/>
    </row>
    <row r="44" spans="3:31" ht="12.75">
      <c r="C44" s="6"/>
      <c r="D44" s="6"/>
      <c r="E44" s="20"/>
      <c r="T44" s="15">
        <f t="shared" si="23"/>
        <v>105.80000000000007</v>
      </c>
      <c r="U44" s="23">
        <f t="shared" si="19"/>
        <v>9.68702083987165E-06</v>
      </c>
      <c r="V44" s="24">
        <f t="shared" si="20"/>
        <v>4.080000000000007</v>
      </c>
      <c r="W44" s="24">
        <f t="shared" si="21"/>
        <v>9.687020839871633E-05</v>
      </c>
      <c r="X44" s="16">
        <f t="shared" si="22"/>
        <v>0.9999774702846346</v>
      </c>
      <c r="Z44" s="22"/>
      <c r="AA44" s="22"/>
      <c r="AB44" s="22"/>
      <c r="AC44" s="22"/>
      <c r="AD44" s="22"/>
      <c r="AE44" s="22"/>
    </row>
    <row r="45" spans="3:31" ht="12.75">
      <c r="C45" s="6"/>
      <c r="D45" s="6"/>
      <c r="E45" s="20"/>
      <c r="T45" s="15">
        <f t="shared" si="23"/>
        <v>108.20000000000007</v>
      </c>
      <c r="U45" s="23">
        <f t="shared" si="19"/>
        <v>3.5352603001772025E-06</v>
      </c>
      <c r="V45" s="24">
        <f t="shared" si="20"/>
        <v>4.320000000000007</v>
      </c>
      <c r="W45" s="24">
        <f t="shared" si="21"/>
        <v>3.535260300177196E-05</v>
      </c>
      <c r="X45" s="16">
        <f t="shared" si="22"/>
        <v>0.9999921928043861</v>
      </c>
      <c r="Z45" s="22"/>
      <c r="AA45" s="22"/>
      <c r="AB45" s="22"/>
      <c r="AC45" s="22"/>
      <c r="AD45" s="22"/>
      <c r="AE45" s="22"/>
    </row>
    <row r="46" spans="3:31" ht="12.75">
      <c r="C46" s="6"/>
      <c r="D46" s="6"/>
      <c r="E46" s="20"/>
      <c r="T46" s="15">
        <f t="shared" si="23"/>
        <v>110.60000000000008</v>
      </c>
      <c r="U46" s="23">
        <f t="shared" si="19"/>
        <v>1.2179716970268242E-06</v>
      </c>
      <c r="V46" s="24">
        <f t="shared" si="20"/>
        <v>4.560000000000008</v>
      </c>
      <c r="W46" s="24">
        <f t="shared" si="21"/>
        <v>1.2179716970268265E-05</v>
      </c>
      <c r="X46" s="16">
        <f t="shared" si="22"/>
        <v>0.9999974397891036</v>
      </c>
      <c r="Z46" s="22"/>
      <c r="AA46" s="22"/>
      <c r="AB46" s="22"/>
      <c r="AC46" s="22"/>
      <c r="AD46" s="22"/>
      <c r="AE46" s="22"/>
    </row>
    <row r="47" spans="3:31" ht="12.75">
      <c r="C47" s="6"/>
      <c r="D47" s="6"/>
      <c r="E47" s="20"/>
      <c r="T47" s="15">
        <f t="shared" si="23"/>
        <v>113.00000000000009</v>
      </c>
      <c r="U47" s="23">
        <f t="shared" si="19"/>
        <v>3.9612990910319135E-07</v>
      </c>
      <c r="V47" s="24">
        <f t="shared" si="20"/>
        <v>4.800000000000009</v>
      </c>
      <c r="W47" s="24">
        <f t="shared" si="21"/>
        <v>3.961299091031906E-06</v>
      </c>
      <c r="X47" s="16">
        <f t="shared" si="22"/>
        <v>0.999999205647331</v>
      </c>
      <c r="Z47" s="22"/>
      <c r="AA47" s="22"/>
      <c r="AB47" s="22"/>
      <c r="AC47" s="22"/>
      <c r="AD47" s="22"/>
      <c r="AE47" s="22"/>
    </row>
    <row r="48" spans="3:31" ht="12.75">
      <c r="C48" s="6"/>
      <c r="D48" s="6"/>
      <c r="E48" s="20"/>
      <c r="T48" s="15">
        <f t="shared" si="23"/>
        <v>115.40000000000009</v>
      </c>
      <c r="U48" s="23">
        <f t="shared" si="19"/>
        <v>1.216249598931264E-07</v>
      </c>
      <c r="V48" s="24">
        <f t="shared" si="20"/>
        <v>5.040000000000009</v>
      </c>
      <c r="W48" s="24">
        <f t="shared" si="21"/>
        <v>1.216249598931264E-06</v>
      </c>
      <c r="X48" s="16">
        <f t="shared" si="22"/>
        <v>0.9999997668513685</v>
      </c>
      <c r="Z48" s="22"/>
      <c r="AA48" s="22"/>
      <c r="AB48" s="22"/>
      <c r="AC48" s="22"/>
      <c r="AD48" s="22"/>
      <c r="AE48" s="22"/>
    </row>
    <row r="49" spans="3:31" ht="12.75">
      <c r="C49" s="6"/>
      <c r="D49" s="6"/>
      <c r="E49" s="20"/>
      <c r="T49" s="15">
        <f t="shared" si="23"/>
        <v>117.8000000000001</v>
      </c>
      <c r="U49" s="23">
        <f t="shared" si="19"/>
        <v>3.5252703126138624E-08</v>
      </c>
      <c r="V49" s="24">
        <f t="shared" si="20"/>
        <v>5.28000000000001</v>
      </c>
      <c r="W49" s="24">
        <f t="shared" si="21"/>
        <v>3.525270312613856E-07</v>
      </c>
      <c r="X49" s="16">
        <f t="shared" si="22"/>
        <v>0.9999999352757132</v>
      </c>
      <c r="Z49" s="22"/>
      <c r="AA49" s="22"/>
      <c r="AB49" s="22"/>
      <c r="AC49" s="22"/>
      <c r="AD49" s="22"/>
      <c r="AE49" s="22"/>
    </row>
    <row r="50" spans="3:31" ht="12.75">
      <c r="C50" s="6"/>
      <c r="D50" s="6"/>
      <c r="E50" s="20"/>
      <c r="T50" s="15">
        <f t="shared" si="23"/>
        <v>120.2000000000001</v>
      </c>
      <c r="U50" s="23">
        <f t="shared" si="19"/>
        <v>9.645989284272817E-09</v>
      </c>
      <c r="V50" s="24">
        <f t="shared" si="20"/>
        <v>5.52000000000001</v>
      </c>
      <c r="W50" s="24">
        <f t="shared" si="21"/>
        <v>9.645989284272816E-08</v>
      </c>
      <c r="X50" s="16">
        <f t="shared" si="22"/>
        <v>0.99999998300753</v>
      </c>
      <c r="Z50" s="22"/>
      <c r="AA50" s="22"/>
      <c r="AB50" s="22"/>
      <c r="AC50" s="22"/>
      <c r="AD50" s="22"/>
      <c r="AE50" s="22"/>
    </row>
    <row r="51" spans="3:31" ht="12.75">
      <c r="C51" s="6"/>
      <c r="D51" s="6"/>
      <c r="E51" s="20"/>
      <c r="T51" s="15">
        <f t="shared" si="23"/>
        <v>122.60000000000011</v>
      </c>
      <c r="U51" s="23">
        <f t="shared" si="19"/>
        <v>2.491642697294939E-09</v>
      </c>
      <c r="V51" s="24">
        <f t="shared" si="20"/>
        <v>5.7600000000000104</v>
      </c>
      <c r="W51" s="24">
        <f t="shared" si="21"/>
        <v>2.4916426972949483E-08</v>
      </c>
      <c r="X51" s="16">
        <f t="shared" si="22"/>
        <v>0.9999999957816116</v>
      </c>
      <c r="Z51" s="22"/>
      <c r="AA51" s="22"/>
      <c r="AB51" s="22"/>
      <c r="AC51" s="22"/>
      <c r="AD51" s="22"/>
      <c r="AE51" s="22"/>
    </row>
    <row r="52" spans="3:31" ht="13.5" thickBot="1">
      <c r="C52" s="6"/>
      <c r="D52" s="6"/>
      <c r="E52" s="20"/>
      <c r="T52" s="17">
        <f t="shared" si="23"/>
        <v>125.00000000000011</v>
      </c>
      <c r="U52" s="25">
        <f t="shared" si="19"/>
        <v>6.075882849822875E-10</v>
      </c>
      <c r="V52" s="26">
        <f t="shared" si="20"/>
        <v>6.0000000000000115</v>
      </c>
      <c r="W52" s="26">
        <f t="shared" si="21"/>
        <v>6.0758828498228535E-09</v>
      </c>
      <c r="X52" s="18">
        <f t="shared" si="22"/>
        <v>0.9999999990098781</v>
      </c>
      <c r="Z52" s="22"/>
      <c r="AA52" s="22"/>
      <c r="AB52" s="22"/>
      <c r="AC52" s="22"/>
      <c r="AD52" s="22"/>
      <c r="AE52" s="22"/>
    </row>
    <row r="53" spans="3:31" ht="12.75">
      <c r="C53" s="6"/>
      <c r="D53" s="6"/>
      <c r="E53" s="20"/>
      <c r="Z53" s="22"/>
      <c r="AA53" s="22"/>
      <c r="AB53" s="22"/>
      <c r="AC53" s="22"/>
      <c r="AD53" s="22"/>
      <c r="AE53" s="22"/>
    </row>
    <row r="54" spans="3:31" ht="12.75">
      <c r="C54" s="6"/>
      <c r="D54" s="6"/>
      <c r="E54" s="20"/>
      <c r="Z54" s="22"/>
      <c r="AA54" s="22"/>
      <c r="AB54" s="22"/>
      <c r="AC54" s="22"/>
      <c r="AD54" s="22"/>
      <c r="AE54" s="22"/>
    </row>
    <row r="55" spans="3:31" ht="12.75">
      <c r="C55" s="6"/>
      <c r="D55" s="6"/>
      <c r="E55" s="20"/>
      <c r="Z55" s="22"/>
      <c r="AA55" s="22"/>
      <c r="AB55" s="22"/>
      <c r="AC55" s="22"/>
      <c r="AD55" s="22"/>
      <c r="AE55" s="22"/>
    </row>
    <row r="56" spans="3:31" ht="12.75">
      <c r="C56" s="6"/>
      <c r="D56" s="6"/>
      <c r="E56" s="20"/>
      <c r="Z56" s="22"/>
      <c r="AA56" s="22"/>
      <c r="AB56" s="22"/>
      <c r="AC56" s="22"/>
      <c r="AD56" s="22"/>
      <c r="AE56" s="22"/>
    </row>
    <row r="57" spans="3:31" ht="12.75">
      <c r="C57" s="6"/>
      <c r="D57" s="6"/>
      <c r="E57" s="20"/>
      <c r="Z57" s="22"/>
      <c r="AA57" s="22"/>
      <c r="AB57" s="22"/>
      <c r="AC57" s="22"/>
      <c r="AD57" s="22"/>
      <c r="AE57" s="22"/>
    </row>
    <row r="58" spans="3:5" ht="12.75">
      <c r="C58" s="6"/>
      <c r="D58" s="6"/>
      <c r="E58" s="20"/>
    </row>
    <row r="59" spans="3:5" ht="12.75">
      <c r="C59" s="6"/>
      <c r="D59" s="6"/>
      <c r="E59" s="20"/>
    </row>
    <row r="60" spans="3:5" ht="12.75">
      <c r="C60" s="6"/>
      <c r="D60" s="6"/>
      <c r="E60" s="20"/>
    </row>
    <row r="61" spans="3:5" ht="12.75">
      <c r="C61" s="6"/>
      <c r="D61" s="6"/>
      <c r="E61" s="20"/>
    </row>
    <row r="62" spans="3:5" ht="12.75">
      <c r="C62" s="6"/>
      <c r="D62" s="6"/>
      <c r="E62" s="20"/>
    </row>
    <row r="63" spans="3:5" ht="12.75">
      <c r="C63" s="6"/>
      <c r="D63" s="6"/>
      <c r="E63" s="20"/>
    </row>
    <row r="64" spans="3:5" ht="12.75">
      <c r="C64" s="6"/>
      <c r="D64" s="6"/>
      <c r="E64" s="20"/>
    </row>
    <row r="65" spans="3:5" ht="12.75">
      <c r="C65" s="6"/>
      <c r="D65" s="6"/>
      <c r="E65" s="20"/>
    </row>
    <row r="66" spans="3:5" ht="12.75">
      <c r="C66" s="6"/>
      <c r="D66" s="6"/>
      <c r="E66" s="20"/>
    </row>
    <row r="67" spans="3:5" ht="12.75">
      <c r="C67" s="6"/>
      <c r="D67" s="6"/>
      <c r="E67" s="20"/>
    </row>
    <row r="68" spans="3:5" ht="12.75">
      <c r="C68" s="6"/>
      <c r="D68" s="6"/>
      <c r="E68" s="20"/>
    </row>
    <row r="69" spans="3:5" ht="12.75">
      <c r="C69" s="6"/>
      <c r="D69" s="6"/>
      <c r="E69" s="20"/>
    </row>
    <row r="70" spans="3:5" ht="12.75">
      <c r="C70" s="6"/>
      <c r="D70" s="6"/>
      <c r="E70" s="20"/>
    </row>
    <row r="71" spans="3:5" ht="12.75">
      <c r="C71" s="6"/>
      <c r="D71" s="6"/>
      <c r="E71" s="20"/>
    </row>
    <row r="72" spans="3:5" ht="12.75">
      <c r="C72" s="6"/>
      <c r="D72" s="6"/>
      <c r="E72" s="20"/>
    </row>
    <row r="73" spans="3:5" ht="12.75">
      <c r="C73" s="6"/>
      <c r="D73" s="6"/>
      <c r="E73" s="20"/>
    </row>
    <row r="74" spans="3:5" ht="12.75">
      <c r="C74" s="6"/>
      <c r="D74" s="6"/>
      <c r="E74" s="20"/>
    </row>
    <row r="75" spans="3:5" ht="12.75">
      <c r="C75" s="6"/>
      <c r="D75" s="6"/>
      <c r="E75" s="20"/>
    </row>
    <row r="76" spans="3:5" ht="12.75">
      <c r="C76" s="6"/>
      <c r="D76" s="6"/>
      <c r="E76" s="20"/>
    </row>
    <row r="77" spans="3:5" ht="12.75">
      <c r="C77" s="6"/>
      <c r="D77" s="6"/>
      <c r="E77" s="20"/>
    </row>
    <row r="78" spans="3:5" ht="12.75">
      <c r="C78" s="6"/>
      <c r="D78" s="6"/>
      <c r="E78" s="20"/>
    </row>
    <row r="79" spans="3:5" ht="12.75">
      <c r="C79" s="6"/>
      <c r="D79" s="6"/>
      <c r="E79" s="20"/>
    </row>
    <row r="80" spans="3:5" ht="12.75">
      <c r="C80" s="6"/>
      <c r="D80" s="6"/>
      <c r="E80" s="20"/>
    </row>
    <row r="81" spans="3:5" ht="12.75">
      <c r="C81" s="6"/>
      <c r="D81" s="6"/>
      <c r="E81" s="20"/>
    </row>
    <row r="82" spans="3:5" ht="12.75">
      <c r="C82" s="6"/>
      <c r="D82" s="6"/>
      <c r="E82" s="20"/>
    </row>
    <row r="83" spans="3:5" ht="12.75">
      <c r="C83" s="6"/>
      <c r="D83" s="6"/>
      <c r="E83" s="20"/>
    </row>
    <row r="84" spans="3:5" ht="12.75">
      <c r="C84" s="6"/>
      <c r="D84" s="6"/>
      <c r="E84" s="20"/>
    </row>
    <row r="85" spans="3:5" ht="12.75">
      <c r="C85" s="6"/>
      <c r="D85" s="6"/>
      <c r="E85" s="20"/>
    </row>
    <row r="86" spans="3:5" ht="12.75">
      <c r="C86" s="6"/>
      <c r="D86" s="6"/>
      <c r="E86" s="20"/>
    </row>
    <row r="87" spans="3:5" ht="12.75">
      <c r="C87" s="6"/>
      <c r="D87" s="6"/>
      <c r="E87" s="20"/>
    </row>
    <row r="88" spans="3:5" ht="12.75">
      <c r="C88" s="6"/>
      <c r="D88" s="6"/>
      <c r="E88" s="20"/>
    </row>
    <row r="89" spans="3:5" ht="12.75">
      <c r="C89" s="6"/>
      <c r="D89" s="6"/>
      <c r="E89" s="20"/>
    </row>
    <row r="90" spans="3:5" ht="12.75">
      <c r="C90" s="6"/>
      <c r="D90" s="6"/>
      <c r="E90" s="20"/>
    </row>
    <row r="91" spans="3:5" ht="12.75">
      <c r="C91" s="6"/>
      <c r="D91" s="6"/>
      <c r="E91" s="20"/>
    </row>
    <row r="92" spans="3:5" ht="12.75">
      <c r="C92" s="6"/>
      <c r="D92" s="6"/>
      <c r="E92" s="20"/>
    </row>
    <row r="93" spans="3:5" ht="12.75">
      <c r="C93" s="6"/>
      <c r="D93" s="6"/>
      <c r="E93" s="20"/>
    </row>
    <row r="94" spans="3:5" ht="12.75">
      <c r="C94" s="6"/>
      <c r="D94" s="6"/>
      <c r="E94" s="20"/>
    </row>
    <row r="95" spans="3:5" ht="12.75">
      <c r="C95" s="6"/>
      <c r="D95" s="6"/>
      <c r="E95" s="20"/>
    </row>
    <row r="96" spans="3:5" ht="12.75">
      <c r="C96" s="6"/>
      <c r="D96" s="6"/>
      <c r="E96" s="20"/>
    </row>
    <row r="97" spans="3:5" ht="12.75">
      <c r="C97" s="6"/>
      <c r="D97" s="6"/>
      <c r="E97" s="20"/>
    </row>
    <row r="98" spans="3:5" ht="12.75">
      <c r="C98" s="6"/>
      <c r="D98" s="6"/>
      <c r="E98" s="20"/>
    </row>
    <row r="99" spans="3:5" ht="12.75">
      <c r="C99" s="6"/>
      <c r="D99" s="6"/>
      <c r="E99" s="20"/>
    </row>
    <row r="100" spans="3:5" ht="12.75">
      <c r="C100" s="6"/>
      <c r="D100" s="6"/>
      <c r="E100" s="20"/>
    </row>
    <row r="101" spans="3:5" ht="12.75">
      <c r="C101" s="6"/>
      <c r="D101" s="6"/>
      <c r="E101" s="20"/>
    </row>
    <row r="102" spans="3:5" ht="12.75">
      <c r="C102" s="6"/>
      <c r="D102" s="6"/>
      <c r="E102" s="20"/>
    </row>
    <row r="103" spans="3:5" ht="12.75">
      <c r="C103" s="6"/>
      <c r="D103" s="6"/>
      <c r="E103" s="20"/>
    </row>
    <row r="104" spans="3:5" ht="12.75">
      <c r="C104" s="6"/>
      <c r="D104" s="6"/>
      <c r="E104" s="20"/>
    </row>
    <row r="105" spans="3:5" ht="12.75">
      <c r="C105" s="6"/>
      <c r="D105" s="6"/>
      <c r="E105" s="20"/>
    </row>
    <row r="106" spans="3:5" ht="12.75">
      <c r="C106" s="6"/>
      <c r="D106" s="6"/>
      <c r="E106" s="20"/>
    </row>
    <row r="107" spans="3:5" ht="12.75">
      <c r="C107" s="6"/>
      <c r="D107" s="6"/>
      <c r="E107" s="20"/>
    </row>
    <row r="108" spans="3:5" ht="12.75">
      <c r="C108" s="6"/>
      <c r="D108" s="6"/>
      <c r="E108" s="20"/>
    </row>
    <row r="109" spans="3:5" ht="12.75">
      <c r="C109" s="6"/>
      <c r="D109" s="6"/>
      <c r="E109" s="20"/>
    </row>
    <row r="110" spans="3:5" ht="12.75">
      <c r="C110" s="6"/>
      <c r="D110" s="6"/>
      <c r="E110" s="20"/>
    </row>
    <row r="111" spans="3:5" ht="12.75">
      <c r="C111" s="6"/>
      <c r="D111" s="6"/>
      <c r="E111" s="20"/>
    </row>
    <row r="112" spans="3:5" ht="12.75">
      <c r="C112" s="6"/>
      <c r="D112" s="6"/>
      <c r="E112" s="20"/>
    </row>
    <row r="113" spans="3:5" ht="12.75">
      <c r="C113" s="6"/>
      <c r="D113" s="6"/>
      <c r="E113" s="20"/>
    </row>
    <row r="114" spans="3:5" ht="12.75">
      <c r="C114" s="6"/>
      <c r="D114" s="6"/>
      <c r="E114" s="20"/>
    </row>
    <row r="115" spans="3:5" ht="12.75">
      <c r="C115" s="6"/>
      <c r="D115" s="6"/>
      <c r="E115" s="20"/>
    </row>
    <row r="116" spans="3:5" ht="12.75">
      <c r="C116" s="6"/>
      <c r="D116" s="6"/>
      <c r="E116" s="20"/>
    </row>
    <row r="117" spans="3:5" ht="12.75">
      <c r="C117" s="6"/>
      <c r="D117" s="6"/>
      <c r="E117" s="20"/>
    </row>
    <row r="118" spans="3:5" ht="12.75">
      <c r="C118" s="6"/>
      <c r="D118" s="6"/>
      <c r="E118" s="20"/>
    </row>
    <row r="119" spans="3:5" ht="12.75">
      <c r="C119" s="6"/>
      <c r="D119" s="6"/>
      <c r="E119" s="20"/>
    </row>
    <row r="120" spans="3:5" ht="12.75">
      <c r="C120" s="6"/>
      <c r="D120" s="6"/>
      <c r="E120" s="20"/>
    </row>
    <row r="121" spans="3:5" ht="12.75">
      <c r="C121" s="6"/>
      <c r="D121" s="6"/>
      <c r="E121" s="20"/>
    </row>
    <row r="122" spans="3:5" ht="12.75">
      <c r="C122" s="6"/>
      <c r="D122" s="6"/>
      <c r="E122" s="20"/>
    </row>
    <row r="123" spans="3:5" ht="12.75">
      <c r="C123" s="6"/>
      <c r="D123" s="6"/>
      <c r="E123" s="20"/>
    </row>
    <row r="124" spans="3:5" ht="12.75">
      <c r="C124" s="6"/>
      <c r="D124" s="6"/>
      <c r="E124" s="20"/>
    </row>
    <row r="125" spans="3:5" ht="12.75">
      <c r="C125" s="6"/>
      <c r="D125" s="6"/>
      <c r="E125" s="20"/>
    </row>
    <row r="126" spans="3:5" ht="12.75">
      <c r="C126" s="6"/>
      <c r="D126" s="6"/>
      <c r="E126" s="20"/>
    </row>
    <row r="127" spans="3:5" ht="12.75">
      <c r="C127" s="6"/>
      <c r="D127" s="6"/>
      <c r="E127" s="20"/>
    </row>
    <row r="128" spans="3:5" ht="12.75">
      <c r="C128" s="6"/>
      <c r="D128" s="6"/>
      <c r="E128" s="20"/>
    </row>
    <row r="129" spans="3:5" ht="12.75">
      <c r="C129" s="6"/>
      <c r="D129" s="6"/>
      <c r="E129" s="20"/>
    </row>
    <row r="130" spans="3:5" ht="12.75">
      <c r="C130" s="6"/>
      <c r="D130" s="6"/>
      <c r="E130" s="20"/>
    </row>
    <row r="131" spans="3:5" ht="12.75">
      <c r="C131" s="6"/>
      <c r="D131" s="6"/>
      <c r="E131" s="20"/>
    </row>
    <row r="132" spans="3:5" ht="12.75">
      <c r="C132" s="6"/>
      <c r="D132" s="6"/>
      <c r="E132" s="20"/>
    </row>
    <row r="133" spans="3:5" ht="12.75">
      <c r="C133" s="6"/>
      <c r="D133" s="6"/>
      <c r="E133" s="20"/>
    </row>
    <row r="134" spans="3:5" ht="12.75">
      <c r="C134" s="6"/>
      <c r="D134" s="6"/>
      <c r="E134" s="20"/>
    </row>
    <row r="135" spans="3:5" ht="12.75">
      <c r="C135" s="6"/>
      <c r="D135" s="6"/>
      <c r="E135" s="20"/>
    </row>
    <row r="136" spans="3:5" ht="12.75">
      <c r="C136" s="6"/>
      <c r="D136" s="6"/>
      <c r="E136" s="20"/>
    </row>
    <row r="137" spans="3:5" ht="12.75">
      <c r="C137" s="6"/>
      <c r="D137" s="6"/>
      <c r="E137" s="20"/>
    </row>
    <row r="138" spans="3:5" ht="12.75">
      <c r="C138" s="6"/>
      <c r="D138" s="6"/>
      <c r="E138" s="20"/>
    </row>
    <row r="139" spans="3:5" ht="12.75">
      <c r="C139" s="6"/>
      <c r="D139" s="6"/>
      <c r="E139" s="20"/>
    </row>
    <row r="140" spans="3:5" ht="12.75">
      <c r="C140" s="6"/>
      <c r="D140" s="6"/>
      <c r="E140" s="20"/>
    </row>
    <row r="141" spans="3:5" ht="12.75">
      <c r="C141" s="6"/>
      <c r="D141" s="6"/>
      <c r="E141" s="20"/>
    </row>
    <row r="142" spans="3:5" ht="12.75">
      <c r="C142" s="6"/>
      <c r="D142" s="6"/>
      <c r="E142" s="20"/>
    </row>
    <row r="143" spans="3:5" ht="12.75">
      <c r="C143" s="6"/>
      <c r="D143" s="6"/>
      <c r="E143" s="20"/>
    </row>
    <row r="144" spans="3:5" ht="12.75">
      <c r="C144" s="6"/>
      <c r="D144" s="6"/>
      <c r="E144" s="20"/>
    </row>
    <row r="145" spans="3:5" ht="12.75">
      <c r="C145" s="6"/>
      <c r="D145" s="6"/>
      <c r="E145" s="20"/>
    </row>
    <row r="146" spans="3:5" ht="12.75">
      <c r="C146" s="6"/>
      <c r="D146" s="6"/>
      <c r="E146" s="20"/>
    </row>
    <row r="147" spans="3:5" ht="12.75">
      <c r="C147" s="6"/>
      <c r="D147" s="6"/>
      <c r="E147" s="20"/>
    </row>
    <row r="148" spans="3:5" ht="12.75">
      <c r="C148" s="6"/>
      <c r="D148" s="6"/>
      <c r="E148" s="20"/>
    </row>
    <row r="149" spans="3:5" ht="12.75">
      <c r="C149" s="6"/>
      <c r="D149" s="6"/>
      <c r="E149" s="20"/>
    </row>
    <row r="150" spans="3:5" ht="12.75">
      <c r="C150" s="6"/>
      <c r="D150" s="6"/>
      <c r="E150" s="20"/>
    </row>
    <row r="151" spans="3:5" ht="12.75">
      <c r="C151" s="6"/>
      <c r="D151" s="6"/>
      <c r="E151" s="20"/>
    </row>
    <row r="152" spans="3:5" ht="12.75">
      <c r="C152" s="6"/>
      <c r="D152" s="6"/>
      <c r="E152" s="20"/>
    </row>
    <row r="153" spans="3:5" ht="12.75">
      <c r="C153" s="6"/>
      <c r="D153" s="6"/>
      <c r="E153" s="20"/>
    </row>
    <row r="154" spans="3:5" ht="12.75">
      <c r="C154" s="6"/>
      <c r="D154" s="6"/>
      <c r="E154" s="20"/>
    </row>
    <row r="155" spans="3:5" ht="12.75">
      <c r="C155" s="6"/>
      <c r="D155" s="6"/>
      <c r="E155" s="20"/>
    </row>
    <row r="156" spans="3:5" ht="12.75">
      <c r="C156" s="6"/>
      <c r="D156" s="6"/>
      <c r="E156" s="20"/>
    </row>
    <row r="157" spans="3:5" ht="12.75">
      <c r="C157" s="6"/>
      <c r="D157" s="6"/>
      <c r="E157" s="20"/>
    </row>
    <row r="158" spans="3:5" ht="12.75">
      <c r="C158" s="6"/>
      <c r="D158" s="6"/>
      <c r="E158" s="20"/>
    </row>
    <row r="159" spans="3:5" ht="12.75">
      <c r="C159" s="6"/>
      <c r="D159" s="6"/>
      <c r="E159" s="20"/>
    </row>
    <row r="160" spans="3:5" ht="12.75">
      <c r="C160" s="6"/>
      <c r="D160" s="6"/>
      <c r="E160" s="20"/>
    </row>
    <row r="161" spans="3:5" ht="12.75">
      <c r="C161" s="6"/>
      <c r="D161" s="6"/>
      <c r="E161" s="20"/>
    </row>
    <row r="162" spans="3:5" ht="12.75">
      <c r="C162" s="6"/>
      <c r="D162" s="6"/>
      <c r="E162" s="20"/>
    </row>
    <row r="163" spans="3:5" ht="12.75">
      <c r="C163" s="6"/>
      <c r="D163" s="6"/>
      <c r="E163" s="20"/>
    </row>
    <row r="164" spans="3:5" ht="12.75">
      <c r="C164" s="6"/>
      <c r="D164" s="6"/>
      <c r="E164" s="20"/>
    </row>
    <row r="165" spans="3:5" ht="12.75">
      <c r="C165" s="6"/>
      <c r="D165" s="6"/>
      <c r="E165" s="20"/>
    </row>
    <row r="166" spans="3:5" ht="12.75">
      <c r="C166" s="6"/>
      <c r="D166" s="6"/>
      <c r="E166" s="20"/>
    </row>
    <row r="167" spans="3:5" ht="12.75">
      <c r="C167" s="6"/>
      <c r="D167" s="6"/>
      <c r="E167" s="20"/>
    </row>
    <row r="168" spans="3:5" ht="12.75">
      <c r="C168" s="6"/>
      <c r="D168" s="6"/>
      <c r="E168" s="20"/>
    </row>
    <row r="169" spans="3:5" ht="12.75">
      <c r="C169" s="6"/>
      <c r="D169" s="6"/>
      <c r="E169" s="20"/>
    </row>
    <row r="170" spans="3:5" ht="12.75">
      <c r="C170" s="6"/>
      <c r="D170" s="6"/>
      <c r="E170" s="20"/>
    </row>
    <row r="171" spans="3:5" ht="12.75">
      <c r="C171" s="6"/>
      <c r="D171" s="6"/>
      <c r="E171" s="20"/>
    </row>
    <row r="172" spans="3:5" ht="12.75">
      <c r="C172" s="6"/>
      <c r="D172" s="6"/>
      <c r="E172" s="20"/>
    </row>
    <row r="173" spans="3:5" ht="12.75">
      <c r="C173" s="6"/>
      <c r="D173" s="6"/>
      <c r="E173" s="20"/>
    </row>
    <row r="174" spans="3:5" ht="12.75">
      <c r="C174" s="6"/>
      <c r="D174" s="6"/>
      <c r="E174" s="20"/>
    </row>
    <row r="175" spans="3:5" ht="12.75">
      <c r="C175" s="6"/>
      <c r="D175" s="6"/>
      <c r="E175" s="20"/>
    </row>
    <row r="176" spans="3:5" ht="12.75">
      <c r="C176" s="6"/>
      <c r="D176" s="6"/>
      <c r="E176" s="20"/>
    </row>
    <row r="177" spans="3:5" ht="12.75">
      <c r="C177" s="6"/>
      <c r="D177" s="6"/>
      <c r="E177" s="20"/>
    </row>
    <row r="178" spans="3:5" ht="12.75">
      <c r="C178" s="6"/>
      <c r="D178" s="6"/>
      <c r="E178" s="20"/>
    </row>
    <row r="179" spans="3:5" ht="12.75">
      <c r="C179" s="6"/>
      <c r="D179" s="6"/>
      <c r="E179" s="20"/>
    </row>
    <row r="180" spans="3:5" ht="12.75">
      <c r="C180" s="6"/>
      <c r="D180" s="6"/>
      <c r="E180" s="20"/>
    </row>
    <row r="181" spans="3:5" ht="12.75">
      <c r="C181" s="6"/>
      <c r="D181" s="6"/>
      <c r="E181" s="20"/>
    </row>
    <row r="182" spans="3:5" ht="12.75">
      <c r="C182" s="6"/>
      <c r="D182" s="6"/>
      <c r="E182" s="20"/>
    </row>
    <row r="183" spans="3:5" ht="12.75">
      <c r="C183" s="6"/>
      <c r="D183" s="6"/>
      <c r="E183" s="20"/>
    </row>
    <row r="184" spans="3:5" ht="12.75">
      <c r="C184" s="6"/>
      <c r="D184" s="6"/>
      <c r="E184" s="20"/>
    </row>
    <row r="185" spans="3:5" ht="12.75">
      <c r="C185" s="6"/>
      <c r="D185" s="6"/>
      <c r="E185" s="20"/>
    </row>
    <row r="186" spans="3:5" ht="12.75">
      <c r="C186" s="6"/>
      <c r="D186" s="6"/>
      <c r="E186" s="20"/>
    </row>
    <row r="187" spans="3:5" ht="12.75">
      <c r="C187" s="6"/>
      <c r="D187" s="6"/>
      <c r="E187" s="20"/>
    </row>
    <row r="188" spans="3:5" ht="12.75">
      <c r="C188" s="6"/>
      <c r="D188" s="6"/>
      <c r="E188" s="20"/>
    </row>
    <row r="189" spans="3:5" ht="12.75">
      <c r="C189" s="6"/>
      <c r="D189" s="6"/>
      <c r="E189" s="20"/>
    </row>
    <row r="190" spans="3:5" ht="12.75">
      <c r="C190" s="6"/>
      <c r="D190" s="6"/>
      <c r="E190" s="20"/>
    </row>
    <row r="191" spans="3:5" ht="12.75">
      <c r="C191" s="6"/>
      <c r="D191" s="6"/>
      <c r="E191" s="20"/>
    </row>
    <row r="192" spans="3:5" ht="12.75">
      <c r="C192" s="6"/>
      <c r="D192" s="6"/>
      <c r="E192" s="20"/>
    </row>
    <row r="193" spans="3:5" ht="12.75">
      <c r="C193" s="6"/>
      <c r="D193" s="6"/>
      <c r="E193" s="20"/>
    </row>
    <row r="194" spans="3:5" ht="12.75">
      <c r="C194" s="6"/>
      <c r="D194" s="6"/>
      <c r="E194" s="20"/>
    </row>
    <row r="195" spans="3:5" ht="12.75">
      <c r="C195" s="6"/>
      <c r="D195" s="6"/>
      <c r="E195" s="20"/>
    </row>
    <row r="196" spans="3:5" ht="12.75">
      <c r="C196" s="6"/>
      <c r="D196" s="6"/>
      <c r="E196" s="20"/>
    </row>
    <row r="197" spans="3:5" ht="12.75">
      <c r="C197" s="6"/>
      <c r="D197" s="6"/>
      <c r="E197" s="20"/>
    </row>
    <row r="198" spans="3:5" ht="12.75">
      <c r="C198" s="6"/>
      <c r="D198" s="6"/>
      <c r="E198" s="20"/>
    </row>
    <row r="199" spans="3:5" ht="12.75">
      <c r="C199" s="6"/>
      <c r="D199" s="6"/>
      <c r="E199" s="20"/>
    </row>
    <row r="200" spans="3:5" ht="12.75">
      <c r="C200" s="6"/>
      <c r="D200" s="6"/>
      <c r="E200" s="20"/>
    </row>
    <row r="201" spans="3:5" ht="12.75">
      <c r="C201" s="6"/>
      <c r="D201" s="6"/>
      <c r="E201" s="20"/>
    </row>
  </sheetData>
  <mergeCells count="7">
    <mergeCell ref="AF1:AG1"/>
    <mergeCell ref="Z13:Z14"/>
    <mergeCell ref="Z15:Z16"/>
    <mergeCell ref="Z17:Z18"/>
    <mergeCell ref="AA11:AD11"/>
    <mergeCell ref="AA12:AB12"/>
    <mergeCell ref="AC12:AD1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</dc:creator>
  <cp:keywords/>
  <dc:description/>
  <cp:lastModifiedBy>CarloF</cp:lastModifiedBy>
  <dcterms:created xsi:type="dcterms:W3CDTF">2015-01-09T08:28:13Z</dcterms:created>
  <dcterms:modified xsi:type="dcterms:W3CDTF">2017-12-13T12:37:24Z</dcterms:modified>
  <cp:category/>
  <cp:version/>
  <cp:contentType/>
  <cp:contentStatus/>
</cp:coreProperties>
</file>