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423"/>
  <workbookPr autoCompressPictures="0"/>
  <bookViews>
    <workbookView xWindow="0" yWindow="0" windowWidth="25600" windowHeight="16060"/>
  </bookViews>
  <sheets>
    <sheet name="Foglio1" sheetId="1" r:id="rId1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1" l="1"/>
  <c r="E38" i="1"/>
  <c r="E37" i="1"/>
  <c r="E39" i="1"/>
  <c r="E41" i="1"/>
  <c r="D42" i="1"/>
  <c r="C42" i="1"/>
  <c r="C45" i="1"/>
  <c r="C46" i="1"/>
  <c r="G5" i="1"/>
  <c r="D11" i="1"/>
  <c r="D12" i="1"/>
  <c r="D18" i="1"/>
  <c r="D13" i="1"/>
  <c r="G6" i="1"/>
  <c r="G8" i="1"/>
  <c r="D22" i="1"/>
  <c r="D19" i="1"/>
  <c r="D26" i="1"/>
  <c r="D23" i="1"/>
  <c r="D29" i="1"/>
  <c r="D30" i="1"/>
  <c r="D27" i="1"/>
  <c r="G10" i="1"/>
  <c r="C34" i="1"/>
  <c r="D44" i="1"/>
  <c r="E44" i="1"/>
  <c r="C48" i="1"/>
  <c r="D45" i="1"/>
  <c r="G45" i="1"/>
  <c r="C50" i="1"/>
  <c r="D46" i="1"/>
</calcChain>
</file>

<file path=xl/sharedStrings.xml><?xml version="1.0" encoding="utf-8"?>
<sst xmlns="http://schemas.openxmlformats.org/spreadsheetml/2006/main" count="67" uniqueCount="54">
  <si>
    <t>acquisti uva</t>
  </si>
  <si>
    <t>ricavi vendita</t>
  </si>
  <si>
    <t>acq bottiglie</t>
  </si>
  <si>
    <t>acq prodotti x vinificazione</t>
  </si>
  <si>
    <t>interessi passivi</t>
  </si>
  <si>
    <t>gestione autocarri</t>
  </si>
  <si>
    <t>provvigioni</t>
  </si>
  <si>
    <t>spese comm.li</t>
  </si>
  <si>
    <t>cons.tecniche</t>
  </si>
  <si>
    <t>var</t>
  </si>
  <si>
    <t>tappi ed etichette</t>
  </si>
  <si>
    <t>fix</t>
  </si>
  <si>
    <t>energia elettrica</t>
  </si>
  <si>
    <t>personale diretto</t>
  </si>
  <si>
    <t>personale impiegati</t>
  </si>
  <si>
    <t>tot cst variabili</t>
  </si>
  <si>
    <t>MARGINE DI CONTRIBUZIONE</t>
  </si>
  <si>
    <t>Mdc</t>
  </si>
  <si>
    <t>VALORE AGGIUNTO</t>
  </si>
  <si>
    <t>EBITDA</t>
  </si>
  <si>
    <t>Ebitda%</t>
  </si>
  <si>
    <t>FATTURATO BEP</t>
  </si>
  <si>
    <t>COSTI FISSI</t>
  </si>
  <si>
    <t>MDC%</t>
  </si>
  <si>
    <t>LEVA OPERATIVA</t>
  </si>
  <si>
    <t>CALCOLO CASH FLOW</t>
  </si>
  <si>
    <t>IMMOBILIZZAZIONI</t>
  </si>
  <si>
    <t>MAGAZZINO</t>
  </si>
  <si>
    <t>CREDITI</t>
  </si>
  <si>
    <t>FORNITORI</t>
  </si>
  <si>
    <t>F.DI</t>
  </si>
  <si>
    <t>PN</t>
  </si>
  <si>
    <t>BANCHE</t>
  </si>
  <si>
    <t>CAP INVESTITO</t>
  </si>
  <si>
    <t>TOT FONTI</t>
  </si>
  <si>
    <t>FABBISOGNI</t>
  </si>
  <si>
    <t>FLUSSO DI CASSA SP</t>
  </si>
  <si>
    <t xml:space="preserve">DATI CONTABILI </t>
  </si>
  <si>
    <t>AZIENDA VINICOLA "COLLIO"</t>
  </si>
  <si>
    <t>CASH FLOW Conto Economico</t>
  </si>
  <si>
    <t>CASH FLOW totale</t>
  </si>
  <si>
    <t>Cash Flow Stato Patrimoniale</t>
  </si>
  <si>
    <t>a)</t>
  </si>
  <si>
    <t>b)</t>
  </si>
  <si>
    <t>differenza banche (fin-iniz)</t>
  </si>
  <si>
    <t>(a+b)</t>
  </si>
  <si>
    <t>EBIT - RISULTATO OPERATIVO</t>
  </si>
  <si>
    <t>Va %</t>
  </si>
  <si>
    <t>Ebit %</t>
  </si>
  <si>
    <t>ebt %</t>
  </si>
  <si>
    <t>EBT</t>
  </si>
  <si>
    <t>amm.ti imp. vinificazione</t>
  </si>
  <si>
    <t>amm.ti imp. imbottigliamento</t>
  </si>
  <si>
    <t>STATO PATRIMONIALE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</si>
</sst>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€_-;\-* #,##0.00\ _€_-;_-* &quot;-&quot;??\ _€_-;_-@_-"/>
    <numFmt numFmtId="164" formatCode="_-* #,##0\ _€_-;\-* #,##0\ _€_-;_-* &quot;-&quot;??\ _€_-;_-@_-"/>
    <numFmt numFmtId="165" formatCode="0.0%"/>
    <numFmt numFmtId="166" formatCode="_-* #,##0.000\ _€_-;\-* #,##0.000\ _€_-;_-* &quot;-&quot;??\ _€_-;_-@_-"/>
    <numFmt numFmtId="167" formatCode="0_ ;\-0\ "/>
    <numFmt numFmtId="168" formatCode="#,##0_ ;[Red]\-#,##0\ "/>
  </numFmts>
  <fonts count="6" x14ac:knownFonts="1">
    <font>
      <sz val="12"/>
      <color theme="1"/>
      <name val="Calibri"/>
      <family val="2"/>
      <charset val="134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164" fontId="0" fillId="0" borderId="0" xfId="1" applyNumberFormat="1" applyFont="1"/>
    <xf numFmtId="165" fontId="0" fillId="0" borderId="0" xfId="2" applyNumberFormat="1" applyFont="1"/>
    <xf numFmtId="0" fontId="3" fillId="0" borderId="0" xfId="0" applyFont="1"/>
    <xf numFmtId="164" fontId="3" fillId="0" borderId="0" xfId="1" applyNumberFormat="1" applyFont="1"/>
    <xf numFmtId="0" fontId="3" fillId="2" borderId="0" xfId="0" applyFont="1" applyFill="1"/>
    <xf numFmtId="164" fontId="3" fillId="2" borderId="0" xfId="1" applyNumberFormat="1" applyFont="1" applyFill="1"/>
    <xf numFmtId="166" fontId="0" fillId="0" borderId="0" xfId="1" applyNumberFormat="1" applyFont="1"/>
    <xf numFmtId="164" fontId="0" fillId="0" borderId="0" xfId="0" applyNumberFormat="1"/>
    <xf numFmtId="164" fontId="0" fillId="3" borderId="0" xfId="1" applyNumberFormat="1" applyFont="1" applyFill="1"/>
    <xf numFmtId="164" fontId="3" fillId="3" borderId="0" xfId="1" applyNumberFormat="1" applyFont="1" applyFill="1"/>
    <xf numFmtId="0" fontId="0" fillId="4" borderId="0" xfId="0" applyFill="1"/>
    <xf numFmtId="164" fontId="0" fillId="4" borderId="0" xfId="1" applyNumberFormat="1" applyFont="1" applyFill="1"/>
    <xf numFmtId="164" fontId="0" fillId="4" borderId="0" xfId="0" applyNumberFormat="1" applyFill="1"/>
    <xf numFmtId="167" fontId="3" fillId="0" borderId="0" xfId="1" applyNumberFormat="1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5" borderId="0" xfId="0" applyFont="1" applyFill="1"/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164" fontId="3" fillId="0" borderId="0" xfId="1" applyNumberFormat="1" applyFont="1" applyAlignment="1">
      <alignment vertical="center"/>
    </xf>
    <xf numFmtId="168" fontId="3" fillId="4" borderId="0" xfId="0" applyNumberFormat="1" applyFont="1" applyFill="1" applyAlignment="1">
      <alignment vertical="center"/>
    </xf>
    <xf numFmtId="168" fontId="3" fillId="5" borderId="0" xfId="0" applyNumberFormat="1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3" fillId="4" borderId="0" xfId="0" applyFont="1" applyFill="1"/>
    <xf numFmtId="168" fontId="0" fillId="4" borderId="0" xfId="0" applyNumberFormat="1" applyFont="1" applyFill="1" applyAlignment="1">
      <alignment vertical="center"/>
    </xf>
    <xf numFmtId="0" fontId="3" fillId="0" borderId="0" xfId="0" applyFont="1" applyFill="1"/>
    <xf numFmtId="165" fontId="3" fillId="0" borderId="0" xfId="2" applyNumberFormat="1" applyFont="1" applyFill="1"/>
    <xf numFmtId="0" fontId="5" fillId="2" borderId="0" xfId="0" applyFont="1" applyFill="1"/>
    <xf numFmtId="165" fontId="5" fillId="2" borderId="0" xfId="2" applyNumberFormat="1" applyFont="1" applyFill="1"/>
    <xf numFmtId="0" fontId="3" fillId="6" borderId="0" xfId="0" applyFont="1" applyFill="1"/>
    <xf numFmtId="164" fontId="3" fillId="6" borderId="0" xfId="1" applyNumberFormat="1" applyFont="1" applyFill="1"/>
    <xf numFmtId="164" fontId="0" fillId="6" borderId="0" xfId="0" applyNumberFormat="1" applyFill="1"/>
    <xf numFmtId="0" fontId="0" fillId="7" borderId="0" xfId="0" applyFill="1" applyAlignment="1">
      <alignment vertical="center" wrapText="1"/>
    </xf>
    <xf numFmtId="168" fontId="3" fillId="7" borderId="0" xfId="0" applyNumberFormat="1" applyFont="1" applyFill="1" applyAlignment="1">
      <alignment vertical="center"/>
    </xf>
  </cellXfs>
  <cellStyles count="3">
    <cellStyle name="Normale" xfId="0" builtinId="0"/>
    <cellStyle name="Percentuale" xfId="2" builtinId="5"/>
    <cellStyle name="Virgo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208844</xdr:colOff>
      <xdr:row>44</xdr:row>
      <xdr:rowOff>259645</xdr:rowOff>
    </xdr:from>
    <xdr:to>
      <xdr:col>6</xdr:col>
      <xdr:colOff>333022</xdr:colOff>
      <xdr:row>49</xdr:row>
      <xdr:rowOff>90311</xdr:rowOff>
    </xdr:to>
    <xdr:cxnSp macro="">
      <xdr:nvCxnSpPr>
        <xdr:cNvPr id="3" name="Connettore 2 2">
          <a:extLst>
            <a:ext uri="{FF2B5EF4-FFF2-40B4-BE49-F238E27FC236}">
              <a16:creationId xmlns:a16="http://schemas.microsoft.com/office/drawing/2014/main" xmlns="" id="{D94E072A-BC4C-A24E-A34D-881976BDB1E7}"/>
            </a:ext>
          </a:extLst>
        </xdr:cNvPr>
        <xdr:cNvCxnSpPr/>
      </xdr:nvCxnSpPr>
      <xdr:spPr>
        <a:xfrm flipV="1">
          <a:off x="3917244" y="9200445"/>
          <a:ext cx="3629378" cy="1049866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abSelected="1" zoomScale="125" zoomScaleNormal="125" zoomScalePageLayoutView="125" workbookViewId="0">
      <selection activeCell="F36" sqref="F36"/>
    </sheetView>
  </sheetViews>
  <sheetFormatPr baseColWidth="10" defaultRowHeight="15" x14ac:dyDescent="0"/>
  <cols>
    <col min="2" max="2" width="25.33203125" bestFit="1" customWidth="1"/>
    <col min="3" max="3" width="12.5" customWidth="1"/>
    <col min="4" max="4" width="11.83203125" style="1" bestFit="1" customWidth="1"/>
    <col min="6" max="6" width="22.5" bestFit="1" customWidth="1"/>
    <col min="8" max="8" width="15.33203125" bestFit="1" customWidth="1"/>
  </cols>
  <sheetData>
    <row r="1" spans="1:10">
      <c r="B1" t="s">
        <v>38</v>
      </c>
    </row>
    <row r="2" spans="1:10">
      <c r="B2" s="3" t="s">
        <v>37</v>
      </c>
      <c r="C2" s="3"/>
      <c r="D2" s="14">
        <v>2017</v>
      </c>
    </row>
    <row r="4" spans="1:10">
      <c r="B4" s="3" t="s">
        <v>1</v>
      </c>
      <c r="C4" s="3"/>
      <c r="D4" s="4">
        <v>5300</v>
      </c>
      <c r="F4" t="s">
        <v>21</v>
      </c>
      <c r="G4" s="1"/>
    </row>
    <row r="5" spans="1:10">
      <c r="F5" t="s">
        <v>22</v>
      </c>
      <c r="G5" s="1">
        <f>+D14+D15+D16+D17+D20+D21+D24+D25+D28</f>
        <v>630</v>
      </c>
    </row>
    <row r="6" spans="1:10">
      <c r="A6" t="s">
        <v>9</v>
      </c>
      <c r="B6" t="s">
        <v>0</v>
      </c>
      <c r="D6" s="1">
        <v>3500</v>
      </c>
      <c r="F6" t="s">
        <v>23</v>
      </c>
      <c r="G6" s="2">
        <f>D13</f>
        <v>0.14150943396226415</v>
      </c>
    </row>
    <row r="7" spans="1:10">
      <c r="A7" t="s">
        <v>9</v>
      </c>
      <c r="B7" t="s">
        <v>2</v>
      </c>
      <c r="D7" s="1">
        <v>600</v>
      </c>
      <c r="G7" s="1"/>
    </row>
    <row r="8" spans="1:10">
      <c r="A8" t="s">
        <v>9</v>
      </c>
      <c r="B8" t="s">
        <v>3</v>
      </c>
      <c r="D8" s="1">
        <v>100</v>
      </c>
      <c r="F8" s="3" t="s">
        <v>21</v>
      </c>
      <c r="G8" s="4">
        <f>+G5/G6</f>
        <v>4452</v>
      </c>
      <c r="J8" s="3"/>
    </row>
    <row r="9" spans="1:10">
      <c r="A9" t="s">
        <v>9</v>
      </c>
      <c r="B9" t="s">
        <v>10</v>
      </c>
      <c r="D9" s="1">
        <v>50</v>
      </c>
      <c r="G9" s="1"/>
    </row>
    <row r="10" spans="1:10">
      <c r="A10" t="s">
        <v>9</v>
      </c>
      <c r="B10" t="s">
        <v>6</v>
      </c>
      <c r="D10" s="1">
        <v>300</v>
      </c>
      <c r="F10" t="s">
        <v>24</v>
      </c>
      <c r="G10" s="7">
        <f>+D12/D26</f>
        <v>4.6875</v>
      </c>
    </row>
    <row r="11" spans="1:10">
      <c r="B11" s="3" t="s">
        <v>15</v>
      </c>
      <c r="C11" s="3"/>
      <c r="D11" s="4">
        <f>SUM(D6:D10)</f>
        <v>4550</v>
      </c>
      <c r="I11" s="1"/>
    </row>
    <row r="12" spans="1:10">
      <c r="B12" s="5" t="s">
        <v>16</v>
      </c>
      <c r="C12" s="5"/>
      <c r="D12" s="6">
        <f>+D4-D11</f>
        <v>750</v>
      </c>
      <c r="I12" s="1"/>
    </row>
    <row r="13" spans="1:10">
      <c r="B13" s="28" t="s">
        <v>17</v>
      </c>
      <c r="C13" s="28"/>
      <c r="D13" s="29">
        <f>+D12/D4</f>
        <v>0.14150943396226415</v>
      </c>
    </row>
    <row r="14" spans="1:10">
      <c r="A14" t="s">
        <v>11</v>
      </c>
      <c r="B14" t="s">
        <v>12</v>
      </c>
      <c r="D14" s="1">
        <v>20</v>
      </c>
    </row>
    <row r="15" spans="1:10">
      <c r="A15" t="s">
        <v>11</v>
      </c>
      <c r="B15" t="s">
        <v>5</v>
      </c>
      <c r="D15" s="1">
        <v>40</v>
      </c>
    </row>
    <row r="16" spans="1:10">
      <c r="A16" t="s">
        <v>11</v>
      </c>
      <c r="B16" t="s">
        <v>7</v>
      </c>
      <c r="D16" s="1">
        <v>50</v>
      </c>
    </row>
    <row r="17" spans="1:4">
      <c r="A17" t="s">
        <v>11</v>
      </c>
      <c r="B17" t="s">
        <v>8</v>
      </c>
      <c r="D17" s="1">
        <v>50</v>
      </c>
    </row>
    <row r="18" spans="1:4">
      <c r="B18" s="5" t="s">
        <v>18</v>
      </c>
      <c r="C18" s="5"/>
      <c r="D18" s="6">
        <f>+D12-D14-D15-D16-D17</f>
        <v>590</v>
      </c>
    </row>
    <row r="19" spans="1:4">
      <c r="B19" s="28" t="s">
        <v>47</v>
      </c>
      <c r="C19" s="28"/>
      <c r="D19" s="29">
        <f>+D18/D4</f>
        <v>0.11132075471698114</v>
      </c>
    </row>
    <row r="20" spans="1:4">
      <c r="A20" t="s">
        <v>11</v>
      </c>
      <c r="B20" t="s">
        <v>13</v>
      </c>
      <c r="D20" s="1">
        <v>200</v>
      </c>
    </row>
    <row r="21" spans="1:4">
      <c r="A21" t="s">
        <v>11</v>
      </c>
      <c r="B21" t="s">
        <v>14</v>
      </c>
      <c r="D21" s="1">
        <v>150</v>
      </c>
    </row>
    <row r="22" spans="1:4">
      <c r="B22" s="5" t="s">
        <v>19</v>
      </c>
      <c r="C22" s="5"/>
      <c r="D22" s="6">
        <f>+D18-D20-D21</f>
        <v>240</v>
      </c>
    </row>
    <row r="23" spans="1:4">
      <c r="B23" s="28" t="s">
        <v>20</v>
      </c>
      <c r="C23" s="28"/>
      <c r="D23" s="29">
        <f>+D22/D4</f>
        <v>4.5283018867924525E-2</v>
      </c>
    </row>
    <row r="24" spans="1:4">
      <c r="A24" t="s">
        <v>11</v>
      </c>
      <c r="B24" t="s">
        <v>51</v>
      </c>
      <c r="D24" s="9">
        <v>50</v>
      </c>
    </row>
    <row r="25" spans="1:4">
      <c r="A25" t="s">
        <v>11</v>
      </c>
      <c r="B25" t="s">
        <v>52</v>
      </c>
      <c r="D25" s="9">
        <v>30</v>
      </c>
    </row>
    <row r="26" spans="1:4">
      <c r="B26" s="5" t="s">
        <v>46</v>
      </c>
      <c r="C26" s="5"/>
      <c r="D26" s="6">
        <f>+D22-D24-D25</f>
        <v>160</v>
      </c>
    </row>
    <row r="27" spans="1:4">
      <c r="B27" s="28" t="s">
        <v>48</v>
      </c>
      <c r="C27" s="28"/>
      <c r="D27" s="29">
        <f>+D26/D4</f>
        <v>3.0188679245283019E-2</v>
      </c>
    </row>
    <row r="28" spans="1:4">
      <c r="A28" t="s">
        <v>11</v>
      </c>
      <c r="B28" t="s">
        <v>4</v>
      </c>
      <c r="D28" s="1">
        <v>40</v>
      </c>
    </row>
    <row r="29" spans="1:4">
      <c r="B29" s="5" t="s">
        <v>50</v>
      </c>
      <c r="C29" s="5"/>
      <c r="D29" s="10">
        <f>D26-D28</f>
        <v>120</v>
      </c>
    </row>
    <row r="30" spans="1:4">
      <c r="B30" s="28" t="s">
        <v>49</v>
      </c>
      <c r="C30" s="28"/>
      <c r="D30" s="29">
        <f>+D29/D4</f>
        <v>2.2641509433962263E-2</v>
      </c>
    </row>
    <row r="31" spans="1:4">
      <c r="B31" s="26"/>
      <c r="C31" s="26"/>
      <c r="D31" s="27"/>
    </row>
    <row r="32" spans="1:4">
      <c r="B32" s="26"/>
      <c r="C32" s="26"/>
      <c r="D32" s="27"/>
    </row>
    <row r="33" spans="1:7">
      <c r="B33" s="3" t="s">
        <v>25</v>
      </c>
      <c r="C33" s="3"/>
    </row>
    <row r="34" spans="1:7">
      <c r="A34" s="17" t="s">
        <v>42</v>
      </c>
      <c r="B34" s="23" t="s">
        <v>39</v>
      </c>
      <c r="C34" s="10">
        <f>+D29+D25+D24</f>
        <v>200</v>
      </c>
    </row>
    <row r="36" spans="1:7" ht="24">
      <c r="B36" s="15" t="s">
        <v>53</v>
      </c>
      <c r="C36" s="15">
        <v>2016</v>
      </c>
      <c r="D36" s="15">
        <v>2017</v>
      </c>
      <c r="E36" s="22" t="s">
        <v>36</v>
      </c>
    </row>
    <row r="37" spans="1:7">
      <c r="B37" s="11" t="s">
        <v>26</v>
      </c>
      <c r="C37" s="12">
        <v>2000</v>
      </c>
      <c r="D37" s="12">
        <v>1920</v>
      </c>
      <c r="E37" s="13">
        <f>-(D37-C37)-D24-D25</f>
        <v>0</v>
      </c>
    </row>
    <row r="38" spans="1:7">
      <c r="B38" s="11" t="s">
        <v>27</v>
      </c>
      <c r="C38" s="12">
        <v>1000</v>
      </c>
      <c r="D38" s="12">
        <v>1300</v>
      </c>
      <c r="E38" s="25">
        <f>-(D38-C38)</f>
        <v>-300</v>
      </c>
    </row>
    <row r="39" spans="1:7">
      <c r="B39" s="11" t="s">
        <v>28</v>
      </c>
      <c r="C39" s="12">
        <v>2000</v>
      </c>
      <c r="D39" s="12">
        <v>2100</v>
      </c>
      <c r="E39" s="25">
        <f t="shared" ref="E39:E41" si="0">-(D39-C39)</f>
        <v>-100</v>
      </c>
    </row>
    <row r="40" spans="1:7">
      <c r="B40" s="11" t="s">
        <v>29</v>
      </c>
      <c r="C40" s="12">
        <v>-1600</v>
      </c>
      <c r="D40" s="12">
        <v>-1500</v>
      </c>
      <c r="E40" s="25">
        <f>-(D40-C40)</f>
        <v>-100</v>
      </c>
      <c r="F40" s="8"/>
    </row>
    <row r="41" spans="1:7">
      <c r="B41" s="11" t="s">
        <v>30</v>
      </c>
      <c r="C41" s="12">
        <v>-600</v>
      </c>
      <c r="D41" s="12">
        <v>-600</v>
      </c>
      <c r="E41" s="13">
        <f t="shared" si="0"/>
        <v>0</v>
      </c>
    </row>
    <row r="42" spans="1:7">
      <c r="A42" t="s">
        <v>35</v>
      </c>
      <c r="B42" s="30" t="s">
        <v>33</v>
      </c>
      <c r="C42" s="31">
        <f>SUM(C37:C41)</f>
        <v>2800</v>
      </c>
      <c r="D42" s="31">
        <f>SUM(D37:D41)</f>
        <v>3220</v>
      </c>
      <c r="E42" s="32"/>
    </row>
    <row r="43" spans="1:7">
      <c r="C43" s="1"/>
    </row>
    <row r="44" spans="1:7">
      <c r="B44" s="11" t="s">
        <v>31</v>
      </c>
      <c r="C44" s="12">
        <v>900</v>
      </c>
      <c r="D44" s="12">
        <f>+C44+D29</f>
        <v>1020</v>
      </c>
      <c r="E44" s="13">
        <f>(D44-C44-D29)</f>
        <v>0</v>
      </c>
    </row>
    <row r="45" spans="1:7" ht="23" customHeight="1">
      <c r="B45" s="18" t="s">
        <v>32</v>
      </c>
      <c r="C45" s="19">
        <f>+C42-C44</f>
        <v>1900</v>
      </c>
      <c r="D45" s="19">
        <f>+D42-D44</f>
        <v>2200</v>
      </c>
      <c r="E45" s="18"/>
      <c r="F45" s="33" t="s">
        <v>44</v>
      </c>
      <c r="G45" s="34">
        <f>-(D45-C45)</f>
        <v>-300</v>
      </c>
    </row>
    <row r="46" spans="1:7">
      <c r="B46" s="30" t="s">
        <v>34</v>
      </c>
      <c r="C46" s="31">
        <f>SUM(C44:C45)</f>
        <v>2800</v>
      </c>
      <c r="D46" s="31">
        <f>SUM(D44:D45)</f>
        <v>3220</v>
      </c>
      <c r="E46" s="32"/>
    </row>
    <row r="48" spans="1:7">
      <c r="A48" s="17" t="s">
        <v>43</v>
      </c>
      <c r="B48" s="24" t="s">
        <v>41</v>
      </c>
      <c r="C48" s="20">
        <f>+E37+E38+E39+E40+E41+E44</f>
        <v>-500</v>
      </c>
    </row>
    <row r="49" spans="1:5">
      <c r="D49" s="4"/>
      <c r="E49" s="3"/>
    </row>
    <row r="50" spans="1:5">
      <c r="A50" s="17" t="s">
        <v>45</v>
      </c>
      <c r="B50" s="16" t="s">
        <v>40</v>
      </c>
      <c r="C50" s="21">
        <f>+C34+E38+E39+E40+E37+E44</f>
        <v>-300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di Microsoft Office</dc:creator>
  <cp:lastModifiedBy>Alessandra Gruppi</cp:lastModifiedBy>
  <dcterms:created xsi:type="dcterms:W3CDTF">2018-04-26T12:16:56Z</dcterms:created>
  <dcterms:modified xsi:type="dcterms:W3CDTF">2018-04-27T08:40:44Z</dcterms:modified>
</cp:coreProperties>
</file>