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e Grassi.DESKTOP-AA12EAN\Desktop\"/>
    </mc:Choice>
  </mc:AlternateContent>
  <bookViews>
    <workbookView xWindow="0" yWindow="0" windowWidth="15338" windowHeight="6855"/>
  </bookViews>
  <sheets>
    <sheet name="Cap 13_a" sheetId="8" r:id="rId1"/>
    <sheet name="Cap 13_b" sheetId="9" r:id="rId2"/>
    <sheet name="Cap 13_c" sheetId="10" r:id="rId3"/>
    <sheet name="Cap 13e" sheetId="11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80" i="11" l="1"/>
  <c r="Q79" i="11"/>
  <c r="Q74" i="11"/>
  <c r="Q82" i="11" s="1"/>
  <c r="X70" i="11"/>
  <c r="M71" i="11"/>
  <c r="X69" i="11" a="1"/>
  <c r="X69" i="11" s="1"/>
  <c r="X67" i="11"/>
  <c r="T53" i="11" a="1"/>
  <c r="T56" i="11" s="1"/>
  <c r="Y58" i="11" a="1"/>
  <c r="Y62" i="11" s="1"/>
  <c r="X49" i="11" a="1"/>
  <c r="X50" i="11" s="1"/>
  <c r="X38" i="11" a="1"/>
  <c r="X38" i="11" s="1"/>
  <c r="A34" i="11"/>
  <c r="A60" i="11" s="1"/>
  <c r="T32" i="11"/>
  <c r="S32" i="11"/>
  <c r="R32" i="11"/>
  <c r="Q32" i="11"/>
  <c r="T31" i="11"/>
  <c r="S31" i="11"/>
  <c r="R31" i="11"/>
  <c r="Q31" i="11"/>
  <c r="T30" i="11"/>
  <c r="S30" i="11"/>
  <c r="R30" i="11"/>
  <c r="Q30" i="11"/>
  <c r="T29" i="11"/>
  <c r="S29" i="11"/>
  <c r="R29" i="11"/>
  <c r="Q29" i="11"/>
  <c r="T28" i="11"/>
  <c r="S28" i="11"/>
  <c r="R28" i="11"/>
  <c r="Q28" i="11"/>
  <c r="T27" i="11"/>
  <c r="S27" i="11"/>
  <c r="R27" i="11"/>
  <c r="Q27" i="11"/>
  <c r="T26" i="11"/>
  <c r="S26" i="11"/>
  <c r="R26" i="11"/>
  <c r="Q26" i="11"/>
  <c r="T25" i="11"/>
  <c r="S25" i="11"/>
  <c r="R25" i="11"/>
  <c r="Q25" i="11"/>
  <c r="T24" i="11"/>
  <c r="S24" i="11"/>
  <c r="R24" i="11"/>
  <c r="Q24" i="11"/>
  <c r="T23" i="11"/>
  <c r="S23" i="11"/>
  <c r="R23" i="11"/>
  <c r="Q23" i="11"/>
  <c r="T22" i="11"/>
  <c r="S22" i="11"/>
  <c r="R22" i="11"/>
  <c r="Q22" i="11"/>
  <c r="T21" i="11"/>
  <c r="S21" i="11"/>
  <c r="R21" i="11"/>
  <c r="Q21" i="11"/>
  <c r="T20" i="11"/>
  <c r="S20" i="11"/>
  <c r="R20" i="11"/>
  <c r="Q20" i="11"/>
  <c r="T19" i="11"/>
  <c r="S19" i="11"/>
  <c r="R19" i="11"/>
  <c r="Q19" i="11"/>
  <c r="T18" i="11"/>
  <c r="S18" i="11"/>
  <c r="R18" i="11"/>
  <c r="Q18" i="11"/>
  <c r="T17" i="11"/>
  <c r="S17" i="11"/>
  <c r="R17" i="11"/>
  <c r="Q17" i="11"/>
  <c r="T16" i="11"/>
  <c r="S16" i="11"/>
  <c r="R16" i="11"/>
  <c r="Q16" i="11"/>
  <c r="T15" i="11"/>
  <c r="S15" i="11"/>
  <c r="R15" i="11"/>
  <c r="Q15" i="11"/>
  <c r="T14" i="11"/>
  <c r="S14" i="11"/>
  <c r="R14" i="11"/>
  <c r="Q14" i="11"/>
  <c r="T13" i="11"/>
  <c r="S13" i="11"/>
  <c r="R13" i="11"/>
  <c r="Q13" i="11"/>
  <c r="T12" i="11"/>
  <c r="S12" i="11"/>
  <c r="R12" i="11"/>
  <c r="Q12" i="11"/>
  <c r="T11" i="11"/>
  <c r="S11" i="11"/>
  <c r="R11" i="11"/>
  <c r="Q11" i="11"/>
  <c r="T10" i="11"/>
  <c r="S10" i="11"/>
  <c r="R10" i="11"/>
  <c r="Q10" i="11"/>
  <c r="T9" i="11"/>
  <c r="S9" i="11"/>
  <c r="R9" i="11"/>
  <c r="Q9" i="11"/>
  <c r="T8" i="11"/>
  <c r="S8" i="11"/>
  <c r="R8" i="11"/>
  <c r="Q8" i="11"/>
  <c r="T7" i="11"/>
  <c r="S7" i="11"/>
  <c r="R7" i="11"/>
  <c r="Q7" i="11"/>
  <c r="T6" i="11"/>
  <c r="S6" i="11"/>
  <c r="R6" i="11"/>
  <c r="Q6" i="11"/>
  <c r="T5" i="11"/>
  <c r="S5" i="11"/>
  <c r="R5" i="11"/>
  <c r="Q5" i="11"/>
  <c r="T4" i="11"/>
  <c r="S4" i="11"/>
  <c r="R4" i="11"/>
  <c r="Q4" i="11"/>
  <c r="T3" i="11"/>
  <c r="S3" i="11"/>
  <c r="R3" i="11"/>
  <c r="Q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G4" i="11"/>
  <c r="G5" i="11"/>
  <c r="G6" i="11"/>
  <c r="G7" i="11"/>
  <c r="G8" i="11"/>
  <c r="G9" i="11"/>
  <c r="G10" i="1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27" i="11"/>
  <c r="G28" i="11"/>
  <c r="G29" i="11"/>
  <c r="G30" i="11"/>
  <c r="G31" i="11"/>
  <c r="G32" i="11"/>
  <c r="F4" i="11"/>
  <c r="F5" i="11"/>
  <c r="F6" i="11"/>
  <c r="F7" i="1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  <c r="F21" i="11"/>
  <c r="F22" i="11"/>
  <c r="F23" i="11"/>
  <c r="F24" i="11"/>
  <c r="F25" i="11"/>
  <c r="F26" i="11"/>
  <c r="F27" i="11"/>
  <c r="F28" i="11"/>
  <c r="F29" i="11"/>
  <c r="F30" i="11"/>
  <c r="F31" i="11"/>
  <c r="F32" i="11"/>
  <c r="F3" i="11"/>
  <c r="G3" i="11"/>
  <c r="H3" i="11"/>
  <c r="I3" i="11"/>
  <c r="Q48" i="10"/>
  <c r="Q46" i="10"/>
  <c r="Q47" i="10"/>
  <c r="Q45" i="10"/>
  <c r="R43" i="10"/>
  <c r="Q40" i="10"/>
  <c r="Q43" i="10"/>
  <c r="AD35" i="10" a="1"/>
  <c r="AD35" i="10" s="1"/>
  <c r="AD33" i="10"/>
  <c r="AE27" i="10" a="1"/>
  <c r="AE28" i="10" s="1"/>
  <c r="AD22" i="10" a="1"/>
  <c r="AD22" i="10" s="1"/>
  <c r="AD16" i="10" a="1"/>
  <c r="AD16" i="10" s="1"/>
  <c r="O54" i="10"/>
  <c r="O55" i="10"/>
  <c r="O56" i="10"/>
  <c r="O53" i="10"/>
  <c r="N53" i="10"/>
  <c r="M56" i="10"/>
  <c r="N56" i="10" s="1"/>
  <c r="N54" i="10"/>
  <c r="N55" i="10"/>
  <c r="M55" i="10"/>
  <c r="M54" i="10"/>
  <c r="M53" i="10"/>
  <c r="K44" i="10" a="1"/>
  <c r="L44" i="10" s="1"/>
  <c r="M35" i="10" a="1"/>
  <c r="M35" i="10" s="1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A51" i="10"/>
  <c r="A52" i="10"/>
  <c r="A53" i="10"/>
  <c r="A54" i="10"/>
  <c r="A55" i="10"/>
  <c r="A56" i="10"/>
  <c r="A57" i="10"/>
  <c r="A34" i="10"/>
  <c r="M33" i="10" s="1"/>
  <c r="E34" i="10" a="1"/>
  <c r="E41" i="10" s="1"/>
  <c r="A31" i="10"/>
  <c r="N28" i="10" a="1"/>
  <c r="N28" i="10" s="1"/>
  <c r="M22" i="10" a="1"/>
  <c r="M23" i="10" s="1"/>
  <c r="M16" i="10" a="1"/>
  <c r="P17" i="10" s="1"/>
  <c r="D6" i="10"/>
  <c r="D7" i="10"/>
  <c r="D8" i="10"/>
  <c r="D9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5" i="10"/>
  <c r="U55" i="9"/>
  <c r="N61" i="9"/>
  <c r="N62" i="9"/>
  <c r="N63" i="9"/>
  <c r="N64" i="9"/>
  <c r="N60" i="9"/>
  <c r="O55" i="8"/>
  <c r="O54" i="8"/>
  <c r="O53" i="8"/>
  <c r="M61" i="9"/>
  <c r="M62" i="9"/>
  <c r="M63" i="9"/>
  <c r="M64" i="9"/>
  <c r="M60" i="9"/>
  <c r="Q77" i="11" l="1"/>
  <c r="R77" i="11" s="1"/>
  <c r="Q81" i="11"/>
  <c r="T79" i="11"/>
  <c r="T71" i="11"/>
  <c r="T55" i="11"/>
  <c r="T53" i="11"/>
  <c r="T76" i="11"/>
  <c r="T60" i="11"/>
  <c r="T59" i="11"/>
  <c r="T75" i="11"/>
  <c r="T67" i="11"/>
  <c r="T82" i="11"/>
  <c r="T74" i="11"/>
  <c r="T66" i="11"/>
  <c r="T58" i="11"/>
  <c r="T63" i="11"/>
  <c r="T78" i="11"/>
  <c r="T70" i="11"/>
  <c r="T62" i="11"/>
  <c r="T54" i="11"/>
  <c r="T77" i="11"/>
  <c r="T69" i="11"/>
  <c r="T61" i="11"/>
  <c r="T68" i="11"/>
  <c r="T81" i="11"/>
  <c r="T73" i="11"/>
  <c r="T65" i="11"/>
  <c r="T57" i="11"/>
  <c r="T80" i="11"/>
  <c r="T72" i="11"/>
  <c r="T64" i="11"/>
  <c r="Y61" i="11"/>
  <c r="Y60" i="11"/>
  <c r="Y59" i="11"/>
  <c r="Y58" i="11"/>
  <c r="X53" i="11"/>
  <c r="X52" i="11"/>
  <c r="X51" i="11"/>
  <c r="X49" i="11"/>
  <c r="X39" i="11"/>
  <c r="X42" i="11"/>
  <c r="Z40" i="11"/>
  <c r="AB38" i="11"/>
  <c r="X41" i="11"/>
  <c r="Y39" i="11"/>
  <c r="Y42" i="11"/>
  <c r="AA38" i="11"/>
  <c r="AA41" i="11"/>
  <c r="X40" i="11"/>
  <c r="Z38" i="11"/>
  <c r="Z39" i="11"/>
  <c r="Z42" i="11"/>
  <c r="AA40" i="11"/>
  <c r="Y40" i="11"/>
  <c r="Z41" i="11"/>
  <c r="AB39" i="11"/>
  <c r="Y38" i="11"/>
  <c r="AA42" i="11"/>
  <c r="AB40" i="11"/>
  <c r="AB41" i="11"/>
  <c r="AB42" i="11"/>
  <c r="Y41" i="11"/>
  <c r="AA39" i="11"/>
  <c r="A69" i="11"/>
  <c r="A53" i="11"/>
  <c r="A67" i="11"/>
  <c r="A66" i="11"/>
  <c r="A80" i="11"/>
  <c r="A64" i="11"/>
  <c r="A77" i="11"/>
  <c r="A61" i="11"/>
  <c r="A82" i="11"/>
  <c r="A75" i="11"/>
  <c r="A59" i="11"/>
  <c r="A74" i="11"/>
  <c r="A58" i="11"/>
  <c r="A72" i="11"/>
  <c r="A56" i="11"/>
  <c r="A81" i="11"/>
  <c r="A73" i="11"/>
  <c r="A65" i="11"/>
  <c r="A57" i="11"/>
  <c r="A79" i="11"/>
  <c r="A71" i="11"/>
  <c r="A63" i="11"/>
  <c r="A55" i="11"/>
  <c r="A78" i="11"/>
  <c r="A70" i="11"/>
  <c r="A62" i="11"/>
  <c r="A54" i="11"/>
  <c r="L47" i="11" a="1"/>
  <c r="L47" i="11" s="1"/>
  <c r="A76" i="11"/>
  <c r="A68" i="11"/>
  <c r="L36" i="11" a="1"/>
  <c r="M38" i="11" s="1"/>
  <c r="AD36" i="10"/>
  <c r="AE27" i="10"/>
  <c r="Y34" i="10" s="1" a="1"/>
  <c r="Y57" i="10" s="1"/>
  <c r="AE29" i="10"/>
  <c r="AD24" i="10"/>
  <c r="AD23" i="10"/>
  <c r="AD18" i="10"/>
  <c r="AE17" i="10"/>
  <c r="AD17" i="10"/>
  <c r="AF16" i="10"/>
  <c r="AE18" i="10"/>
  <c r="AE16" i="10"/>
  <c r="AF17" i="10"/>
  <c r="AF18" i="10"/>
  <c r="K44" i="10"/>
  <c r="N47" i="10"/>
  <c r="M47" i="10"/>
  <c r="K45" i="10"/>
  <c r="K46" i="10"/>
  <c r="N45" i="10"/>
  <c r="M45" i="10"/>
  <c r="L47" i="10"/>
  <c r="L45" i="10"/>
  <c r="K47" i="10"/>
  <c r="N46" i="10"/>
  <c r="N44" i="10"/>
  <c r="M46" i="10"/>
  <c r="M44" i="10"/>
  <c r="L46" i="10"/>
  <c r="M36" i="10"/>
  <c r="E40" i="10"/>
  <c r="E57" i="10"/>
  <c r="E56" i="10"/>
  <c r="E48" i="10"/>
  <c r="E55" i="10"/>
  <c r="E47" i="10"/>
  <c r="E39" i="10"/>
  <c r="E54" i="10"/>
  <c r="E46" i="10"/>
  <c r="E38" i="10"/>
  <c r="E53" i="10"/>
  <c r="E45" i="10"/>
  <c r="E37" i="10"/>
  <c r="E52" i="10"/>
  <c r="E44" i="10"/>
  <c r="E36" i="10"/>
  <c r="E51" i="10"/>
  <c r="E43" i="10"/>
  <c r="E35" i="10"/>
  <c r="E50" i="10"/>
  <c r="E42" i="10"/>
  <c r="E34" i="10"/>
  <c r="E49" i="10"/>
  <c r="N31" i="10"/>
  <c r="N30" i="10"/>
  <c r="N29" i="10"/>
  <c r="M22" i="10"/>
  <c r="M25" i="10"/>
  <c r="M24" i="10"/>
  <c r="O17" i="10"/>
  <c r="O19" i="10"/>
  <c r="N19" i="10"/>
  <c r="N17" i="10"/>
  <c r="O18" i="10"/>
  <c r="O16" i="10"/>
  <c r="N18" i="10"/>
  <c r="M18" i="10"/>
  <c r="M16" i="10"/>
  <c r="P19" i="10"/>
  <c r="M19" i="10"/>
  <c r="M17" i="10"/>
  <c r="P18" i="10"/>
  <c r="P16" i="10"/>
  <c r="N16" i="10"/>
  <c r="T52" i="9"/>
  <c r="T59" i="9" s="1"/>
  <c r="AL35" i="9"/>
  <c r="AJ22" i="9" a="1"/>
  <c r="AJ22" i="9" s="1"/>
  <c r="AJ15" i="9" a="1"/>
  <c r="AJ15" i="9" s="1"/>
  <c r="A37" i="9"/>
  <c r="A38" i="9"/>
  <c r="A39" i="9"/>
  <c r="A40" i="9"/>
  <c r="A41" i="9"/>
  <c r="A42" i="9"/>
  <c r="A43" i="9"/>
  <c r="A44" i="9"/>
  <c r="A45" i="9"/>
  <c r="A46" i="9"/>
  <c r="A47" i="9"/>
  <c r="A48" i="9"/>
  <c r="A49" i="9"/>
  <c r="A50" i="9"/>
  <c r="A51" i="9"/>
  <c r="A52" i="9"/>
  <c r="A53" i="9"/>
  <c r="A54" i="9"/>
  <c r="A55" i="9"/>
  <c r="A56" i="9"/>
  <c r="A57" i="9"/>
  <c r="A58" i="9"/>
  <c r="A59" i="9"/>
  <c r="A60" i="9"/>
  <c r="A61" i="9"/>
  <c r="A62" i="9"/>
  <c r="A63" i="9"/>
  <c r="A64" i="9"/>
  <c r="A65" i="9"/>
  <c r="A36" i="9"/>
  <c r="O43" i="9" s="1"/>
  <c r="O29" i="9" a="1"/>
  <c r="O30" i="9" s="1"/>
  <c r="O22" i="9" a="1"/>
  <c r="P22" i="9" s="1"/>
  <c r="L33" i="8" a="1"/>
  <c r="L33" i="8" s="1"/>
  <c r="K43" i="8" s="1" a="1"/>
  <c r="K43" i="8" s="1"/>
  <c r="M53" i="8" s="1"/>
  <c r="N53" i="8" s="1"/>
  <c r="L54" i="8"/>
  <c r="L55" i="8"/>
  <c r="L53" i="8"/>
  <c r="Q50" i="8"/>
  <c r="Q49" i="8"/>
  <c r="Q48" i="8"/>
  <c r="Q47" i="8"/>
  <c r="Q45" i="8"/>
  <c r="Q42" i="8"/>
  <c r="AC33" i="8" a="1"/>
  <c r="AC33" i="8" s="1"/>
  <c r="Z37" i="8" a="1"/>
  <c r="Z38" i="8" s="1"/>
  <c r="AD27" i="8" a="1"/>
  <c r="AD28" i="8" s="1"/>
  <c r="AC23" i="8" a="1"/>
  <c r="AC24" i="8" s="1"/>
  <c r="AC17" i="8" a="1"/>
  <c r="AD17" i="8" s="1"/>
  <c r="AC31" i="8"/>
  <c r="B38" i="8"/>
  <c r="B41" i="8"/>
  <c r="B42" i="8"/>
  <c r="B43" i="8"/>
  <c r="B44" i="8"/>
  <c r="B46" i="8"/>
  <c r="B49" i="8"/>
  <c r="B50" i="8"/>
  <c r="B51" i="8"/>
  <c r="B52" i="8"/>
  <c r="B54" i="8"/>
  <c r="B57" i="8"/>
  <c r="B58" i="8"/>
  <c r="B59" i="8"/>
  <c r="B60" i="8"/>
  <c r="B62" i="8"/>
  <c r="B30" i="8"/>
  <c r="B45" i="8" s="1"/>
  <c r="L22" i="8" a="1"/>
  <c r="L23" i="8" s="1"/>
  <c r="L17" i="8" a="1"/>
  <c r="M18" i="8" s="1"/>
  <c r="M68" i="11" l="1"/>
  <c r="L48" i="11"/>
  <c r="L54" i="11"/>
  <c r="L55" i="11"/>
  <c r="L50" i="11"/>
  <c r="L51" i="11"/>
  <c r="L49" i="11"/>
  <c r="L52" i="11"/>
  <c r="L53" i="11"/>
  <c r="Q41" i="11"/>
  <c r="M40" i="11"/>
  <c r="O39" i="11"/>
  <c r="Q43" i="11"/>
  <c r="O40" i="11"/>
  <c r="T44" i="11"/>
  <c r="N43" i="11"/>
  <c r="O37" i="11"/>
  <c r="P44" i="11"/>
  <c r="N41" i="11"/>
  <c r="R38" i="11"/>
  <c r="L37" i="11"/>
  <c r="M44" i="11"/>
  <c r="P42" i="11"/>
  <c r="Q42" i="11"/>
  <c r="L41" i="11"/>
  <c r="N40" i="11"/>
  <c r="P39" i="11"/>
  <c r="O42" i="11"/>
  <c r="S40" i="11"/>
  <c r="P36" i="11"/>
  <c r="S37" i="11"/>
  <c r="R41" i="11"/>
  <c r="N38" i="11"/>
  <c r="Q37" i="11"/>
  <c r="M42" i="11"/>
  <c r="Q39" i="11"/>
  <c r="T37" i="11"/>
  <c r="N36" i="11"/>
  <c r="N44" i="11"/>
  <c r="P43" i="11"/>
  <c r="T41" i="11"/>
  <c r="M41" i="11"/>
  <c r="O43" i="11"/>
  <c r="L44" i="11"/>
  <c r="P38" i="11"/>
  <c r="S43" i="11"/>
  <c r="S38" i="11"/>
  <c r="O36" i="11"/>
  <c r="L40" i="11"/>
  <c r="S36" i="11"/>
  <c r="T43" i="11"/>
  <c r="O41" i="11"/>
  <c r="R39" i="11"/>
  <c r="L38" i="11"/>
  <c r="N37" i="11"/>
  <c r="Q36" i="11"/>
  <c r="R43" i="11"/>
  <c r="T42" i="11"/>
  <c r="R42" i="11"/>
  <c r="N39" i="11"/>
  <c r="P40" i="11"/>
  <c r="L42" i="11"/>
  <c r="T40" i="11"/>
  <c r="R37" i="11"/>
  <c r="S44" i="11"/>
  <c r="N42" i="11"/>
  <c r="Q40" i="11"/>
  <c r="T38" i="11"/>
  <c r="L39" i="11"/>
  <c r="P37" i="11"/>
  <c r="Q44" i="11"/>
  <c r="R44" i="11"/>
  <c r="T36" i="11"/>
  <c r="R40" i="11"/>
  <c r="M39" i="11"/>
  <c r="L43" i="11"/>
  <c r="M37" i="11"/>
  <c r="O44" i="11"/>
  <c r="S42" i="11"/>
  <c r="M36" i="11"/>
  <c r="S41" i="11"/>
  <c r="Q38" i="11"/>
  <c r="L36" i="11"/>
  <c r="M43" i="11"/>
  <c r="P41" i="11"/>
  <c r="S39" i="11"/>
  <c r="T39" i="11"/>
  <c r="O38" i="11"/>
  <c r="R36" i="11"/>
  <c r="Y42" i="10"/>
  <c r="Y39" i="10"/>
  <c r="Y50" i="10"/>
  <c r="Y45" i="10"/>
  <c r="Y55" i="10"/>
  <c r="Y35" i="10"/>
  <c r="Y52" i="10"/>
  <c r="Y34" i="10"/>
  <c r="Y43" i="10"/>
  <c r="Y37" i="10"/>
  <c r="Y51" i="10"/>
  <c r="Y53" i="10"/>
  <c r="Y40" i="10"/>
  <c r="Y56" i="10"/>
  <c r="Y47" i="10"/>
  <c r="Y41" i="10"/>
  <c r="Y38" i="10"/>
  <c r="Y48" i="10"/>
  <c r="Y36" i="10"/>
  <c r="Y46" i="10"/>
  <c r="Y49" i="10"/>
  <c r="Y44" i="10"/>
  <c r="Y54" i="10"/>
  <c r="T60" i="9"/>
  <c r="T57" i="9"/>
  <c r="T58" i="9"/>
  <c r="AJ24" i="9"/>
  <c r="AJ23" i="9"/>
  <c r="AJ17" i="9"/>
  <c r="AL16" i="9"/>
  <c r="AJ16" i="9"/>
  <c r="AK15" i="9"/>
  <c r="AK29" i="9" s="1" a="1"/>
  <c r="AK17" i="9"/>
  <c r="AK16" i="9"/>
  <c r="AL15" i="9"/>
  <c r="AL17" i="9"/>
  <c r="O29" i="9"/>
  <c r="O33" i="9"/>
  <c r="O32" i="9"/>
  <c r="O31" i="9"/>
  <c r="R23" i="9"/>
  <c r="R25" i="9"/>
  <c r="R26" i="9"/>
  <c r="Q23" i="9"/>
  <c r="Q26" i="9"/>
  <c r="P23" i="9"/>
  <c r="P26" i="9"/>
  <c r="R24" i="9"/>
  <c r="O23" i="9"/>
  <c r="O26" i="9"/>
  <c r="Q24" i="9"/>
  <c r="S22" i="9"/>
  <c r="O24" i="9"/>
  <c r="Q22" i="9"/>
  <c r="S26" i="9"/>
  <c r="P25" i="9"/>
  <c r="O22" i="9"/>
  <c r="P36" i="9" s="1" a="1"/>
  <c r="P36" i="9" s="1"/>
  <c r="O25" i="9"/>
  <c r="S24" i="9"/>
  <c r="S25" i="9"/>
  <c r="P24" i="9"/>
  <c r="R22" i="9"/>
  <c r="Q25" i="9"/>
  <c r="S23" i="9"/>
  <c r="L45" i="8"/>
  <c r="M44" i="8"/>
  <c r="M43" i="8"/>
  <c r="K45" i="8"/>
  <c r="L44" i="8"/>
  <c r="M54" i="8" s="1"/>
  <c r="N54" i="8" s="1"/>
  <c r="L43" i="8"/>
  <c r="K44" i="8"/>
  <c r="M45" i="8"/>
  <c r="M55" i="8" s="1"/>
  <c r="N55" i="8" s="1"/>
  <c r="Z51" i="8"/>
  <c r="Z58" i="8"/>
  <c r="Z56" i="8"/>
  <c r="Z48" i="8"/>
  <c r="Z40" i="8"/>
  <c r="Z61" i="8"/>
  <c r="Z53" i="8"/>
  <c r="Z45" i="8"/>
  <c r="Z37" i="8"/>
  <c r="Z60" i="8"/>
  <c r="Z52" i="8"/>
  <c r="Z44" i="8"/>
  <c r="Z59" i="8"/>
  <c r="Z43" i="8"/>
  <c r="Z50" i="8"/>
  <c r="Z42" i="8"/>
  <c r="Z57" i="8"/>
  <c r="Z49" i="8"/>
  <c r="Z41" i="8"/>
  <c r="Z55" i="8"/>
  <c r="Z47" i="8"/>
  <c r="Z39" i="8"/>
  <c r="Z62" i="8"/>
  <c r="Z54" i="8"/>
  <c r="Z46" i="8"/>
  <c r="AD27" i="8"/>
  <c r="AC23" i="8"/>
  <c r="AC17" i="8"/>
  <c r="AD18" i="8"/>
  <c r="AC18" i="8"/>
  <c r="B56" i="8"/>
  <c r="B48" i="8"/>
  <c r="B40" i="8"/>
  <c r="B37" i="8"/>
  <c r="B55" i="8"/>
  <c r="B47" i="8"/>
  <c r="B39" i="8"/>
  <c r="AC34" i="8"/>
  <c r="B61" i="8"/>
  <c r="B53" i="8"/>
  <c r="L22" i="8"/>
  <c r="L24" i="8"/>
  <c r="L19" i="8"/>
  <c r="L18" i="8"/>
  <c r="N17" i="8"/>
  <c r="M17" i="8"/>
  <c r="N19" i="8"/>
  <c r="L17" i="8"/>
  <c r="M19" i="8"/>
  <c r="N18" i="8"/>
  <c r="M58" i="11" l="1" a="1"/>
  <c r="M60" i="11" s="1"/>
  <c r="AK30" i="9"/>
  <c r="AK29" i="9"/>
  <c r="AD35" i="9" s="1" a="1"/>
  <c r="AK31" i="9"/>
  <c r="P37" i="9"/>
  <c r="E36" i="9" a="1"/>
  <c r="P40" i="9"/>
  <c r="P38" i="9"/>
  <c r="P39" i="9"/>
  <c r="M27" i="8" a="1"/>
  <c r="M28" i="8" s="1"/>
  <c r="L31" i="8"/>
  <c r="M27" i="8"/>
  <c r="E37" i="8" s="1" a="1"/>
  <c r="M29" i="8"/>
  <c r="M63" i="11" l="1"/>
  <c r="M64" i="11"/>
  <c r="M61" i="11"/>
  <c r="M65" i="11"/>
  <c r="M66" i="11"/>
  <c r="M59" i="11"/>
  <c r="M58" i="11"/>
  <c r="E53" i="11" s="1" a="1"/>
  <c r="M62" i="11"/>
  <c r="AD35" i="9"/>
  <c r="AL37" i="9" s="1" a="1"/>
  <c r="AL37" i="9" s="1"/>
  <c r="AL38" i="9" s="1"/>
  <c r="AD49" i="9"/>
  <c r="AD62" i="9"/>
  <c r="AD37" i="9"/>
  <c r="AD43" i="9"/>
  <c r="AD56" i="9"/>
  <c r="AD41" i="9"/>
  <c r="AD54" i="9"/>
  <c r="AD48" i="9"/>
  <c r="AD40" i="9"/>
  <c r="AD46" i="9"/>
  <c r="AD60" i="9"/>
  <c r="AD63" i="9"/>
  <c r="AD38" i="9"/>
  <c r="AD52" i="9"/>
  <c r="AD45" i="9"/>
  <c r="AD58" i="9"/>
  <c r="AD55" i="9"/>
  <c r="AD64" i="9"/>
  <c r="AD44" i="9"/>
  <c r="AD51" i="9"/>
  <c r="AD50" i="9"/>
  <c r="AD47" i="9"/>
  <c r="AD61" i="9"/>
  <c r="AD36" i="9"/>
  <c r="AD42" i="9"/>
  <c r="AD39" i="9"/>
  <c r="AD53" i="9"/>
  <c r="AD59" i="9"/>
  <c r="AD57" i="9"/>
  <c r="E36" i="9"/>
  <c r="E54" i="9"/>
  <c r="E40" i="9"/>
  <c r="E49" i="9"/>
  <c r="E60" i="9"/>
  <c r="E56" i="9"/>
  <c r="E43" i="9"/>
  <c r="E52" i="9"/>
  <c r="E63" i="9"/>
  <c r="E37" i="9"/>
  <c r="E44" i="9"/>
  <c r="E39" i="9"/>
  <c r="E51" i="9"/>
  <c r="E42" i="9"/>
  <c r="E46" i="9"/>
  <c r="E47" i="9"/>
  <c r="E48" i="9"/>
  <c r="E41" i="9"/>
  <c r="E59" i="9"/>
  <c r="E53" i="9"/>
  <c r="E45" i="9"/>
  <c r="E50" i="9"/>
  <c r="E57" i="9"/>
  <c r="E62" i="9"/>
  <c r="E64" i="9"/>
  <c r="E58" i="9"/>
  <c r="E65" i="9"/>
  <c r="E38" i="9"/>
  <c r="E61" i="9"/>
  <c r="E55" i="9"/>
  <c r="E38" i="8"/>
  <c r="E44" i="8"/>
  <c r="E57" i="8"/>
  <c r="E62" i="8"/>
  <c r="E48" i="8"/>
  <c r="E49" i="8"/>
  <c r="E54" i="8"/>
  <c r="E61" i="8"/>
  <c r="E46" i="8"/>
  <c r="E53" i="8"/>
  <c r="E51" i="8"/>
  <c r="E56" i="8"/>
  <c r="E45" i="8"/>
  <c r="E43" i="8"/>
  <c r="E40" i="8"/>
  <c r="E42" i="8"/>
  <c r="E59" i="8"/>
  <c r="E37" i="8"/>
  <c r="L34" i="8" s="1"/>
  <c r="E58" i="8"/>
  <c r="E55" i="8"/>
  <c r="E60" i="8"/>
  <c r="E50" i="8"/>
  <c r="E47" i="8"/>
  <c r="E52" i="8"/>
  <c r="E39" i="8"/>
  <c r="E41" i="8"/>
  <c r="E54" i="11" l="1"/>
  <c r="E75" i="11"/>
  <c r="E68" i="11"/>
  <c r="E69" i="11"/>
  <c r="E63" i="11"/>
  <c r="E59" i="11"/>
  <c r="E60" i="11"/>
  <c r="E53" i="11"/>
  <c r="M70" i="11" s="1" a="1"/>
  <c r="M70" i="11" s="1"/>
  <c r="E55" i="11"/>
  <c r="E82" i="11"/>
  <c r="E67" i="11"/>
  <c r="E80" i="11"/>
  <c r="E78" i="11"/>
  <c r="E56" i="11"/>
  <c r="E74" i="11"/>
  <c r="E81" i="11"/>
  <c r="E72" i="11"/>
  <c r="E70" i="11"/>
  <c r="E66" i="11"/>
  <c r="E73" i="11"/>
  <c r="E64" i="11"/>
  <c r="E62" i="11"/>
  <c r="E58" i="11"/>
  <c r="E76" i="11"/>
  <c r="E77" i="11"/>
  <c r="E71" i="11"/>
  <c r="E65" i="11"/>
  <c r="E61" i="11"/>
  <c r="E57" i="11"/>
  <c r="E79" i="11"/>
  <c r="O45" i="9" a="1"/>
  <c r="O45" i="9" s="1"/>
  <c r="O46" i="9" l="1"/>
  <c r="T50" i="9" s="1"/>
  <c r="T55" i="9" s="1"/>
  <c r="K51" i="9" a="1"/>
  <c r="L51" i="9" l="1"/>
  <c r="M55" i="9"/>
  <c r="K51" i="9"/>
  <c r="L60" i="9" s="1"/>
  <c r="O54" i="9"/>
  <c r="L52" i="9"/>
  <c r="L61" i="9" s="1"/>
  <c r="N55" i="9"/>
  <c r="L53" i="9"/>
  <c r="K53" i="9"/>
  <c r="L55" i="9"/>
  <c r="K54" i="9"/>
  <c r="N51" i="9"/>
  <c r="N53" i="9"/>
  <c r="M52" i="9"/>
  <c r="N54" i="9"/>
  <c r="L63" i="9" s="1"/>
  <c r="K52" i="9"/>
  <c r="O53" i="9"/>
  <c r="O55" i="9"/>
  <c r="L64" i="9" s="1"/>
  <c r="K55" i="9"/>
  <c r="M51" i="9"/>
  <c r="O51" i="9"/>
  <c r="L54" i="9"/>
  <c r="M53" i="9"/>
  <c r="L62" i="9" s="1"/>
  <c r="M54" i="9"/>
  <c r="N52" i="9"/>
  <c r="O52" i="9"/>
</calcChain>
</file>

<file path=xl/sharedStrings.xml><?xml version="1.0" encoding="utf-8"?>
<sst xmlns="http://schemas.openxmlformats.org/spreadsheetml/2006/main" count="194" uniqueCount="62">
  <si>
    <t>x</t>
  </si>
  <si>
    <t>Y</t>
  </si>
  <si>
    <t>b</t>
  </si>
  <si>
    <t>t</t>
  </si>
  <si>
    <t>X</t>
  </si>
  <si>
    <t>b=</t>
  </si>
  <si>
    <t>y</t>
  </si>
  <si>
    <t>D</t>
  </si>
  <si>
    <t>13.2</t>
  </si>
  <si>
    <t>13.1</t>
  </si>
  <si>
    <t>esperti</t>
  </si>
  <si>
    <t>non exp.</t>
  </si>
  <si>
    <t>X'X</t>
  </si>
  <si>
    <t>X'Y</t>
  </si>
  <si>
    <t>β</t>
  </si>
  <si>
    <t>γ</t>
  </si>
  <si>
    <t>α</t>
  </si>
  <si>
    <t>D=0</t>
  </si>
  <si>
    <t>D=1</t>
  </si>
  <si>
    <t>y= 3,7382 + 2,2797x + e</t>
  </si>
  <si>
    <r>
      <t xml:space="preserve">y = (3,7382 + 33,9622) + 2,2797x + e = </t>
    </r>
    <r>
      <rPr>
        <b/>
        <sz val="11"/>
        <color theme="1"/>
        <rFont val="Calibri"/>
        <family val="2"/>
        <scheme val="minor"/>
      </rPr>
      <t>37,7005 + 2,2797x +e</t>
    </r>
  </si>
  <si>
    <t>SQTOT</t>
  </si>
  <si>
    <t>Media</t>
  </si>
  <si>
    <t>(Y-media)^2</t>
  </si>
  <si>
    <t>SQERR</t>
  </si>
  <si>
    <t>e</t>
  </si>
  <si>
    <t>Modello completo</t>
  </si>
  <si>
    <t>Modello ridotto</t>
  </si>
  <si>
    <r>
      <t>R</t>
    </r>
    <r>
      <rPr>
        <vertAlign val="superscript"/>
        <sz val="11"/>
        <color rgb="FF7030A0"/>
        <rFont val="Calibri"/>
        <family val="2"/>
        <scheme val="minor"/>
      </rPr>
      <t>2</t>
    </r>
    <r>
      <rPr>
        <sz val="11"/>
        <color rgb="FF7030A0"/>
        <rFont val="Calibri"/>
        <family val="2"/>
        <scheme val="minor"/>
      </rPr>
      <t>c</t>
    </r>
  </si>
  <si>
    <r>
      <t>R</t>
    </r>
    <r>
      <rPr>
        <vertAlign val="superscript"/>
        <sz val="11"/>
        <color rgb="FF7030A0"/>
        <rFont val="Calibri"/>
        <family val="2"/>
        <scheme val="minor"/>
      </rPr>
      <t>2</t>
    </r>
    <r>
      <rPr>
        <sz val="11"/>
        <color rgb="FF7030A0"/>
        <rFont val="Calibri"/>
        <family val="2"/>
        <scheme val="minor"/>
      </rPr>
      <t>r</t>
    </r>
  </si>
  <si>
    <t>F</t>
  </si>
  <si>
    <t>n</t>
  </si>
  <si>
    <t>k</t>
  </si>
  <si>
    <t>q</t>
  </si>
  <si>
    <t>Fcritico</t>
  </si>
  <si>
    <t>se</t>
  </si>
  <si>
    <t>Var(b)</t>
  </si>
  <si>
    <t>p- valore</t>
  </si>
  <si>
    <t>γ1</t>
  </si>
  <si>
    <t>β1</t>
  </si>
  <si>
    <t>β2</t>
  </si>
  <si>
    <t>γ2</t>
  </si>
  <si>
    <r>
      <t>x</t>
    </r>
    <r>
      <rPr>
        <b/>
        <vertAlign val="subscript"/>
        <sz val="11"/>
        <color rgb="FF002060"/>
        <rFont val="Calibri"/>
        <family val="2"/>
        <scheme val="minor"/>
      </rPr>
      <t>1</t>
    </r>
  </si>
  <si>
    <r>
      <t>x</t>
    </r>
    <r>
      <rPr>
        <b/>
        <vertAlign val="subscript"/>
        <sz val="11"/>
        <color rgb="FF002060"/>
        <rFont val="Calibri"/>
        <family val="2"/>
        <scheme val="minor"/>
      </rPr>
      <t>2</t>
    </r>
  </si>
  <si>
    <r>
      <t>D</t>
    </r>
    <r>
      <rPr>
        <b/>
        <vertAlign val="subscript"/>
        <sz val="11"/>
        <color rgb="FF002060"/>
        <rFont val="Calibri"/>
        <family val="2"/>
        <scheme val="minor"/>
      </rPr>
      <t>1</t>
    </r>
  </si>
  <si>
    <r>
      <t>D</t>
    </r>
    <r>
      <rPr>
        <b/>
        <vertAlign val="subscript"/>
        <sz val="11"/>
        <color rgb="FF002060"/>
        <rFont val="Calibri"/>
        <family val="2"/>
        <scheme val="minor"/>
      </rPr>
      <t>2</t>
    </r>
  </si>
  <si>
    <t>(&lt; .001)</t>
  </si>
  <si>
    <t>s.e.</t>
  </si>
  <si>
    <t>p-valore</t>
  </si>
  <si>
    <t>13.3</t>
  </si>
  <si>
    <t>Dx</t>
  </si>
  <si>
    <t>ζ</t>
  </si>
  <si>
    <t>Dev tot</t>
  </si>
  <si>
    <t>Var/Cov</t>
  </si>
  <si>
    <t>D1x1</t>
  </si>
  <si>
    <t>D1x2</t>
  </si>
  <si>
    <t>D2x1</t>
  </si>
  <si>
    <t>D2x2</t>
  </si>
  <si>
    <t>ζ1</t>
  </si>
  <si>
    <t>ζ2</t>
  </si>
  <si>
    <t>ζ3</t>
  </si>
  <si>
    <t>ζ4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</si>
</sst>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000000"/>
    <numFmt numFmtId="165" formatCode="0.000000"/>
    <numFmt numFmtId="166" formatCode="0.0000"/>
    <numFmt numFmtId="167" formatCode="0.00000"/>
    <numFmt numFmtId="168" formatCode="0.000"/>
    <numFmt numFmtId="169" formatCode="0.000E+00"/>
    <numFmt numFmtId="170" formatCode="0.0000E+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  <font>
      <sz val="11"/>
      <color theme="1"/>
      <name val="Calibri"/>
      <family val="2"/>
    </font>
    <font>
      <sz val="11"/>
      <color rgb="FF7030A0"/>
      <name val="Calibri"/>
      <family val="2"/>
      <scheme val="minor"/>
    </font>
    <font>
      <vertAlign val="superscript"/>
      <sz val="11"/>
      <color rgb="FF7030A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vertAlign val="subscript"/>
      <sz val="11"/>
      <color rgb="FF00206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rgb="FF002060"/>
      </bottom>
      <diagonal/>
    </border>
    <border>
      <left/>
      <right/>
      <top style="thin">
        <color rgb="FF002060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/>
    <xf numFmtId="0" fontId="1" fillId="0" borderId="0" xfId="0" applyFont="1"/>
    <xf numFmtId="166" fontId="0" fillId="0" borderId="0" xfId="0" applyNumberFormat="1"/>
    <xf numFmtId="167" fontId="0" fillId="0" borderId="0" xfId="0" applyNumberFormat="1"/>
    <xf numFmtId="0" fontId="0" fillId="0" borderId="0" xfId="0" applyAlignment="1">
      <alignment horizontal="right"/>
    </xf>
    <xf numFmtId="168" fontId="0" fillId="0" borderId="0" xfId="0" applyNumberFormat="1"/>
    <xf numFmtId="2" fontId="0" fillId="0" borderId="0" xfId="0" applyNumberFormat="1"/>
    <xf numFmtId="0" fontId="0" fillId="0" borderId="1" xfId="0" applyBorder="1"/>
    <xf numFmtId="0" fontId="3" fillId="0" borderId="1" xfId="0" applyFont="1" applyBorder="1"/>
    <xf numFmtId="0" fontId="4" fillId="2" borderId="1" xfId="0" applyFont="1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Fill="1" applyBorder="1"/>
    <xf numFmtId="0" fontId="5" fillId="0" borderId="0" xfId="0" applyFont="1" applyBorder="1"/>
    <xf numFmtId="0" fontId="6" fillId="2" borderId="0" xfId="0" applyFont="1" applyFill="1"/>
    <xf numFmtId="0" fontId="0" fillId="2" borderId="0" xfId="0" applyFill="1"/>
    <xf numFmtId="0" fontId="2" fillId="0" borderId="0" xfId="0" applyFont="1"/>
    <xf numFmtId="0" fontId="5" fillId="0" borderId="0" xfId="0" applyFont="1" applyFill="1"/>
    <xf numFmtId="0" fontId="7" fillId="4" borderId="0" xfId="0" applyFont="1" applyFill="1"/>
    <xf numFmtId="166" fontId="7" fillId="4" borderId="0" xfId="0" applyNumberFormat="1" applyFont="1" applyFill="1"/>
    <xf numFmtId="166" fontId="9" fillId="4" borderId="0" xfId="0" applyNumberFormat="1" applyFont="1" applyFill="1"/>
    <xf numFmtId="0" fontId="7" fillId="0" borderId="0" xfId="0" applyFont="1" applyFill="1" applyBorder="1"/>
    <xf numFmtId="166" fontId="9" fillId="0" borderId="0" xfId="0" applyNumberFormat="1" applyFont="1" applyFill="1" applyBorder="1"/>
    <xf numFmtId="0" fontId="7" fillId="0" borderId="0" xfId="0" applyFont="1" applyFill="1"/>
    <xf numFmtId="0" fontId="9" fillId="0" borderId="0" xfId="0" applyFont="1" applyFill="1" applyBorder="1"/>
    <xf numFmtId="0" fontId="7" fillId="0" borderId="0" xfId="0" applyFont="1" applyFill="1" applyBorder="1" applyAlignment="1">
      <alignment horizontal="right"/>
    </xf>
    <xf numFmtId="169" fontId="7" fillId="0" borderId="0" xfId="0" applyNumberFormat="1" applyFont="1" applyFill="1" applyBorder="1"/>
    <xf numFmtId="0" fontId="5" fillId="0" borderId="3" xfId="0" applyFont="1" applyBorder="1"/>
    <xf numFmtId="166" fontId="7" fillId="0" borderId="0" xfId="0" applyNumberFormat="1" applyFont="1" applyFill="1" applyBorder="1"/>
    <xf numFmtId="0" fontId="4" fillId="5" borderId="0" xfId="0" applyFont="1" applyFill="1"/>
    <xf numFmtId="0" fontId="4" fillId="5" borderId="1" xfId="0" applyFont="1" applyFill="1" applyBorder="1"/>
    <xf numFmtId="0" fontId="4" fillId="5" borderId="2" xfId="0" applyFont="1" applyFill="1" applyBorder="1"/>
    <xf numFmtId="0" fontId="11" fillId="2" borderId="0" xfId="0" applyFont="1" applyFill="1"/>
    <xf numFmtId="0" fontId="0" fillId="3" borderId="0" xfId="0" applyFill="1" applyAlignment="1">
      <alignment horizontal="center"/>
    </xf>
    <xf numFmtId="0" fontId="0" fillId="6" borderId="0" xfId="0" applyFill="1" applyBorder="1"/>
    <xf numFmtId="0" fontId="5" fillId="6" borderId="0" xfId="0" applyFont="1" applyFill="1" applyBorder="1"/>
    <xf numFmtId="0" fontId="0" fillId="6" borderId="0" xfId="0" applyFill="1"/>
    <xf numFmtId="166" fontId="0" fillId="6" borderId="0" xfId="0" applyNumberFormat="1" applyFill="1"/>
    <xf numFmtId="0" fontId="5" fillId="6" borderId="3" xfId="0" applyFont="1" applyFill="1" applyBorder="1"/>
    <xf numFmtId="0" fontId="5" fillId="6" borderId="2" xfId="0" applyFont="1" applyFill="1" applyBorder="1"/>
    <xf numFmtId="2" fontId="0" fillId="6" borderId="0" xfId="0" applyNumberFormat="1" applyFill="1"/>
    <xf numFmtId="11" fontId="0" fillId="0" borderId="0" xfId="0" applyNumberFormat="1"/>
    <xf numFmtId="169" fontId="7" fillId="0" borderId="0" xfId="0" applyNumberFormat="1" applyFont="1" applyAlignment="1">
      <alignment horizontal="center"/>
    </xf>
    <xf numFmtId="165" fontId="7" fillId="0" borderId="0" xfId="0" applyNumberFormat="1" applyFont="1" applyFill="1" applyBorder="1"/>
    <xf numFmtId="164" fontId="7" fillId="0" borderId="0" xfId="0" applyNumberFormat="1" applyFont="1" applyFill="1" applyBorder="1"/>
    <xf numFmtId="170" fontId="7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12" fillId="6" borderId="1" xfId="0" applyFont="1" applyFill="1" applyBorder="1"/>
    <xf numFmtId="0" fontId="0" fillId="5" borderId="0" xfId="0" applyFill="1"/>
    <xf numFmtId="0" fontId="0" fillId="0" borderId="0" xfId="0" applyFill="1"/>
    <xf numFmtId="166" fontId="0" fillId="2" borderId="0" xfId="0" applyNumberFormat="1" applyFill="1"/>
    <xf numFmtId="166" fontId="0" fillId="0" borderId="0" xfId="0" applyNumberFormat="1" applyFill="1"/>
    <xf numFmtId="0" fontId="6" fillId="0" borderId="0" xfId="0" applyFont="1" applyFill="1"/>
    <xf numFmtId="166" fontId="9" fillId="0" borderId="0" xfId="0" applyNumberFormat="1" applyFont="1" applyFill="1"/>
    <xf numFmtId="168" fontId="7" fillId="0" borderId="0" xfId="0" applyNumberFormat="1" applyFont="1" applyFill="1" applyBorder="1"/>
    <xf numFmtId="0" fontId="4" fillId="0" borderId="0" xfId="0" applyFont="1" applyFill="1" applyBorder="1"/>
    <xf numFmtId="2" fontId="0" fillId="0" borderId="0" xfId="0" applyNumberFormat="1" applyFill="1"/>
    <xf numFmtId="0" fontId="1" fillId="0" borderId="0" xfId="0" applyFont="1" applyFill="1"/>
    <xf numFmtId="168" fontId="0" fillId="6" borderId="0" xfId="0" applyNumberFormat="1" applyFill="1"/>
    <xf numFmtId="167" fontId="7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'Cap 13_a'!$C$32</c:f>
              <c:strCache>
                <c:ptCount val="1"/>
                <c:pt idx="0">
                  <c:v>esperti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7851314067676838"/>
                  <c:y val="-7.1331343963205673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'Cap 13_a'!$C$4:$C$15</c:f>
              <c:numCache>
                <c:formatCode>General</c:formatCode>
                <c:ptCount val="12"/>
                <c:pt idx="0">
                  <c:v>16</c:v>
                </c:pt>
                <c:pt idx="1">
                  <c:v>25</c:v>
                </c:pt>
                <c:pt idx="2">
                  <c:v>21</c:v>
                </c:pt>
                <c:pt idx="3">
                  <c:v>13</c:v>
                </c:pt>
                <c:pt idx="4">
                  <c:v>17</c:v>
                </c:pt>
                <c:pt idx="5">
                  <c:v>2</c:v>
                </c:pt>
                <c:pt idx="6">
                  <c:v>11</c:v>
                </c:pt>
                <c:pt idx="7">
                  <c:v>14</c:v>
                </c:pt>
                <c:pt idx="8">
                  <c:v>8</c:v>
                </c:pt>
                <c:pt idx="9">
                  <c:v>12</c:v>
                </c:pt>
                <c:pt idx="10">
                  <c:v>17</c:v>
                </c:pt>
                <c:pt idx="11">
                  <c:v>7</c:v>
                </c:pt>
              </c:numCache>
            </c:numRef>
          </c:xVal>
          <c:yVal>
            <c:numRef>
              <c:f>'Cap 13_a'!$B$4:$B$15</c:f>
              <c:numCache>
                <c:formatCode>General</c:formatCode>
                <c:ptCount val="12"/>
                <c:pt idx="0">
                  <c:v>80</c:v>
                </c:pt>
                <c:pt idx="1">
                  <c:v>88</c:v>
                </c:pt>
                <c:pt idx="2">
                  <c:v>89</c:v>
                </c:pt>
                <c:pt idx="3">
                  <c:v>62</c:v>
                </c:pt>
                <c:pt idx="4">
                  <c:v>67</c:v>
                </c:pt>
                <c:pt idx="5">
                  <c:v>37</c:v>
                </c:pt>
                <c:pt idx="6">
                  <c:v>62</c:v>
                </c:pt>
                <c:pt idx="7">
                  <c:v>78</c:v>
                </c:pt>
                <c:pt idx="8">
                  <c:v>62</c:v>
                </c:pt>
                <c:pt idx="9">
                  <c:v>77</c:v>
                </c:pt>
                <c:pt idx="10">
                  <c:v>81</c:v>
                </c:pt>
                <c:pt idx="11">
                  <c:v>41</c:v>
                </c:pt>
              </c:numCache>
            </c:numRef>
          </c:yVal>
          <c:smooth val="0"/>
        </c:ser>
        <c:ser>
          <c:idx val="1"/>
          <c:order val="1"/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tx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0.19535081357779344"/>
                  <c:y val="-7.3010091923337711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'Cap 13_a'!$C$16:$C$29</c:f>
              <c:numCache>
                <c:formatCode>General</c:formatCode>
                <c:ptCount val="14"/>
                <c:pt idx="0">
                  <c:v>6</c:v>
                </c:pt>
                <c:pt idx="1">
                  <c:v>16</c:v>
                </c:pt>
                <c:pt idx="2">
                  <c:v>17</c:v>
                </c:pt>
                <c:pt idx="3">
                  <c:v>21</c:v>
                </c:pt>
                <c:pt idx="4">
                  <c:v>14</c:v>
                </c:pt>
                <c:pt idx="5">
                  <c:v>25</c:v>
                </c:pt>
                <c:pt idx="6">
                  <c:v>7</c:v>
                </c:pt>
                <c:pt idx="7">
                  <c:v>12</c:v>
                </c:pt>
                <c:pt idx="8">
                  <c:v>19</c:v>
                </c:pt>
                <c:pt idx="9">
                  <c:v>9</c:v>
                </c:pt>
                <c:pt idx="10">
                  <c:v>17</c:v>
                </c:pt>
                <c:pt idx="11">
                  <c:v>14</c:v>
                </c:pt>
                <c:pt idx="12">
                  <c:v>16</c:v>
                </c:pt>
                <c:pt idx="13">
                  <c:v>6</c:v>
                </c:pt>
              </c:numCache>
            </c:numRef>
          </c:xVal>
          <c:yVal>
            <c:numRef>
              <c:f>'Cap 13_a'!$B$16:$B$29</c:f>
              <c:numCache>
                <c:formatCode>General</c:formatCode>
                <c:ptCount val="14"/>
                <c:pt idx="0">
                  <c:v>26</c:v>
                </c:pt>
                <c:pt idx="1">
                  <c:v>41</c:v>
                </c:pt>
                <c:pt idx="2">
                  <c:v>37</c:v>
                </c:pt>
                <c:pt idx="3">
                  <c:v>57</c:v>
                </c:pt>
                <c:pt idx="4">
                  <c:v>35</c:v>
                </c:pt>
                <c:pt idx="5">
                  <c:v>58</c:v>
                </c:pt>
                <c:pt idx="6">
                  <c:v>22</c:v>
                </c:pt>
                <c:pt idx="7">
                  <c:v>25</c:v>
                </c:pt>
                <c:pt idx="8">
                  <c:v>46</c:v>
                </c:pt>
                <c:pt idx="9">
                  <c:v>18</c:v>
                </c:pt>
                <c:pt idx="10">
                  <c:v>56</c:v>
                </c:pt>
                <c:pt idx="11">
                  <c:v>26</c:v>
                </c:pt>
                <c:pt idx="12">
                  <c:v>38</c:v>
                </c:pt>
                <c:pt idx="13">
                  <c:v>21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960904240"/>
        <c:axId val="-1960902608"/>
      </c:scatterChart>
      <c:valAx>
        <c:axId val="-196090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960902608"/>
        <c:crosses val="autoZero"/>
        <c:crossBetween val="midCat"/>
      </c:valAx>
      <c:valAx>
        <c:axId val="-1960902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960904240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Novizi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7.8654820741294429E-2"/>
                  <c:y val="0.2948941457759176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'Cap 13_c'!$B$17:$B$28</c:f>
              <c:numCache>
                <c:formatCode>General</c:formatCode>
                <c:ptCount val="12"/>
                <c:pt idx="0">
                  <c:v>9</c:v>
                </c:pt>
                <c:pt idx="1">
                  <c:v>3</c:v>
                </c:pt>
                <c:pt idx="2">
                  <c:v>7</c:v>
                </c:pt>
                <c:pt idx="3">
                  <c:v>6</c:v>
                </c:pt>
                <c:pt idx="4">
                  <c:v>12</c:v>
                </c:pt>
                <c:pt idx="5">
                  <c:v>22</c:v>
                </c:pt>
                <c:pt idx="6">
                  <c:v>9</c:v>
                </c:pt>
                <c:pt idx="7">
                  <c:v>1</c:v>
                </c:pt>
                <c:pt idx="8">
                  <c:v>11</c:v>
                </c:pt>
                <c:pt idx="9">
                  <c:v>14</c:v>
                </c:pt>
                <c:pt idx="10">
                  <c:v>6</c:v>
                </c:pt>
                <c:pt idx="11">
                  <c:v>12</c:v>
                </c:pt>
              </c:numCache>
            </c:numRef>
          </c:xVal>
          <c:yVal>
            <c:numRef>
              <c:f>'Cap 13_c'!$A$17:$A$28</c:f>
              <c:numCache>
                <c:formatCode>General</c:formatCode>
                <c:ptCount val="12"/>
                <c:pt idx="0">
                  <c:v>56</c:v>
                </c:pt>
                <c:pt idx="1">
                  <c:v>21</c:v>
                </c:pt>
                <c:pt idx="2">
                  <c:v>24</c:v>
                </c:pt>
                <c:pt idx="3">
                  <c:v>27</c:v>
                </c:pt>
                <c:pt idx="4">
                  <c:v>35</c:v>
                </c:pt>
                <c:pt idx="5">
                  <c:v>78</c:v>
                </c:pt>
                <c:pt idx="6">
                  <c:v>22</c:v>
                </c:pt>
                <c:pt idx="7">
                  <c:v>7</c:v>
                </c:pt>
                <c:pt idx="8">
                  <c:v>45</c:v>
                </c:pt>
                <c:pt idx="9">
                  <c:v>56</c:v>
                </c:pt>
                <c:pt idx="10">
                  <c:v>22</c:v>
                </c:pt>
                <c:pt idx="11">
                  <c:v>66</c:v>
                </c:pt>
              </c:numCache>
            </c:numRef>
          </c:yVal>
          <c:smooth val="0"/>
        </c:ser>
        <c:ser>
          <c:idx val="1"/>
          <c:order val="1"/>
          <c:tx>
            <c:v>Esperti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bg1"/>
              </a:solidFill>
              <a:ln w="9525">
                <a:solidFill>
                  <a:schemeClr val="tx1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linear"/>
            <c:dispRSqr val="1"/>
            <c:dispEq val="1"/>
            <c:trendlineLbl>
              <c:layout>
                <c:manualLayout>
                  <c:x val="-1.0977441996878728E-2"/>
                  <c:y val="-6.812489157899447E-2"/>
                </c:manualLayout>
              </c:layout>
              <c:numFmt formatCode="General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</c:trendlineLbl>
          </c:trendline>
          <c:xVal>
            <c:numRef>
              <c:f>'Cap 13_c'!$B$5:$B$16</c:f>
              <c:numCache>
                <c:formatCode>General</c:formatCode>
                <c:ptCount val="12"/>
                <c:pt idx="0">
                  <c:v>21</c:v>
                </c:pt>
                <c:pt idx="1">
                  <c:v>4</c:v>
                </c:pt>
                <c:pt idx="2">
                  <c:v>2</c:v>
                </c:pt>
                <c:pt idx="3">
                  <c:v>11</c:v>
                </c:pt>
                <c:pt idx="4">
                  <c:v>6</c:v>
                </c:pt>
                <c:pt idx="5">
                  <c:v>7</c:v>
                </c:pt>
                <c:pt idx="6">
                  <c:v>17</c:v>
                </c:pt>
                <c:pt idx="7">
                  <c:v>18</c:v>
                </c:pt>
                <c:pt idx="8">
                  <c:v>4</c:v>
                </c:pt>
                <c:pt idx="9">
                  <c:v>13</c:v>
                </c:pt>
                <c:pt idx="10">
                  <c:v>7</c:v>
                </c:pt>
                <c:pt idx="11">
                  <c:v>7</c:v>
                </c:pt>
              </c:numCache>
            </c:numRef>
          </c:xVal>
          <c:yVal>
            <c:numRef>
              <c:f>'Cap 13_c'!$A$5:$A$16</c:f>
              <c:numCache>
                <c:formatCode>General</c:formatCode>
                <c:ptCount val="12"/>
                <c:pt idx="0">
                  <c:v>66</c:v>
                </c:pt>
                <c:pt idx="1">
                  <c:v>68</c:v>
                </c:pt>
                <c:pt idx="2">
                  <c:v>64</c:v>
                </c:pt>
                <c:pt idx="3">
                  <c:v>82</c:v>
                </c:pt>
                <c:pt idx="4">
                  <c:v>63</c:v>
                </c:pt>
                <c:pt idx="5">
                  <c:v>77</c:v>
                </c:pt>
                <c:pt idx="6">
                  <c:v>62</c:v>
                </c:pt>
                <c:pt idx="7">
                  <c:v>78</c:v>
                </c:pt>
                <c:pt idx="8">
                  <c:v>72</c:v>
                </c:pt>
                <c:pt idx="9">
                  <c:v>67</c:v>
                </c:pt>
                <c:pt idx="10">
                  <c:v>65</c:v>
                </c:pt>
                <c:pt idx="11">
                  <c:v>72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108244544"/>
        <c:axId val="-108242912"/>
      </c:scatterChart>
      <c:valAx>
        <c:axId val="-108244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08242912"/>
        <c:crosses val="autoZero"/>
        <c:crossBetween val="midCat"/>
      </c:valAx>
      <c:valAx>
        <c:axId val="-108242912"/>
        <c:scaling>
          <c:orientation val="minMax"/>
          <c:max val="100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108244544"/>
        <c:crosses val="autoZero"/>
        <c:crossBetween val="midCat"/>
        <c:majorUnit val="20"/>
        <c:minorUnit val="10"/>
      </c:valAx>
      <c:spPr>
        <a:solidFill>
          <a:schemeClr val="accent2">
            <a:lumMod val="20000"/>
            <a:lumOff val="80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accent2">
        <a:lumMod val="20000"/>
        <a:lumOff val="80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21433</xdr:colOff>
      <xdr:row>1</xdr:row>
      <xdr:rowOff>9525</xdr:rowOff>
    </xdr:from>
    <xdr:to>
      <xdr:col>20</xdr:col>
      <xdr:colOff>466727</xdr:colOff>
      <xdr:row>16</xdr:row>
      <xdr:rowOff>176214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16839</xdr:colOff>
      <xdr:row>0</xdr:row>
      <xdr:rowOff>169583</xdr:rowOff>
    </xdr:from>
    <xdr:to>
      <xdr:col>18</xdr:col>
      <xdr:colOff>217820</xdr:colOff>
      <xdr:row>18</xdr:row>
      <xdr:rowOff>171450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36939" y="169583"/>
          <a:ext cx="3344231" cy="32784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20</xdr:col>
      <xdr:colOff>21563</xdr:colOff>
      <xdr:row>1</xdr:row>
      <xdr:rowOff>7658</xdr:rowOff>
    </xdr:from>
    <xdr:to>
      <xdr:col>24</xdr:col>
      <xdr:colOff>594020</xdr:colOff>
      <xdr:row>19</xdr:row>
      <xdr:rowOff>9525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575513" y="188633"/>
          <a:ext cx="3344231" cy="3278467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9</xdr:col>
      <xdr:colOff>14289</xdr:colOff>
      <xdr:row>65</xdr:row>
      <xdr:rowOff>171451</xdr:rowOff>
    </xdr:from>
    <xdr:to>
      <xdr:col>17</xdr:col>
      <xdr:colOff>38335</xdr:colOff>
      <xdr:row>83</xdr:row>
      <xdr:rowOff>104026</xdr:rowOff>
    </xdr:to>
    <xdr:pic>
      <xdr:nvPicPr>
        <xdr:cNvPr id="7" name="Picture 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843589" y="12030076"/>
          <a:ext cx="5315184" cy="3190125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  <xdr:twoCellAnchor editAs="oneCell">
    <xdr:from>
      <xdr:col>17</xdr:col>
      <xdr:colOff>429559</xdr:colOff>
      <xdr:row>62</xdr:row>
      <xdr:rowOff>1</xdr:rowOff>
    </xdr:from>
    <xdr:to>
      <xdr:col>26</xdr:col>
      <xdr:colOff>308162</xdr:colOff>
      <xdr:row>71</xdr:row>
      <xdr:rowOff>23561</xdr:rowOff>
    </xdr:to>
    <xdr:pic>
      <xdr:nvPicPr>
        <xdr:cNvPr id="8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4706" y="11093825"/>
          <a:ext cx="5537574" cy="1620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11904</xdr:colOff>
      <xdr:row>0</xdr:row>
      <xdr:rowOff>1</xdr:rowOff>
    </xdr:from>
    <xdr:to>
      <xdr:col>21</xdr:col>
      <xdr:colOff>38099</xdr:colOff>
      <xdr:row>14</xdr:row>
      <xdr:rowOff>14289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19051</xdr:colOff>
      <xdr:row>49</xdr:row>
      <xdr:rowOff>19050</xdr:rowOff>
    </xdr:from>
    <xdr:to>
      <xdr:col>21</xdr:col>
      <xdr:colOff>532750</xdr:colOff>
      <xdr:row>70</xdr:row>
      <xdr:rowOff>123825</xdr:rowOff>
    </xdr:to>
    <xdr:pic>
      <xdr:nvPicPr>
        <xdr:cNvPr id="5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58389" y="8943975"/>
          <a:ext cx="4447524" cy="3905250"/>
        </a:xfrm>
        <a:prstGeom prst="rect">
          <a:avLst/>
        </a:prstGeom>
        <a:noFill/>
        <a:ln>
          <a:solidFill>
            <a:sysClr val="windowText" lastClr="000000"/>
          </a:solidFill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9172</xdr:colOff>
      <xdr:row>84</xdr:row>
      <xdr:rowOff>4762</xdr:rowOff>
    </xdr:from>
    <xdr:to>
      <xdr:col>21</xdr:col>
      <xdr:colOff>627361</xdr:colOff>
      <xdr:row>112</xdr:row>
      <xdr:rowOff>122601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67460" y="15301912"/>
          <a:ext cx="5190189" cy="5185139"/>
        </a:xfrm>
        <a:prstGeom prst="rect">
          <a:avLst/>
        </a:prstGeom>
        <a:ln>
          <a:solidFill>
            <a:sysClr val="windowText" lastClr="000000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E62"/>
  <sheetViews>
    <sheetView tabSelected="1" workbookViewId="0">
      <selection activeCell="M10" sqref="M10"/>
    </sheetView>
  </sheetViews>
  <sheetFormatPr defaultRowHeight="14.25" x14ac:dyDescent="0.45"/>
  <cols>
    <col min="2" max="2" width="9.19921875" bestFit="1" customWidth="1"/>
    <col min="6" max="6" width="4.06640625" customWidth="1"/>
    <col min="7" max="9" width="6.19921875" customWidth="1"/>
    <col min="12" max="12" width="10.19921875" bestFit="1" customWidth="1"/>
    <col min="13" max="13" width="7.19921875" bestFit="1" customWidth="1"/>
    <col min="14" max="14" width="7.265625" customWidth="1"/>
    <col min="15" max="15" width="8.3984375" bestFit="1" customWidth="1"/>
    <col min="16" max="16" width="6.59765625" customWidth="1"/>
    <col min="17" max="18" width="8.9296875" customWidth="1"/>
    <col min="19" max="19" width="11.59765625" bestFit="1" customWidth="1"/>
    <col min="29" max="29" width="10.19921875" bestFit="1" customWidth="1"/>
  </cols>
  <sheetData>
    <row r="2" spans="2:26" x14ac:dyDescent="0.45">
      <c r="B2" s="10" t="s">
        <v>9</v>
      </c>
      <c r="C2" s="8"/>
      <c r="D2" s="8"/>
    </row>
    <row r="3" spans="2:26" x14ac:dyDescent="0.45">
      <c r="B3" s="30" t="s">
        <v>6</v>
      </c>
      <c r="C3" s="30" t="s">
        <v>0</v>
      </c>
      <c r="D3" s="30" t="s">
        <v>7</v>
      </c>
    </row>
    <row r="4" spans="2:26" x14ac:dyDescent="0.45">
      <c r="B4" s="30">
        <v>80</v>
      </c>
      <c r="C4" s="30">
        <v>16</v>
      </c>
      <c r="D4" s="30">
        <v>1</v>
      </c>
    </row>
    <row r="5" spans="2:26" x14ac:dyDescent="0.45">
      <c r="B5" s="30">
        <v>88</v>
      </c>
      <c r="C5" s="30">
        <v>25</v>
      </c>
      <c r="D5" s="30">
        <v>1</v>
      </c>
    </row>
    <row r="6" spans="2:26" x14ac:dyDescent="0.45">
      <c r="B6" s="30">
        <v>89</v>
      </c>
      <c r="C6" s="30">
        <v>21</v>
      </c>
      <c r="D6" s="30">
        <v>1</v>
      </c>
      <c r="G6" s="35">
        <v>1</v>
      </c>
      <c r="H6" s="36">
        <v>16</v>
      </c>
      <c r="I6" s="36">
        <v>1</v>
      </c>
      <c r="Y6" s="1">
        <v>1</v>
      </c>
      <c r="Z6" s="14">
        <v>16</v>
      </c>
    </row>
    <row r="7" spans="2:26" x14ac:dyDescent="0.45">
      <c r="B7" s="30">
        <v>62</v>
      </c>
      <c r="C7" s="30">
        <v>13</v>
      </c>
      <c r="D7" s="30">
        <v>1</v>
      </c>
      <c r="G7" s="35">
        <v>1</v>
      </c>
      <c r="H7" s="36">
        <v>25</v>
      </c>
      <c r="I7" s="36">
        <v>1</v>
      </c>
      <c r="Y7" s="1">
        <v>1</v>
      </c>
      <c r="Z7" s="14">
        <v>25</v>
      </c>
    </row>
    <row r="8" spans="2:26" x14ac:dyDescent="0.45">
      <c r="B8" s="30">
        <v>67</v>
      </c>
      <c r="C8" s="30">
        <v>17</v>
      </c>
      <c r="D8" s="30">
        <v>1</v>
      </c>
      <c r="G8" s="35">
        <v>1</v>
      </c>
      <c r="H8" s="36">
        <v>21</v>
      </c>
      <c r="I8" s="36">
        <v>1</v>
      </c>
      <c r="Y8" s="1">
        <v>1</v>
      </c>
      <c r="Z8" s="14">
        <v>21</v>
      </c>
    </row>
    <row r="9" spans="2:26" x14ac:dyDescent="0.45">
      <c r="B9" s="30">
        <v>37</v>
      </c>
      <c r="C9" s="30">
        <v>2</v>
      </c>
      <c r="D9" s="30">
        <v>1</v>
      </c>
      <c r="G9" s="35">
        <v>1</v>
      </c>
      <c r="H9" s="36">
        <v>13</v>
      </c>
      <c r="I9" s="36">
        <v>1</v>
      </c>
      <c r="Y9" s="1">
        <v>1</v>
      </c>
      <c r="Z9" s="14">
        <v>13</v>
      </c>
    </row>
    <row r="10" spans="2:26" x14ac:dyDescent="0.45">
      <c r="B10" s="30">
        <v>62</v>
      </c>
      <c r="C10" s="30">
        <v>11</v>
      </c>
      <c r="D10" s="30">
        <v>1</v>
      </c>
      <c r="G10" s="35">
        <v>1</v>
      </c>
      <c r="H10" s="36">
        <v>17</v>
      </c>
      <c r="I10" s="36">
        <v>1</v>
      </c>
      <c r="Y10" s="1">
        <v>1</v>
      </c>
      <c r="Z10" s="14">
        <v>17</v>
      </c>
    </row>
    <row r="11" spans="2:26" x14ac:dyDescent="0.45">
      <c r="B11" s="30">
        <v>78</v>
      </c>
      <c r="C11" s="30">
        <v>14</v>
      </c>
      <c r="D11" s="30">
        <v>1</v>
      </c>
      <c r="G11" s="35">
        <v>1</v>
      </c>
      <c r="H11" s="36">
        <v>2</v>
      </c>
      <c r="I11" s="36">
        <v>1</v>
      </c>
      <c r="Y11" s="1">
        <v>1</v>
      </c>
      <c r="Z11" s="14">
        <v>2</v>
      </c>
    </row>
    <row r="12" spans="2:26" x14ac:dyDescent="0.45">
      <c r="B12" s="30">
        <v>62</v>
      </c>
      <c r="C12" s="30">
        <v>8</v>
      </c>
      <c r="D12" s="30">
        <v>1</v>
      </c>
      <c r="G12" s="35">
        <v>1</v>
      </c>
      <c r="H12" s="36">
        <v>11</v>
      </c>
      <c r="I12" s="36">
        <v>1</v>
      </c>
      <c r="Y12" s="1">
        <v>1</v>
      </c>
      <c r="Z12" s="14">
        <v>11</v>
      </c>
    </row>
    <row r="13" spans="2:26" x14ac:dyDescent="0.45">
      <c r="B13" s="30">
        <v>77</v>
      </c>
      <c r="C13" s="30">
        <v>12</v>
      </c>
      <c r="D13" s="30">
        <v>1</v>
      </c>
      <c r="G13" s="35">
        <v>1</v>
      </c>
      <c r="H13" s="36">
        <v>14</v>
      </c>
      <c r="I13" s="36">
        <v>1</v>
      </c>
      <c r="Y13" s="1">
        <v>1</v>
      </c>
      <c r="Z13" s="14">
        <v>14</v>
      </c>
    </row>
    <row r="14" spans="2:26" x14ac:dyDescent="0.45">
      <c r="B14" s="30">
        <v>81</v>
      </c>
      <c r="C14" s="30">
        <v>17</v>
      </c>
      <c r="D14" s="30">
        <v>1</v>
      </c>
      <c r="G14" s="35">
        <v>1</v>
      </c>
      <c r="H14" s="36">
        <v>8</v>
      </c>
      <c r="I14" s="36">
        <v>1</v>
      </c>
      <c r="Y14" s="1">
        <v>1</v>
      </c>
      <c r="Z14" s="14">
        <v>8</v>
      </c>
    </row>
    <row r="15" spans="2:26" x14ac:dyDescent="0.45">
      <c r="B15" s="30">
        <v>41</v>
      </c>
      <c r="C15" s="30">
        <v>7</v>
      </c>
      <c r="D15" s="30">
        <v>1</v>
      </c>
      <c r="G15" s="35">
        <v>1</v>
      </c>
      <c r="H15" s="36">
        <v>12</v>
      </c>
      <c r="I15" s="36">
        <v>1</v>
      </c>
      <c r="Y15" s="1">
        <v>1</v>
      </c>
      <c r="Z15" s="14">
        <v>12</v>
      </c>
    </row>
    <row r="16" spans="2:26" x14ac:dyDescent="0.45">
      <c r="B16" s="30">
        <v>26</v>
      </c>
      <c r="C16" s="30">
        <v>6</v>
      </c>
      <c r="D16" s="30">
        <v>0</v>
      </c>
      <c r="G16" s="35">
        <v>1</v>
      </c>
      <c r="H16" s="36">
        <v>17</v>
      </c>
      <c r="I16" s="36">
        <v>1</v>
      </c>
      <c r="Y16" s="1">
        <v>1</v>
      </c>
      <c r="Z16" s="14">
        <v>17</v>
      </c>
    </row>
    <row r="17" spans="1:31" x14ac:dyDescent="0.45">
      <c r="B17" s="30">
        <v>41</v>
      </c>
      <c r="C17" s="30">
        <v>16</v>
      </c>
      <c r="D17" s="30">
        <v>0</v>
      </c>
      <c r="G17" s="35">
        <v>1</v>
      </c>
      <c r="H17" s="36">
        <v>7</v>
      </c>
      <c r="I17" s="36">
        <v>1</v>
      </c>
      <c r="L17" s="37">
        <f t="array" ref="L17:N19">MMULT(TRANSPOSE(G6:I31),G6:I31)</f>
        <v>26</v>
      </c>
      <c r="M17" s="37">
        <v>362</v>
      </c>
      <c r="N17" s="37">
        <v>12</v>
      </c>
      <c r="Y17" s="1">
        <v>1</v>
      </c>
      <c r="Z17" s="14">
        <v>7</v>
      </c>
      <c r="AC17">
        <f t="array" ref="AC17:AD18">MMULT(TRANSPOSE(Y6:Z31),Y6:Z31)</f>
        <v>26</v>
      </c>
      <c r="AD17">
        <v>362</v>
      </c>
    </row>
    <row r="18" spans="1:31" x14ac:dyDescent="0.45">
      <c r="B18" s="30">
        <v>37</v>
      </c>
      <c r="C18" s="30">
        <v>17</v>
      </c>
      <c r="D18" s="30">
        <v>0</v>
      </c>
      <c r="F18" s="2" t="s">
        <v>4</v>
      </c>
      <c r="G18" s="35">
        <v>1</v>
      </c>
      <c r="H18" s="36">
        <v>6</v>
      </c>
      <c r="I18" s="36">
        <v>0</v>
      </c>
      <c r="K18" s="2" t="s">
        <v>12</v>
      </c>
      <c r="L18" s="37">
        <v>362</v>
      </c>
      <c r="M18" s="37">
        <v>5902</v>
      </c>
      <c r="N18" s="37">
        <v>163</v>
      </c>
      <c r="X18" s="2" t="s">
        <v>4</v>
      </c>
      <c r="Y18" s="1">
        <v>1</v>
      </c>
      <c r="Z18" s="14">
        <v>6</v>
      </c>
      <c r="AB18" s="2" t="s">
        <v>12</v>
      </c>
      <c r="AC18">
        <v>362</v>
      </c>
      <c r="AD18">
        <v>5902</v>
      </c>
    </row>
    <row r="19" spans="1:31" x14ac:dyDescent="0.45">
      <c r="B19" s="30">
        <v>57</v>
      </c>
      <c r="C19" s="30">
        <v>21</v>
      </c>
      <c r="D19" s="30">
        <v>0</v>
      </c>
      <c r="G19" s="35">
        <v>1</v>
      </c>
      <c r="H19" s="36">
        <v>16</v>
      </c>
      <c r="I19" s="36">
        <v>0</v>
      </c>
      <c r="L19" s="37">
        <v>12</v>
      </c>
      <c r="M19" s="37">
        <v>163</v>
      </c>
      <c r="N19" s="37">
        <v>12</v>
      </c>
      <c r="Y19" s="1">
        <v>1</v>
      </c>
      <c r="Z19" s="14">
        <v>16</v>
      </c>
    </row>
    <row r="20" spans="1:31" x14ac:dyDescent="0.45">
      <c r="B20" s="30">
        <v>35</v>
      </c>
      <c r="C20" s="30">
        <v>14</v>
      </c>
      <c r="D20" s="30">
        <v>0</v>
      </c>
      <c r="G20" s="35">
        <v>1</v>
      </c>
      <c r="H20" s="36">
        <v>17</v>
      </c>
      <c r="I20" s="36">
        <v>0</v>
      </c>
      <c r="Y20" s="1">
        <v>1</v>
      </c>
      <c r="Z20" s="14">
        <v>17</v>
      </c>
    </row>
    <row r="21" spans="1:31" x14ac:dyDescent="0.45">
      <c r="B21" s="30">
        <v>58</v>
      </c>
      <c r="C21" s="30">
        <v>25</v>
      </c>
      <c r="D21" s="30">
        <v>0</v>
      </c>
      <c r="G21" s="35">
        <v>1</v>
      </c>
      <c r="H21" s="36">
        <v>21</v>
      </c>
      <c r="I21" s="36">
        <v>0</v>
      </c>
      <c r="Y21" s="1">
        <v>1</v>
      </c>
      <c r="Z21" s="14">
        <v>21</v>
      </c>
    </row>
    <row r="22" spans="1:31" x14ac:dyDescent="0.45">
      <c r="B22" s="30">
        <v>22</v>
      </c>
      <c r="C22" s="30">
        <v>7</v>
      </c>
      <c r="D22" s="30">
        <v>0</v>
      </c>
      <c r="G22" s="35">
        <v>1</v>
      </c>
      <c r="H22" s="36">
        <v>14</v>
      </c>
      <c r="I22" s="36">
        <v>0</v>
      </c>
      <c r="L22" s="37">
        <f t="array" ref="L22:L24">MMULT(TRANSPOSE(G6:I31),B4:B29)</f>
        <v>1330</v>
      </c>
      <c r="P22" s="47"/>
      <c r="Q22" s="47"/>
      <c r="R22" s="47"/>
      <c r="S22" s="47"/>
      <c r="T22" s="47"/>
      <c r="U22" s="47"/>
      <c r="Y22" s="1">
        <v>1</v>
      </c>
      <c r="Z22" s="14">
        <v>14</v>
      </c>
    </row>
    <row r="23" spans="1:31" x14ac:dyDescent="0.45">
      <c r="B23" s="30">
        <v>25</v>
      </c>
      <c r="C23" s="30">
        <v>12</v>
      </c>
      <c r="D23" s="30">
        <v>0</v>
      </c>
      <c r="G23" s="35">
        <v>1</v>
      </c>
      <c r="H23" s="36">
        <v>25</v>
      </c>
      <c r="I23" s="36">
        <v>0</v>
      </c>
      <c r="K23" s="2" t="s">
        <v>13</v>
      </c>
      <c r="L23" s="37">
        <v>20344</v>
      </c>
      <c r="P23" s="47"/>
      <c r="Q23" s="47"/>
      <c r="R23" s="47"/>
      <c r="S23" s="47"/>
      <c r="T23" s="47"/>
      <c r="U23" s="47"/>
      <c r="Y23" s="1">
        <v>1</v>
      </c>
      <c r="Z23" s="14">
        <v>25</v>
      </c>
      <c r="AB23" s="2" t="s">
        <v>13</v>
      </c>
      <c r="AC23">
        <f t="array" ref="AC23:AC24">MMULT(TRANSPOSE(Y6:Z31),B4:B29)</f>
        <v>1330</v>
      </c>
    </row>
    <row r="24" spans="1:31" x14ac:dyDescent="0.45">
      <c r="B24" s="30">
        <v>46</v>
      </c>
      <c r="C24" s="30">
        <v>19</v>
      </c>
      <c r="D24" s="30">
        <v>0</v>
      </c>
      <c r="G24" s="35">
        <v>1</v>
      </c>
      <c r="H24" s="36">
        <v>7</v>
      </c>
      <c r="I24" s="36">
        <v>0</v>
      </c>
      <c r="L24" s="37">
        <v>824</v>
      </c>
      <c r="Y24" s="1">
        <v>1</v>
      </c>
      <c r="Z24" s="14">
        <v>7</v>
      </c>
      <c r="AC24">
        <v>20344</v>
      </c>
    </row>
    <row r="25" spans="1:31" x14ac:dyDescent="0.45">
      <c r="B25" s="30">
        <v>18</v>
      </c>
      <c r="C25" s="30">
        <v>9</v>
      </c>
      <c r="D25" s="30">
        <v>0</v>
      </c>
      <c r="G25" s="35">
        <v>1</v>
      </c>
      <c r="H25" s="36">
        <v>12</v>
      </c>
      <c r="I25" s="36">
        <v>0</v>
      </c>
      <c r="Y25" s="1">
        <v>1</v>
      </c>
      <c r="Z25" s="14">
        <v>12</v>
      </c>
    </row>
    <row r="26" spans="1:31" x14ac:dyDescent="0.45">
      <c r="B26" s="30">
        <v>56</v>
      </c>
      <c r="C26" s="30">
        <v>17</v>
      </c>
      <c r="D26" s="30">
        <v>0</v>
      </c>
      <c r="G26" s="35">
        <v>1</v>
      </c>
      <c r="H26" s="36">
        <v>19</v>
      </c>
      <c r="I26" s="36">
        <v>0</v>
      </c>
      <c r="Y26" s="1">
        <v>1</v>
      </c>
      <c r="Z26" s="14">
        <v>19</v>
      </c>
    </row>
    <row r="27" spans="1:31" x14ac:dyDescent="0.45">
      <c r="B27" s="30">
        <v>26</v>
      </c>
      <c r="C27" s="30">
        <v>14</v>
      </c>
      <c r="D27" s="30">
        <v>0</v>
      </c>
      <c r="G27" s="35">
        <v>1</v>
      </c>
      <c r="H27" s="36">
        <v>9</v>
      </c>
      <c r="I27" s="36">
        <v>0</v>
      </c>
      <c r="L27" s="15" t="s">
        <v>16</v>
      </c>
      <c r="M27" s="3">
        <f t="array" ref="M27:M29">MMULT(MINVERSE(L17:N19),L22:L24)</f>
        <v>3.7382479668602144</v>
      </c>
      <c r="P27" s="11" t="s">
        <v>17</v>
      </c>
      <c r="Q27" s="2" t="s">
        <v>19</v>
      </c>
      <c r="Y27" s="1">
        <v>1</v>
      </c>
      <c r="Z27" s="14">
        <v>9</v>
      </c>
      <c r="AC27" s="15" t="s">
        <v>16</v>
      </c>
      <c r="AD27" s="3">
        <f t="array" ref="AD27:AD28">MMULT(MINVERSE(AC17:AD18),AC23:AC24)</f>
        <v>21.649946447697289</v>
      </c>
    </row>
    <row r="28" spans="1:31" x14ac:dyDescent="0.45">
      <c r="B28" s="30">
        <v>38</v>
      </c>
      <c r="C28" s="30">
        <v>16</v>
      </c>
      <c r="D28" s="30">
        <v>0</v>
      </c>
      <c r="G28" s="35">
        <v>1</v>
      </c>
      <c r="H28" s="36">
        <v>17</v>
      </c>
      <c r="I28" s="36">
        <v>0</v>
      </c>
      <c r="K28" t="s">
        <v>5</v>
      </c>
      <c r="L28" s="16" t="s">
        <v>14</v>
      </c>
      <c r="M28" s="3">
        <v>2.2797212485626011</v>
      </c>
      <c r="P28" s="11" t="s">
        <v>18</v>
      </c>
      <c r="Q28" t="s">
        <v>20</v>
      </c>
      <c r="Y28" s="1">
        <v>1</v>
      </c>
      <c r="Z28" s="14">
        <v>17</v>
      </c>
      <c r="AB28" t="s">
        <v>5</v>
      </c>
      <c r="AC28" s="16" t="s">
        <v>14</v>
      </c>
      <c r="AD28" s="3">
        <v>2.1190646197786513</v>
      </c>
    </row>
    <row r="29" spans="1:31" x14ac:dyDescent="0.45">
      <c r="B29" s="31">
        <v>21</v>
      </c>
      <c r="C29" s="32">
        <v>6</v>
      </c>
      <c r="D29" s="32">
        <v>0</v>
      </c>
      <c r="G29" s="35">
        <v>1</v>
      </c>
      <c r="H29" s="36">
        <v>14</v>
      </c>
      <c r="I29" s="36">
        <v>0</v>
      </c>
      <c r="L29" s="16" t="s">
        <v>15</v>
      </c>
      <c r="M29" s="3">
        <v>33.962205073497813</v>
      </c>
      <c r="Y29" s="1">
        <v>1</v>
      </c>
      <c r="Z29" s="14">
        <v>14</v>
      </c>
      <c r="AD29" s="3"/>
    </row>
    <row r="30" spans="1:31" x14ac:dyDescent="0.45">
      <c r="A30" t="s">
        <v>22</v>
      </c>
      <c r="B30">
        <f>AVERAGE(B4:B29)</f>
        <v>51.153846153846153</v>
      </c>
      <c r="G30" s="35">
        <v>1</v>
      </c>
      <c r="H30" s="36">
        <v>16</v>
      </c>
      <c r="I30" s="36">
        <v>0</v>
      </c>
      <c r="Y30" s="1">
        <v>1</v>
      </c>
      <c r="Z30" s="14">
        <v>16</v>
      </c>
    </row>
    <row r="31" spans="1:31" x14ac:dyDescent="0.45">
      <c r="G31" s="35">
        <v>1</v>
      </c>
      <c r="H31" s="36">
        <v>6</v>
      </c>
      <c r="I31" s="36">
        <v>0</v>
      </c>
      <c r="K31" s="37" t="s">
        <v>21</v>
      </c>
      <c r="L31" s="38">
        <f>SUM(B37:B62)</f>
        <v>12485.384615384617</v>
      </c>
      <c r="N31" s="18"/>
      <c r="Y31" s="1">
        <v>1</v>
      </c>
      <c r="Z31" s="14">
        <v>6</v>
      </c>
      <c r="AB31" t="s">
        <v>21</v>
      </c>
      <c r="AC31" s="3">
        <f>SUM(B37:B62)</f>
        <v>12485.384615384617</v>
      </c>
      <c r="AE31" s="18"/>
    </row>
    <row r="32" spans="1:31" x14ac:dyDescent="0.45">
      <c r="C32" t="s">
        <v>10</v>
      </c>
      <c r="D32" s="13">
        <v>1</v>
      </c>
      <c r="K32" s="34" t="s">
        <v>26</v>
      </c>
      <c r="L32" s="34"/>
      <c r="M32" s="3"/>
      <c r="AB32" s="34" t="s">
        <v>27</v>
      </c>
      <c r="AC32" s="34"/>
      <c r="AD32" s="3"/>
    </row>
    <row r="33" spans="2:29" x14ac:dyDescent="0.45">
      <c r="C33" t="s">
        <v>11</v>
      </c>
      <c r="D33" s="13">
        <v>0</v>
      </c>
      <c r="K33" s="19" t="s">
        <v>24</v>
      </c>
      <c r="L33" s="20">
        <f t="array" ref="L33">MMULT(TRANSPOSE(E37:E62),E37:E62)</f>
        <v>1184.6241427562036</v>
      </c>
      <c r="AB33" s="19" t="s">
        <v>24</v>
      </c>
      <c r="AC33" s="20">
        <f t="array" ref="AC33">MMULT(TRANSPOSE(Z37:Z62),Z37:Z62)</f>
        <v>8615.3205997857895</v>
      </c>
    </row>
    <row r="34" spans="2:29" ht="15.75" x14ac:dyDescent="0.45">
      <c r="K34" s="19" t="s">
        <v>28</v>
      </c>
      <c r="L34" s="21">
        <f>(L31-L33)/L31</f>
        <v>0.90511913094799679</v>
      </c>
      <c r="S34" s="3"/>
      <c r="AB34" s="19" t="s">
        <v>29</v>
      </c>
      <c r="AC34" s="21">
        <f>(AC31-AC33)/AC31</f>
        <v>0.30996754483879463</v>
      </c>
    </row>
    <row r="35" spans="2:29" x14ac:dyDescent="0.45">
      <c r="S35" s="3"/>
    </row>
    <row r="36" spans="2:29" x14ac:dyDescent="0.45">
      <c r="B36" t="s">
        <v>23</v>
      </c>
      <c r="S36" s="3"/>
    </row>
    <row r="37" spans="2:29" x14ac:dyDescent="0.45">
      <c r="B37" s="3">
        <f>(B4-$B$30)^2</f>
        <v>832.10059171597641</v>
      </c>
      <c r="E37" s="38">
        <f t="array" ref="E37:E62">MMULT(G6:I31,M27:M29)-B4:B29</f>
        <v>-5.8240069826403555</v>
      </c>
      <c r="Z37" s="3">
        <f t="array" ref="Z37:Z62">MMULT(Y6:Z31,AD27:AD28)-B4:B29</f>
        <v>-24.445019635844289</v>
      </c>
    </row>
    <row r="38" spans="2:29" x14ac:dyDescent="0.45">
      <c r="B38" s="3">
        <f t="shared" ref="B38:B62" si="0">(B5-$B$30)^2</f>
        <v>1357.6390532544378</v>
      </c>
      <c r="E38" s="38">
        <v>6.6934842544230548</v>
      </c>
      <c r="Z38" s="3">
        <v>-13.373438057836424</v>
      </c>
    </row>
    <row r="39" spans="2:29" x14ac:dyDescent="0.45">
      <c r="B39" s="3">
        <f t="shared" si="0"/>
        <v>1432.3313609467457</v>
      </c>
      <c r="E39" s="38">
        <v>-3.4254007398273529</v>
      </c>
      <c r="P39" s="22"/>
      <c r="Q39" s="22"/>
      <c r="R39" s="22"/>
      <c r="S39" s="22"/>
      <c r="T39" s="22"/>
      <c r="U39" s="22"/>
      <c r="Z39" s="3">
        <v>-22.849696536951029</v>
      </c>
    </row>
    <row r="40" spans="2:29" ht="15.75" x14ac:dyDescent="0.45">
      <c r="B40" s="3">
        <f t="shared" si="0"/>
        <v>117.63905325443788</v>
      </c>
      <c r="E40" s="38">
        <v>5.3368292716718457</v>
      </c>
      <c r="P40" s="24" t="s">
        <v>28</v>
      </c>
      <c r="Q40" s="23">
        <v>0.90511913094799679</v>
      </c>
      <c r="R40" s="22"/>
      <c r="S40" s="22"/>
      <c r="T40" s="22"/>
      <c r="U40" s="22"/>
      <c r="Z40" s="3">
        <v>-12.80221349518024</v>
      </c>
    </row>
    <row r="41" spans="2:29" ht="15.75" x14ac:dyDescent="0.45">
      <c r="B41" s="3">
        <f t="shared" si="0"/>
        <v>251.10059171597635</v>
      </c>
      <c r="E41" s="38">
        <v>9.4557142659222393</v>
      </c>
      <c r="P41" s="24" t="s">
        <v>29</v>
      </c>
      <c r="Q41" s="23">
        <v>0.30996754483879463</v>
      </c>
      <c r="R41" s="22"/>
      <c r="S41" s="22"/>
      <c r="T41" s="22"/>
      <c r="U41" s="22"/>
      <c r="Z41" s="3">
        <v>-9.3259550160656346</v>
      </c>
    </row>
    <row r="42" spans="2:29" x14ac:dyDescent="0.45">
      <c r="B42" s="3">
        <f t="shared" si="0"/>
        <v>200.33136094674555</v>
      </c>
      <c r="E42" s="38">
        <v>5.2598955374832315</v>
      </c>
      <c r="P42" s="22" t="s">
        <v>31</v>
      </c>
      <c r="Q42" s="22">
        <f>COUNT(C4:C29)</f>
        <v>26</v>
      </c>
      <c r="R42" s="22"/>
      <c r="S42" s="22"/>
      <c r="T42" s="22"/>
      <c r="U42" s="22"/>
      <c r="Z42" s="3">
        <v>-11.111924312745408</v>
      </c>
    </row>
    <row r="43" spans="2:29" x14ac:dyDescent="0.45">
      <c r="B43" s="3">
        <f t="shared" si="0"/>
        <v>117.63905325443788</v>
      </c>
      <c r="E43" s="38">
        <v>0.77738677454664185</v>
      </c>
      <c r="K43" s="16">
        <f t="array" ref="K43:M45">MINVERSE(L17:N19)*L33/(Q42-Q43-1)</f>
        <v>15.789712844840391</v>
      </c>
      <c r="L43" s="37">
        <v>-0.85201297646545815</v>
      </c>
      <c r="M43" s="37">
        <v>-4.2165365811845836</v>
      </c>
      <c r="P43" s="22" t="s">
        <v>32</v>
      </c>
      <c r="Q43" s="22">
        <v>2</v>
      </c>
      <c r="R43" s="22"/>
      <c r="S43" s="22"/>
      <c r="T43" s="22"/>
      <c r="U43" s="22"/>
      <c r="Z43" s="3">
        <v>-17.04034273473755</v>
      </c>
    </row>
    <row r="44" spans="2:29" x14ac:dyDescent="0.45">
      <c r="B44" s="3">
        <f t="shared" si="0"/>
        <v>720.71597633136093</v>
      </c>
      <c r="E44" s="38">
        <v>-8.3834494797655594</v>
      </c>
      <c r="J44" t="s">
        <v>36</v>
      </c>
      <c r="K44" s="37">
        <v>-0.85201297646545826</v>
      </c>
      <c r="L44" s="16">
        <v>5.994061140963023E-2</v>
      </c>
      <c r="M44" s="37">
        <v>3.7819671484647648E-2</v>
      </c>
      <c r="P44" s="22" t="s">
        <v>33</v>
      </c>
      <c r="Q44" s="22">
        <v>1</v>
      </c>
      <c r="R44" s="22"/>
      <c r="S44" s="22"/>
      <c r="T44" s="22"/>
      <c r="U44" s="22"/>
      <c r="Z44" s="3">
        <v>-26.683148875401592</v>
      </c>
    </row>
    <row r="45" spans="2:29" x14ac:dyDescent="0.45">
      <c r="B45" s="3">
        <f t="shared" si="0"/>
        <v>117.63905325443788</v>
      </c>
      <c r="E45" s="38">
        <v>-6.061776971141164</v>
      </c>
      <c r="K45" s="37">
        <v>-4.2165365811845801</v>
      </c>
      <c r="L45" s="37">
        <v>3.7819671484647398E-2</v>
      </c>
      <c r="M45" s="16">
        <v>7.9949358361130605</v>
      </c>
      <c r="P45" s="22" t="s">
        <v>30</v>
      </c>
      <c r="Q45" s="22">
        <f>(Q40-Q41)/(1-Q40)*(Q42-Q43-1)/(Q44)</f>
        <v>144.27024770408809</v>
      </c>
      <c r="R45" s="26" t="s">
        <v>46</v>
      </c>
      <c r="S45" s="27"/>
      <c r="T45" s="22"/>
      <c r="U45" s="22"/>
      <c r="Z45" s="3">
        <v>-23.3975365940735</v>
      </c>
    </row>
    <row r="46" spans="2:29" x14ac:dyDescent="0.45">
      <c r="B46" s="3">
        <f t="shared" si="0"/>
        <v>668.02366863905331</v>
      </c>
      <c r="E46" s="38">
        <v>-11.942891976890763</v>
      </c>
      <c r="Q46" s="25" t="s">
        <v>34</v>
      </c>
      <c r="R46" s="22"/>
      <c r="S46" s="22"/>
      <c r="T46" s="22"/>
      <c r="U46" s="22"/>
      <c r="Z46" s="3">
        <v>-29.921278114958895</v>
      </c>
    </row>
    <row r="47" spans="2:29" x14ac:dyDescent="0.45">
      <c r="B47" s="3">
        <f t="shared" si="0"/>
        <v>890.79289940828403</v>
      </c>
      <c r="D47" s="2" t="s">
        <v>25</v>
      </c>
      <c r="E47" s="38">
        <v>-4.5442857340777607</v>
      </c>
      <c r="P47" s="25">
        <v>0.05</v>
      </c>
      <c r="Q47" s="22">
        <f>_xlfn.F.INV(1-P47,Q44,Q42-Q43-1)</f>
        <v>4.2793443091446459</v>
      </c>
      <c r="R47" s="22"/>
      <c r="S47" s="22"/>
      <c r="T47" s="22"/>
      <c r="U47" s="22"/>
      <c r="Y47" s="2" t="s">
        <v>25</v>
      </c>
      <c r="Z47" s="3">
        <v>-23.325955016065635</v>
      </c>
    </row>
    <row r="48" spans="2:29" x14ac:dyDescent="0.45">
      <c r="B48" s="3">
        <f t="shared" si="0"/>
        <v>103.10059171597632</v>
      </c>
      <c r="E48" s="38">
        <v>12.658501780296234</v>
      </c>
      <c r="P48" s="25">
        <v>2.5000000000000001E-2</v>
      </c>
      <c r="Q48" s="22">
        <f>_xlfn.F.INV(1-P48,Q44,Q42-Q43-1)</f>
        <v>5.7498048257043335</v>
      </c>
      <c r="R48" s="22"/>
      <c r="S48" s="22"/>
      <c r="T48" s="22"/>
      <c r="U48" s="22"/>
      <c r="Z48" s="3">
        <v>-4.5166012138521552</v>
      </c>
    </row>
    <row r="49" spans="2:26" x14ac:dyDescent="0.45">
      <c r="B49" s="3">
        <f t="shared" si="0"/>
        <v>632.71597633136093</v>
      </c>
      <c r="E49" s="38">
        <v>-8.583424541764181</v>
      </c>
      <c r="P49" s="25">
        <v>0.01</v>
      </c>
      <c r="Q49" s="22">
        <f>_xlfn.F.INV(1-P49,Q44,Q42-Q43-1)</f>
        <v>7.8811336413683684</v>
      </c>
      <c r="R49" s="22"/>
      <c r="S49" s="22"/>
      <c r="T49" s="22"/>
      <c r="U49" s="22"/>
      <c r="Z49" s="3">
        <v>8.364334166369197</v>
      </c>
    </row>
    <row r="50" spans="2:26" x14ac:dyDescent="0.45">
      <c r="B50" s="3">
        <f t="shared" si="0"/>
        <v>103.10059171597632</v>
      </c>
      <c r="E50" s="38">
        <v>-0.78621205613816869</v>
      </c>
      <c r="P50" s="25">
        <v>1E-3</v>
      </c>
      <c r="Q50" s="22">
        <f>_xlfn.F.INV(1-P50,Q44,Q42-Q43-1)</f>
        <v>14.195011736568595</v>
      </c>
      <c r="R50" s="22"/>
      <c r="S50" s="22"/>
      <c r="T50" s="22"/>
      <c r="U50" s="22"/>
      <c r="Z50" s="3">
        <v>14.554980364155711</v>
      </c>
    </row>
    <row r="51" spans="2:26" x14ac:dyDescent="0.45">
      <c r="B51" s="3">
        <f t="shared" si="0"/>
        <v>200.33136094674555</v>
      </c>
      <c r="E51" s="38">
        <v>5.4935091924244333</v>
      </c>
      <c r="Z51" s="3">
        <v>20.674044983934365</v>
      </c>
    </row>
    <row r="52" spans="2:26" x14ac:dyDescent="0.45">
      <c r="B52" s="3">
        <f t="shared" si="0"/>
        <v>34.177514792899416</v>
      </c>
      <c r="E52" s="38">
        <v>-5.3876058133251661</v>
      </c>
      <c r="M52" t="s">
        <v>35</v>
      </c>
      <c r="N52" t="s">
        <v>3</v>
      </c>
      <c r="O52" s="17" t="s">
        <v>37</v>
      </c>
      <c r="Z52" s="3">
        <v>9.1503034630489708</v>
      </c>
    </row>
    <row r="53" spans="2:26" x14ac:dyDescent="0.45">
      <c r="B53" s="3">
        <f t="shared" si="0"/>
        <v>260.94674556213016</v>
      </c>
      <c r="E53" s="38">
        <v>0.65434544673662742</v>
      </c>
      <c r="K53" s="15" t="s">
        <v>16</v>
      </c>
      <c r="L53" s="3">
        <f>M27</f>
        <v>3.7382479668602144</v>
      </c>
      <c r="M53">
        <f>SQRT(K43)</f>
        <v>3.9736271648004915</v>
      </c>
      <c r="N53" s="6">
        <f>L53/M53</f>
        <v>0.94076464948062255</v>
      </c>
      <c r="O53" s="6">
        <f>TDIST(ABS(N53),$Q$42-$Q$43-1,2)</f>
        <v>0.35660199330336195</v>
      </c>
      <c r="Z53" s="3">
        <v>16.316851124598408</v>
      </c>
    </row>
    <row r="54" spans="2:26" x14ac:dyDescent="0.45">
      <c r="B54" s="3">
        <f t="shared" si="0"/>
        <v>46.869822485207109</v>
      </c>
      <c r="E54" s="38">
        <v>2.7312791809252417</v>
      </c>
      <c r="K54" s="16" t="s">
        <v>14</v>
      </c>
      <c r="L54" s="3">
        <f t="shared" ref="L54:L55" si="1">M28</f>
        <v>2.2797212485626011</v>
      </c>
      <c r="M54">
        <f>SQRT(L44)</f>
        <v>0.24482771781322113</v>
      </c>
      <c r="N54" s="6">
        <f t="shared" ref="N54:N55" si="2">L54/M54</f>
        <v>9.3115324887429551</v>
      </c>
      <c r="O54" s="6">
        <f>TDIST(ABS(N54),$Q$42-$Q$43-1,2)</f>
        <v>2.8855570645362769E-9</v>
      </c>
      <c r="Z54" s="3">
        <v>16.626561942163576</v>
      </c>
    </row>
    <row r="55" spans="2:26" x14ac:dyDescent="0.45">
      <c r="B55" s="3">
        <f t="shared" si="0"/>
        <v>849.9467455621301</v>
      </c>
      <c r="E55" s="38">
        <v>-2.3037032932015791</v>
      </c>
      <c r="K55" s="16" t="s">
        <v>15</v>
      </c>
      <c r="L55" s="3">
        <f t="shared" si="1"/>
        <v>33.962205073497813</v>
      </c>
      <c r="M55">
        <f>SQRT(M45)</f>
        <v>2.8275317568708331</v>
      </c>
      <c r="N55" s="6">
        <f t="shared" si="2"/>
        <v>12.011255042837444</v>
      </c>
      <c r="O55" s="6">
        <f>TDIST(ABS(N55),$Q$42-$Q$43-1,2)</f>
        <v>2.1692159536095852E-11</v>
      </c>
      <c r="Z55" s="3">
        <v>14.483398786147845</v>
      </c>
    </row>
    <row r="56" spans="2:26" x14ac:dyDescent="0.45">
      <c r="B56" s="3">
        <f t="shared" si="0"/>
        <v>684.0236686390532</v>
      </c>
      <c r="E56" s="38">
        <v>6.0949029496114271</v>
      </c>
      <c r="Z56" s="3">
        <v>22.078721885041105</v>
      </c>
    </row>
    <row r="57" spans="2:26" x14ac:dyDescent="0.45">
      <c r="B57" s="3">
        <f t="shared" si="0"/>
        <v>26.562130177514788</v>
      </c>
      <c r="E57" s="38">
        <v>1.0529516895496371</v>
      </c>
      <c r="Z57" s="3">
        <v>15.912174223491661</v>
      </c>
    </row>
    <row r="58" spans="2:26" x14ac:dyDescent="0.45">
      <c r="B58" s="3">
        <f t="shared" si="0"/>
        <v>1099.1775147928993</v>
      </c>
      <c r="E58" s="38">
        <v>6.2557392039236248</v>
      </c>
      <c r="Z58" s="3">
        <v>22.721528025705155</v>
      </c>
    </row>
    <row r="59" spans="2:26" x14ac:dyDescent="0.45">
      <c r="B59" s="3">
        <f t="shared" si="0"/>
        <v>23.485207100591722</v>
      </c>
      <c r="E59" s="38">
        <v>-13.506490807575567</v>
      </c>
      <c r="Z59" s="3">
        <v>1.6740449839343654</v>
      </c>
    </row>
    <row r="60" spans="2:26" x14ac:dyDescent="0.45">
      <c r="B60" s="3">
        <f t="shared" si="0"/>
        <v>632.71597633136093</v>
      </c>
      <c r="E60" s="38">
        <v>9.6543454467366274</v>
      </c>
      <c r="Z60" s="3">
        <v>25.316851124598408</v>
      </c>
    </row>
    <row r="61" spans="2:26" x14ac:dyDescent="0.45">
      <c r="B61" s="3">
        <f t="shared" si="0"/>
        <v>173.02366863905323</v>
      </c>
      <c r="E61" s="38">
        <v>2.2137879438618313</v>
      </c>
      <c r="Z61" s="3">
        <v>17.554980364155711</v>
      </c>
    </row>
    <row r="62" spans="2:26" x14ac:dyDescent="0.45">
      <c r="B62" s="3">
        <f t="shared" si="0"/>
        <v>909.25443786982248</v>
      </c>
      <c r="E62" s="38">
        <v>-3.583424541764181</v>
      </c>
      <c r="Z62" s="3">
        <v>13.364334166369197</v>
      </c>
    </row>
  </sheetData>
  <mergeCells count="3">
    <mergeCell ref="K32:L32"/>
    <mergeCell ref="AB32:AC32"/>
    <mergeCell ref="P22:U23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66"/>
  <sheetViews>
    <sheetView zoomScale="75" zoomScaleNormal="75" workbookViewId="0">
      <selection activeCell="T57" sqref="T57:T60"/>
    </sheetView>
  </sheetViews>
  <sheetFormatPr defaultRowHeight="14.25" x14ac:dyDescent="0.45"/>
  <cols>
    <col min="14" max="14" width="11.59765625" bestFit="1" customWidth="1"/>
    <col min="15" max="15" width="10.19921875" bestFit="1" customWidth="1"/>
    <col min="16" max="16" width="8.796875" bestFit="1" customWidth="1"/>
    <col min="17" max="17" width="7.19921875" bestFit="1" customWidth="1"/>
    <col min="18" max="19" width="6.19921875" bestFit="1" customWidth="1"/>
    <col min="20" max="20" width="10.19921875" bestFit="1" customWidth="1"/>
    <col min="21" max="21" width="11.59765625" bestFit="1" customWidth="1"/>
    <col min="38" max="38" width="10.19921875" bestFit="1" customWidth="1"/>
    <col min="40" max="40" width="10.19921875" bestFit="1" customWidth="1"/>
  </cols>
  <sheetData>
    <row r="1" spans="1:42" x14ac:dyDescent="0.45">
      <c r="A1" s="10" t="s">
        <v>8</v>
      </c>
      <c r="B1" s="9"/>
      <c r="C1" s="9"/>
      <c r="D1" s="9"/>
      <c r="E1" s="9"/>
    </row>
    <row r="2" spans="1:42" ht="15.75" x14ac:dyDescent="0.55000000000000004">
      <c r="A2" s="30" t="s">
        <v>1</v>
      </c>
      <c r="B2" s="30" t="s">
        <v>42</v>
      </c>
      <c r="C2" s="30" t="s">
        <v>43</v>
      </c>
      <c r="D2" s="30" t="s">
        <v>44</v>
      </c>
      <c r="E2" s="30" t="s">
        <v>45</v>
      </c>
    </row>
    <row r="3" spans="1:42" x14ac:dyDescent="0.45">
      <c r="A3" s="30">
        <v>38.1</v>
      </c>
      <c r="B3" s="30">
        <v>34.299999999999997</v>
      </c>
      <c r="C3" s="30">
        <v>1.1000000000000001</v>
      </c>
      <c r="D3" s="30">
        <v>1</v>
      </c>
      <c r="E3" s="30">
        <v>0</v>
      </c>
      <c r="H3" s="39">
        <v>1</v>
      </c>
      <c r="I3" s="39">
        <v>34.299999999999997</v>
      </c>
      <c r="J3" s="39">
        <v>1.1000000000000001</v>
      </c>
      <c r="K3" s="39">
        <v>1</v>
      </c>
      <c r="L3" s="39">
        <v>0</v>
      </c>
      <c r="AE3" s="28">
        <v>1</v>
      </c>
      <c r="AF3" s="28">
        <v>34.299999999999997</v>
      </c>
      <c r="AG3" s="28">
        <v>1.1000000000000001</v>
      </c>
    </row>
    <row r="4" spans="1:42" x14ac:dyDescent="0.45">
      <c r="A4" s="30">
        <v>17.3</v>
      </c>
      <c r="B4" s="30">
        <v>23.7</v>
      </c>
      <c r="C4" s="30">
        <v>0.6</v>
      </c>
      <c r="D4" s="30">
        <v>1</v>
      </c>
      <c r="E4" s="30">
        <v>0</v>
      </c>
      <c r="H4" s="36">
        <v>1</v>
      </c>
      <c r="I4" s="36">
        <v>23.7</v>
      </c>
      <c r="J4" s="36">
        <v>0.6</v>
      </c>
      <c r="K4" s="36">
        <v>1</v>
      </c>
      <c r="L4" s="36">
        <v>0</v>
      </c>
      <c r="AE4" s="14">
        <v>1</v>
      </c>
      <c r="AF4" s="14">
        <v>23.7</v>
      </c>
      <c r="AG4" s="14">
        <v>0.6</v>
      </c>
    </row>
    <row r="5" spans="1:42" x14ac:dyDescent="0.45">
      <c r="A5" s="30">
        <v>29.1</v>
      </c>
      <c r="B5" s="30">
        <v>17.399999999999999</v>
      </c>
      <c r="C5" s="30">
        <v>1.5</v>
      </c>
      <c r="D5" s="30">
        <v>1</v>
      </c>
      <c r="E5" s="30">
        <v>0</v>
      </c>
      <c r="H5" s="36">
        <v>1</v>
      </c>
      <c r="I5" s="36">
        <v>17.399999999999999</v>
      </c>
      <c r="J5" s="36">
        <v>1.5</v>
      </c>
      <c r="K5" s="36">
        <v>1</v>
      </c>
      <c r="L5" s="36">
        <v>0</v>
      </c>
      <c r="AE5" s="14">
        <v>1</v>
      </c>
      <c r="AF5" s="14">
        <v>17.399999999999999</v>
      </c>
      <c r="AG5" s="14">
        <v>1.5</v>
      </c>
    </row>
    <row r="6" spans="1:42" x14ac:dyDescent="0.45">
      <c r="A6" s="30">
        <v>18.8</v>
      </c>
      <c r="B6" s="30">
        <v>6.7</v>
      </c>
      <c r="C6" s="30">
        <v>0.8</v>
      </c>
      <c r="D6" s="30">
        <v>1</v>
      </c>
      <c r="E6" s="30">
        <v>0</v>
      </c>
      <c r="H6" s="36">
        <v>1</v>
      </c>
      <c r="I6" s="36">
        <v>6.7</v>
      </c>
      <c r="J6" s="36">
        <v>0.8</v>
      </c>
      <c r="K6" s="36">
        <v>1</v>
      </c>
      <c r="L6" s="36">
        <v>0</v>
      </c>
      <c r="AE6" s="14">
        <v>1</v>
      </c>
      <c r="AF6" s="14">
        <v>6.7</v>
      </c>
      <c r="AG6" s="14">
        <v>0.8</v>
      </c>
    </row>
    <row r="7" spans="1:42" x14ac:dyDescent="0.45">
      <c r="A7" s="30">
        <v>20.6</v>
      </c>
      <c r="B7" s="30">
        <v>10.1</v>
      </c>
      <c r="C7" s="30">
        <v>1.6</v>
      </c>
      <c r="D7" s="30">
        <v>1</v>
      </c>
      <c r="E7" s="30">
        <v>0</v>
      </c>
      <c r="H7" s="36">
        <v>1</v>
      </c>
      <c r="I7" s="36">
        <v>10.1</v>
      </c>
      <c r="J7" s="36">
        <v>1.6</v>
      </c>
      <c r="K7" s="36">
        <v>1</v>
      </c>
      <c r="L7" s="36">
        <v>0</v>
      </c>
      <c r="AE7" s="14">
        <v>1</v>
      </c>
      <c r="AF7" s="14">
        <v>10.1</v>
      </c>
      <c r="AG7" s="14">
        <v>1.6</v>
      </c>
    </row>
    <row r="8" spans="1:42" x14ac:dyDescent="0.45">
      <c r="A8" s="30">
        <v>25.5</v>
      </c>
      <c r="B8" s="30">
        <v>17.8</v>
      </c>
      <c r="C8" s="30">
        <v>3.5</v>
      </c>
      <c r="D8" s="30">
        <v>1</v>
      </c>
      <c r="E8" s="30">
        <v>0</v>
      </c>
      <c r="H8" s="36">
        <v>1</v>
      </c>
      <c r="I8" s="36">
        <v>17.8</v>
      </c>
      <c r="J8" s="36">
        <v>3.5</v>
      </c>
      <c r="K8" s="36">
        <v>1</v>
      </c>
      <c r="L8" s="36">
        <v>0</v>
      </c>
      <c r="AE8" s="14">
        <v>1</v>
      </c>
      <c r="AF8" s="14">
        <v>17.8</v>
      </c>
      <c r="AG8" s="14">
        <v>3.5</v>
      </c>
    </row>
    <row r="9" spans="1:42" x14ac:dyDescent="0.45">
      <c r="A9" s="30">
        <v>52.9</v>
      </c>
      <c r="B9" s="30">
        <v>72.5</v>
      </c>
      <c r="C9" s="30">
        <v>7.3</v>
      </c>
      <c r="D9" s="30">
        <v>1</v>
      </c>
      <c r="E9" s="30">
        <v>0</v>
      </c>
      <c r="H9" s="36">
        <v>1</v>
      </c>
      <c r="I9" s="36">
        <v>72.5</v>
      </c>
      <c r="J9" s="36">
        <v>7.3</v>
      </c>
      <c r="K9" s="36">
        <v>1</v>
      </c>
      <c r="L9" s="36">
        <v>0</v>
      </c>
      <c r="AE9" s="14">
        <v>1</v>
      </c>
      <c r="AF9" s="14">
        <v>72.5</v>
      </c>
      <c r="AG9" s="14">
        <v>7.3</v>
      </c>
    </row>
    <row r="10" spans="1:42" x14ac:dyDescent="0.45">
      <c r="A10" s="30">
        <v>26.2</v>
      </c>
      <c r="B10" s="30">
        <v>20.2</v>
      </c>
      <c r="C10" s="30">
        <v>1.2</v>
      </c>
      <c r="D10" s="30">
        <v>1</v>
      </c>
      <c r="E10" s="30">
        <v>0</v>
      </c>
      <c r="H10" s="36">
        <v>1</v>
      </c>
      <c r="I10" s="36">
        <v>20.2</v>
      </c>
      <c r="J10" s="36">
        <v>1.2</v>
      </c>
      <c r="K10" s="36">
        <v>1</v>
      </c>
      <c r="L10" s="36">
        <v>0</v>
      </c>
      <c r="AE10" s="14">
        <v>1</v>
      </c>
      <c r="AF10" s="14">
        <v>20.2</v>
      </c>
      <c r="AG10" s="14">
        <v>1.2</v>
      </c>
    </row>
    <row r="11" spans="1:42" x14ac:dyDescent="0.45">
      <c r="A11" s="30">
        <v>61.5</v>
      </c>
      <c r="B11" s="30">
        <v>66.2</v>
      </c>
      <c r="C11" s="30">
        <v>0.8</v>
      </c>
      <c r="D11" s="30">
        <v>1</v>
      </c>
      <c r="E11" s="30">
        <v>0</v>
      </c>
      <c r="H11" s="36">
        <v>1</v>
      </c>
      <c r="I11" s="36">
        <v>66.2</v>
      </c>
      <c r="J11" s="36">
        <v>0.8</v>
      </c>
      <c r="K11" s="36">
        <v>1</v>
      </c>
      <c r="L11" s="36">
        <v>0</v>
      </c>
      <c r="AE11" s="14">
        <v>1</v>
      </c>
      <c r="AF11" s="14">
        <v>66.2</v>
      </c>
      <c r="AG11" s="14">
        <v>0.8</v>
      </c>
    </row>
    <row r="12" spans="1:42" x14ac:dyDescent="0.45">
      <c r="A12" s="30">
        <v>39.9</v>
      </c>
      <c r="B12" s="30">
        <v>42.9</v>
      </c>
      <c r="C12" s="30">
        <v>9.6999999999999993</v>
      </c>
      <c r="D12" s="30">
        <v>1</v>
      </c>
      <c r="E12" s="30">
        <v>0</v>
      </c>
      <c r="H12" s="36">
        <v>1</v>
      </c>
      <c r="I12" s="36">
        <v>42.9</v>
      </c>
      <c r="J12" s="36">
        <v>9.6999999999999993</v>
      </c>
      <c r="K12" s="36">
        <v>1</v>
      </c>
      <c r="L12" s="36">
        <v>0</v>
      </c>
      <c r="AE12" s="14">
        <v>1</v>
      </c>
      <c r="AF12" s="14">
        <v>42.9</v>
      </c>
      <c r="AG12" s="14">
        <v>9.6999999999999993</v>
      </c>
    </row>
    <row r="13" spans="1:42" x14ac:dyDescent="0.45">
      <c r="A13" s="30">
        <v>31.7</v>
      </c>
      <c r="B13" s="30">
        <v>14.9</v>
      </c>
      <c r="C13" s="30">
        <v>1.3</v>
      </c>
      <c r="D13" s="30">
        <v>0</v>
      </c>
      <c r="E13" s="30">
        <v>1</v>
      </c>
      <c r="H13" s="36">
        <v>1</v>
      </c>
      <c r="I13" s="36">
        <v>14.9</v>
      </c>
      <c r="J13" s="36">
        <v>1.3</v>
      </c>
      <c r="K13" s="36">
        <v>0</v>
      </c>
      <c r="L13" s="36">
        <v>1</v>
      </c>
      <c r="AE13" s="14">
        <v>1</v>
      </c>
      <c r="AF13" s="14">
        <v>14.9</v>
      </c>
      <c r="AG13" s="14">
        <v>1.3</v>
      </c>
    </row>
    <row r="14" spans="1:42" x14ac:dyDescent="0.45">
      <c r="A14" s="30">
        <v>57.4</v>
      </c>
      <c r="B14" s="30">
        <v>45.1</v>
      </c>
      <c r="C14" s="30">
        <v>8.9</v>
      </c>
      <c r="D14" s="30">
        <v>0</v>
      </c>
      <c r="E14" s="30">
        <v>1</v>
      </c>
      <c r="H14" s="36">
        <v>1</v>
      </c>
      <c r="I14" s="36">
        <v>45.1</v>
      </c>
      <c r="J14" s="36">
        <v>8.9</v>
      </c>
      <c r="K14" s="36">
        <v>0</v>
      </c>
      <c r="L14" s="36">
        <v>1</v>
      </c>
      <c r="AE14" s="14">
        <v>1</v>
      </c>
      <c r="AF14" s="14">
        <v>45.1</v>
      </c>
      <c r="AG14" s="14">
        <v>8.9</v>
      </c>
      <c r="AJ14" s="7"/>
      <c r="AK14" s="7"/>
      <c r="AL14" s="7"/>
      <c r="AO14" s="7"/>
      <c r="AP14" s="7"/>
    </row>
    <row r="15" spans="1:42" x14ac:dyDescent="0.45">
      <c r="A15" s="30">
        <v>37.1</v>
      </c>
      <c r="B15" s="30">
        <v>11.9</v>
      </c>
      <c r="C15" s="30">
        <v>1.8</v>
      </c>
      <c r="D15" s="30">
        <v>0</v>
      </c>
      <c r="E15" s="30">
        <v>1</v>
      </c>
      <c r="H15" s="36">
        <v>1</v>
      </c>
      <c r="I15" s="36">
        <v>11.9</v>
      </c>
      <c r="J15" s="36">
        <v>1.8</v>
      </c>
      <c r="K15" s="36">
        <v>0</v>
      </c>
      <c r="L15" s="36">
        <v>1</v>
      </c>
      <c r="AE15" s="14">
        <v>1</v>
      </c>
      <c r="AF15" s="14">
        <v>11.9</v>
      </c>
      <c r="AG15" s="14">
        <v>1.8</v>
      </c>
      <c r="AJ15" s="7">
        <f t="array" ref="AJ15:AL17">MMULT(TRANSPOSE(AE3:AG32),AE3:AG32)</f>
        <v>30</v>
      </c>
      <c r="AK15" s="7">
        <v>966.59999999999991</v>
      </c>
      <c r="AL15" s="7">
        <v>101.4</v>
      </c>
      <c r="AO15" s="7"/>
      <c r="AP15" s="7"/>
    </row>
    <row r="16" spans="1:42" x14ac:dyDescent="0.45">
      <c r="A16" s="30">
        <v>57.6</v>
      </c>
      <c r="B16" s="30">
        <v>43.6</v>
      </c>
      <c r="C16" s="30">
        <v>3.5</v>
      </c>
      <c r="D16" s="30">
        <v>0</v>
      </c>
      <c r="E16" s="30">
        <v>1</v>
      </c>
      <c r="G16" s="2" t="s">
        <v>4</v>
      </c>
      <c r="H16" s="36">
        <v>1</v>
      </c>
      <c r="I16" s="36">
        <v>43.6</v>
      </c>
      <c r="J16" s="36">
        <v>3.5</v>
      </c>
      <c r="K16" s="36">
        <v>0</v>
      </c>
      <c r="L16" s="36">
        <v>1</v>
      </c>
      <c r="AD16" s="2" t="s">
        <v>4</v>
      </c>
      <c r="AE16" s="14">
        <v>1</v>
      </c>
      <c r="AF16" s="14">
        <v>43.6</v>
      </c>
      <c r="AG16" s="14">
        <v>3.5</v>
      </c>
      <c r="AI16" s="2" t="s">
        <v>12</v>
      </c>
      <c r="AJ16" s="7">
        <v>966.59999999999991</v>
      </c>
      <c r="AK16" s="7">
        <v>41496.479999999996</v>
      </c>
      <c r="AL16" s="7">
        <v>3423.2199999999993</v>
      </c>
      <c r="AO16" s="7"/>
      <c r="AP16" s="7"/>
    </row>
    <row r="17" spans="1:42" x14ac:dyDescent="0.45">
      <c r="A17" s="30">
        <v>52.1</v>
      </c>
      <c r="B17" s="30">
        <v>41.9</v>
      </c>
      <c r="C17" s="30">
        <v>3.7</v>
      </c>
      <c r="D17" s="30">
        <v>0</v>
      </c>
      <c r="E17" s="30">
        <v>1</v>
      </c>
      <c r="H17" s="36">
        <v>1</v>
      </c>
      <c r="I17" s="36">
        <v>41.9</v>
      </c>
      <c r="J17" s="36">
        <v>3.7</v>
      </c>
      <c r="K17" s="36">
        <v>0</v>
      </c>
      <c r="L17" s="36">
        <v>1</v>
      </c>
      <c r="AE17" s="14">
        <v>1</v>
      </c>
      <c r="AF17" s="14">
        <v>41.9</v>
      </c>
      <c r="AG17" s="14">
        <v>3.7</v>
      </c>
      <c r="AJ17" s="7">
        <v>101.4</v>
      </c>
      <c r="AK17" s="7">
        <v>3423.2199999999993</v>
      </c>
      <c r="AL17" s="7">
        <v>559.43999999999994</v>
      </c>
      <c r="AO17" s="7"/>
      <c r="AP17" s="7"/>
    </row>
    <row r="18" spans="1:42" x14ac:dyDescent="0.45">
      <c r="A18" s="30">
        <v>37.299999999999997</v>
      </c>
      <c r="B18" s="30">
        <v>13.3</v>
      </c>
      <c r="C18" s="30">
        <v>6.5</v>
      </c>
      <c r="D18" s="30">
        <v>0</v>
      </c>
      <c r="E18" s="30">
        <v>1</v>
      </c>
      <c r="H18" s="36">
        <v>1</v>
      </c>
      <c r="I18" s="36">
        <v>13.3</v>
      </c>
      <c r="J18" s="36">
        <v>6.5</v>
      </c>
      <c r="K18" s="36">
        <v>0</v>
      </c>
      <c r="L18" s="36">
        <v>1</v>
      </c>
      <c r="AE18" s="14">
        <v>1</v>
      </c>
      <c r="AF18" s="14">
        <v>13.3</v>
      </c>
      <c r="AG18" s="14">
        <v>6.5</v>
      </c>
      <c r="AJ18" s="7"/>
      <c r="AK18" s="7"/>
      <c r="AL18" s="7"/>
      <c r="AO18" s="7"/>
      <c r="AP18" s="7"/>
    </row>
    <row r="19" spans="1:42" x14ac:dyDescent="0.45">
      <c r="A19" s="30">
        <v>11.2</v>
      </c>
      <c r="B19" s="30">
        <v>15.6</v>
      </c>
      <c r="C19" s="30">
        <v>5.4</v>
      </c>
      <c r="D19" s="30">
        <v>0</v>
      </c>
      <c r="E19" s="30">
        <v>1</v>
      </c>
      <c r="H19" s="36">
        <v>1</v>
      </c>
      <c r="I19" s="36">
        <v>15.6</v>
      </c>
      <c r="J19" s="36">
        <v>5.4</v>
      </c>
      <c r="K19" s="36">
        <v>0</v>
      </c>
      <c r="L19" s="36">
        <v>1</v>
      </c>
      <c r="AE19" s="14">
        <v>1</v>
      </c>
      <c r="AF19" s="14">
        <v>15.6</v>
      </c>
      <c r="AG19" s="14">
        <v>5.4</v>
      </c>
    </row>
    <row r="20" spans="1:42" x14ac:dyDescent="0.45">
      <c r="A20" s="30">
        <v>77.7</v>
      </c>
      <c r="B20" s="30">
        <v>63.7</v>
      </c>
      <c r="C20" s="30">
        <v>0.5</v>
      </c>
      <c r="D20" s="30">
        <v>0</v>
      </c>
      <c r="E20" s="30">
        <v>1</v>
      </c>
      <c r="H20" s="36">
        <v>1</v>
      </c>
      <c r="I20" s="36">
        <v>63.7</v>
      </c>
      <c r="J20" s="36">
        <v>0.5</v>
      </c>
      <c r="K20" s="36">
        <v>0</v>
      </c>
      <c r="L20" s="36">
        <v>1</v>
      </c>
      <c r="AE20" s="14">
        <v>1</v>
      </c>
      <c r="AF20" s="14">
        <v>63.7</v>
      </c>
      <c r="AG20" s="14">
        <v>0.5</v>
      </c>
    </row>
    <row r="21" spans="1:42" x14ac:dyDescent="0.45">
      <c r="A21" s="30">
        <v>41.4</v>
      </c>
      <c r="B21" s="30">
        <v>16.3</v>
      </c>
      <c r="C21" s="30">
        <v>5.7</v>
      </c>
      <c r="D21" s="30">
        <v>0</v>
      </c>
      <c r="E21" s="30">
        <v>1</v>
      </c>
      <c r="H21" s="36">
        <v>1</v>
      </c>
      <c r="I21" s="36">
        <v>16.3</v>
      </c>
      <c r="J21" s="36">
        <v>5.7</v>
      </c>
      <c r="K21" s="36">
        <v>0</v>
      </c>
      <c r="L21" s="36">
        <v>1</v>
      </c>
      <c r="AE21" s="14">
        <v>1</v>
      </c>
      <c r="AF21" s="14">
        <v>16.3</v>
      </c>
      <c r="AG21" s="14">
        <v>5.7</v>
      </c>
      <c r="AJ21" s="7"/>
    </row>
    <row r="22" spans="1:42" x14ac:dyDescent="0.45">
      <c r="A22" s="30">
        <v>47.7</v>
      </c>
      <c r="B22" s="30">
        <v>31.4</v>
      </c>
      <c r="C22" s="30">
        <v>0.8</v>
      </c>
      <c r="D22" s="30">
        <v>0</v>
      </c>
      <c r="E22" s="30">
        <v>1</v>
      </c>
      <c r="H22" s="36">
        <v>1</v>
      </c>
      <c r="I22" s="36">
        <v>31.4</v>
      </c>
      <c r="J22" s="36">
        <v>0.8</v>
      </c>
      <c r="K22" s="36">
        <v>0</v>
      </c>
      <c r="L22" s="36">
        <v>1</v>
      </c>
      <c r="O22" s="41">
        <f t="array" ref="O22:S26">MMULT(TRANSPOSE(H3:L32),H3:L32)</f>
        <v>30</v>
      </c>
      <c r="P22" s="41">
        <v>966.59999999999991</v>
      </c>
      <c r="Q22" s="41">
        <v>101.4</v>
      </c>
      <c r="R22" s="41">
        <v>10</v>
      </c>
      <c r="S22" s="41">
        <v>12</v>
      </c>
      <c r="AE22" s="14">
        <v>1</v>
      </c>
      <c r="AF22" s="14">
        <v>31.4</v>
      </c>
      <c r="AG22" s="14">
        <v>0.8</v>
      </c>
      <c r="AJ22" s="7">
        <f t="array" ref="AJ22:AJ24">MMULT(TRANSPOSE(AE3:AG32),A3:A32)</f>
        <v>1333.5999999999997</v>
      </c>
    </row>
    <row r="23" spans="1:42" x14ac:dyDescent="0.45">
      <c r="A23" s="30">
        <v>58.8</v>
      </c>
      <c r="B23" s="30">
        <v>44.7</v>
      </c>
      <c r="C23" s="30">
        <v>2.4</v>
      </c>
      <c r="D23" s="30">
        <v>0</v>
      </c>
      <c r="E23" s="30">
        <v>1</v>
      </c>
      <c r="H23" s="36">
        <v>1</v>
      </c>
      <c r="I23" s="36">
        <v>44.7</v>
      </c>
      <c r="J23" s="36">
        <v>2.4</v>
      </c>
      <c r="K23" s="36">
        <v>0</v>
      </c>
      <c r="L23" s="36">
        <v>1</v>
      </c>
      <c r="O23" s="41">
        <v>966.59999999999991</v>
      </c>
      <c r="P23" s="41">
        <v>41496.479999999996</v>
      </c>
      <c r="Q23" s="41">
        <v>3423.2199999999993</v>
      </c>
      <c r="R23" s="41">
        <v>311.79999999999995</v>
      </c>
      <c r="S23" s="41">
        <v>352.9</v>
      </c>
      <c r="AE23" s="14">
        <v>1</v>
      </c>
      <c r="AF23" s="14">
        <v>44.7</v>
      </c>
      <c r="AG23" s="14">
        <v>2.4</v>
      </c>
      <c r="AI23" s="2" t="s">
        <v>13</v>
      </c>
      <c r="AJ23" s="7">
        <v>51443.26</v>
      </c>
    </row>
    <row r="24" spans="1:42" x14ac:dyDescent="0.45">
      <c r="A24" s="30">
        <v>7.2</v>
      </c>
      <c r="B24" s="30">
        <v>10.5</v>
      </c>
      <c r="C24" s="30">
        <v>8.5</v>
      </c>
      <c r="D24" s="30">
        <v>0</v>
      </c>
      <c r="E24" s="30">
        <v>1</v>
      </c>
      <c r="H24" s="36">
        <v>1</v>
      </c>
      <c r="I24" s="36">
        <v>10.5</v>
      </c>
      <c r="J24" s="36">
        <v>8.5</v>
      </c>
      <c r="K24" s="36">
        <v>0</v>
      </c>
      <c r="L24" s="36">
        <v>1</v>
      </c>
      <c r="N24" s="2" t="s">
        <v>12</v>
      </c>
      <c r="O24" s="41">
        <v>101.4</v>
      </c>
      <c r="P24" s="41">
        <v>3423.2199999999993</v>
      </c>
      <c r="Q24" s="41">
        <v>559.43999999999994</v>
      </c>
      <c r="R24" s="41">
        <v>28.099999999999998</v>
      </c>
      <c r="S24" s="41">
        <v>49</v>
      </c>
      <c r="AE24" s="14">
        <v>1</v>
      </c>
      <c r="AF24" s="14">
        <v>10.5</v>
      </c>
      <c r="AG24" s="14">
        <v>8.5</v>
      </c>
      <c r="AJ24" s="7">
        <v>4328.2099999999991</v>
      </c>
    </row>
    <row r="25" spans="1:42" x14ac:dyDescent="0.45">
      <c r="A25" s="30">
        <v>42.6</v>
      </c>
      <c r="B25" s="30">
        <v>13.8</v>
      </c>
      <c r="C25" s="30">
        <v>2.4</v>
      </c>
      <c r="D25" s="30">
        <v>0</v>
      </c>
      <c r="E25" s="30">
        <v>0</v>
      </c>
      <c r="H25" s="36">
        <v>1</v>
      </c>
      <c r="I25" s="36">
        <v>13.8</v>
      </c>
      <c r="J25" s="36">
        <v>2.4</v>
      </c>
      <c r="K25" s="36">
        <v>0</v>
      </c>
      <c r="L25" s="36">
        <v>0</v>
      </c>
      <c r="O25" s="41">
        <v>10</v>
      </c>
      <c r="P25" s="41">
        <v>311.79999999999995</v>
      </c>
      <c r="Q25" s="41">
        <v>28.099999999999998</v>
      </c>
      <c r="R25" s="41">
        <v>10</v>
      </c>
      <c r="S25" s="41">
        <v>0</v>
      </c>
      <c r="AE25" s="14">
        <v>1</v>
      </c>
      <c r="AF25" s="14">
        <v>13.8</v>
      </c>
      <c r="AG25" s="14">
        <v>2.4</v>
      </c>
      <c r="AJ25" s="7"/>
    </row>
    <row r="26" spans="1:42" x14ac:dyDescent="0.45">
      <c r="A26" s="30">
        <v>74.3</v>
      </c>
      <c r="B26" s="30">
        <v>51.1</v>
      </c>
      <c r="C26" s="30">
        <v>2.4</v>
      </c>
      <c r="D26" s="30">
        <v>0</v>
      </c>
      <c r="E26" s="30">
        <v>0</v>
      </c>
      <c r="H26" s="36">
        <v>1</v>
      </c>
      <c r="I26" s="36">
        <v>51.1</v>
      </c>
      <c r="J26" s="36">
        <v>2.4</v>
      </c>
      <c r="K26" s="36">
        <v>0</v>
      </c>
      <c r="L26" s="36">
        <v>0</v>
      </c>
      <c r="O26" s="41">
        <v>12</v>
      </c>
      <c r="P26" s="41">
        <v>352.9</v>
      </c>
      <c r="Q26" s="41">
        <v>49</v>
      </c>
      <c r="R26" s="41">
        <v>0</v>
      </c>
      <c r="S26" s="41">
        <v>12</v>
      </c>
      <c r="AE26" s="14">
        <v>1</v>
      </c>
      <c r="AF26" s="14">
        <v>51.1</v>
      </c>
      <c r="AG26" s="14">
        <v>2.4</v>
      </c>
    </row>
    <row r="27" spans="1:42" x14ac:dyDescent="0.45">
      <c r="A27" s="30">
        <v>71.099999999999994</v>
      </c>
      <c r="B27" s="30">
        <v>48.6</v>
      </c>
      <c r="C27" s="30">
        <v>2.8</v>
      </c>
      <c r="D27" s="30">
        <v>0</v>
      </c>
      <c r="E27" s="30">
        <v>0</v>
      </c>
      <c r="H27" s="36">
        <v>1</v>
      </c>
      <c r="I27" s="36">
        <v>48.6</v>
      </c>
      <c r="J27" s="36">
        <v>2.8</v>
      </c>
      <c r="K27" s="36">
        <v>0</v>
      </c>
      <c r="L27" s="36">
        <v>0</v>
      </c>
      <c r="AE27" s="14">
        <v>1</v>
      </c>
      <c r="AF27" s="14">
        <v>48.6</v>
      </c>
      <c r="AG27" s="14">
        <v>2.8</v>
      </c>
    </row>
    <row r="28" spans="1:42" x14ac:dyDescent="0.45">
      <c r="A28" s="30">
        <v>39.799999999999997</v>
      </c>
      <c r="B28" s="30">
        <v>40.299999999999997</v>
      </c>
      <c r="C28" s="30">
        <v>7.1</v>
      </c>
      <c r="D28" s="30">
        <v>0</v>
      </c>
      <c r="E28" s="30">
        <v>0</v>
      </c>
      <c r="H28" s="36">
        <v>1</v>
      </c>
      <c r="I28" s="36">
        <v>40.299999999999997</v>
      </c>
      <c r="J28" s="36">
        <v>7.1</v>
      </c>
      <c r="K28" s="36">
        <v>0</v>
      </c>
      <c r="L28" s="36">
        <v>0</v>
      </c>
      <c r="AE28" s="14">
        <v>1</v>
      </c>
      <c r="AF28" s="14">
        <v>40.299999999999997</v>
      </c>
      <c r="AG28" s="14">
        <v>7.1</v>
      </c>
      <c r="AK28" s="6"/>
    </row>
    <row r="29" spans="1:42" x14ac:dyDescent="0.45">
      <c r="A29" s="30">
        <v>64.3</v>
      </c>
      <c r="B29" s="30">
        <v>30.1</v>
      </c>
      <c r="C29" s="30">
        <v>3.5</v>
      </c>
      <c r="D29" s="30">
        <v>0</v>
      </c>
      <c r="E29" s="30">
        <v>0</v>
      </c>
      <c r="H29" s="36">
        <v>1</v>
      </c>
      <c r="I29" s="36">
        <v>30.1</v>
      </c>
      <c r="J29" s="36">
        <v>3.5</v>
      </c>
      <c r="K29" s="36">
        <v>0</v>
      </c>
      <c r="L29" s="36">
        <v>0</v>
      </c>
      <c r="O29" s="41">
        <f t="array" ref="O29:O33">MMULT(TRANSPOSE(H3:L32),A3:A32)</f>
        <v>1333.5999999999997</v>
      </c>
      <c r="AE29" s="14">
        <v>1</v>
      </c>
      <c r="AF29" s="14">
        <v>30.1</v>
      </c>
      <c r="AG29" s="14">
        <v>3.5</v>
      </c>
      <c r="AJ29" s="15" t="s">
        <v>16</v>
      </c>
      <c r="AK29" s="4">
        <f t="array" ref="AK29:AK31">MMULT(MINVERSE(AJ15:AL17),AJ22:AJ24)</f>
        <v>22.22508291094033</v>
      </c>
    </row>
    <row r="30" spans="1:42" x14ac:dyDescent="0.45">
      <c r="A30" s="30">
        <v>61.1</v>
      </c>
      <c r="B30" s="30">
        <v>28.1</v>
      </c>
      <c r="C30" s="30">
        <v>0.8</v>
      </c>
      <c r="D30" s="30">
        <v>0</v>
      </c>
      <c r="E30" s="30">
        <v>0</v>
      </c>
      <c r="H30" s="36">
        <v>1</v>
      </c>
      <c r="I30" s="36">
        <v>28.1</v>
      </c>
      <c r="J30" s="36">
        <v>0.8</v>
      </c>
      <c r="K30" s="36">
        <v>0</v>
      </c>
      <c r="L30" s="36">
        <v>0</v>
      </c>
      <c r="O30" s="41">
        <v>51443.26</v>
      </c>
      <c r="AE30" s="14">
        <v>1</v>
      </c>
      <c r="AF30" s="14">
        <v>28.1</v>
      </c>
      <c r="AG30" s="14">
        <v>0.8</v>
      </c>
      <c r="AI30" t="s">
        <v>5</v>
      </c>
      <c r="AJ30" s="16" t="s">
        <v>39</v>
      </c>
      <c r="AK30" s="4">
        <v>0.8402082591161919</v>
      </c>
    </row>
    <row r="31" spans="1:42" x14ac:dyDescent="0.45">
      <c r="A31" s="30">
        <v>53.1</v>
      </c>
      <c r="B31" s="30">
        <v>26.4</v>
      </c>
      <c r="C31" s="30">
        <v>1.9</v>
      </c>
      <c r="D31" s="30">
        <v>0</v>
      </c>
      <c r="E31" s="30">
        <v>0</v>
      </c>
      <c r="H31" s="36">
        <v>1</v>
      </c>
      <c r="I31" s="36">
        <v>26.4</v>
      </c>
      <c r="J31" s="36">
        <v>1.9</v>
      </c>
      <c r="K31" s="36">
        <v>0</v>
      </c>
      <c r="L31" s="36">
        <v>0</v>
      </c>
      <c r="N31" s="2" t="s">
        <v>13</v>
      </c>
      <c r="O31" s="41">
        <v>4328.2099999999991</v>
      </c>
      <c r="AE31" s="14">
        <v>1</v>
      </c>
      <c r="AF31" s="14">
        <v>26.4</v>
      </c>
      <c r="AG31" s="14">
        <v>1.9</v>
      </c>
      <c r="AJ31" s="16" t="s">
        <v>40</v>
      </c>
      <c r="AK31" s="4">
        <v>-1.4329170669617497</v>
      </c>
    </row>
    <row r="32" spans="1:42" x14ac:dyDescent="0.45">
      <c r="A32" s="31">
        <v>80.2</v>
      </c>
      <c r="B32" s="31">
        <v>63.5</v>
      </c>
      <c r="C32" s="31">
        <v>3.4</v>
      </c>
      <c r="D32" s="31">
        <v>0</v>
      </c>
      <c r="E32" s="31">
        <v>0</v>
      </c>
      <c r="H32" s="40">
        <v>1</v>
      </c>
      <c r="I32" s="40">
        <v>63.5</v>
      </c>
      <c r="J32" s="40">
        <v>3.4</v>
      </c>
      <c r="K32" s="40">
        <v>0</v>
      </c>
      <c r="L32" s="40">
        <v>0</v>
      </c>
      <c r="O32" s="41">
        <v>329.9</v>
      </c>
      <c r="AE32" s="12">
        <v>1</v>
      </c>
      <c r="AF32" s="12">
        <v>63.5</v>
      </c>
      <c r="AG32" s="12">
        <v>3.4</v>
      </c>
      <c r="AK32" s="6"/>
    </row>
    <row r="33" spans="1:38" x14ac:dyDescent="0.45">
      <c r="O33" s="41">
        <v>517.19999999999993</v>
      </c>
    </row>
    <row r="35" spans="1:38" x14ac:dyDescent="0.45">
      <c r="A35" t="s">
        <v>23</v>
      </c>
      <c r="AD35" s="3">
        <f t="array" ref="AD35:AD64">MMULT(AE3:AG32,AK29:AK31)-A3:A32</f>
        <v>11.368017424967782</v>
      </c>
      <c r="AK35" t="s">
        <v>21</v>
      </c>
      <c r="AL35" s="3">
        <f>SUM(A36:A65)</f>
        <v>11456.534666666666</v>
      </c>
    </row>
    <row r="36" spans="1:38" x14ac:dyDescent="0.45">
      <c r="A36">
        <f>(A3-AVERAGE($A$3:$A$32))^2</f>
        <v>40.364844444444337</v>
      </c>
      <c r="B36" s="11"/>
      <c r="E36" s="38">
        <f t="array" ref="E36:E65">MMULT(H3:L32,P36:P40)-A3:A32</f>
        <v>0.14802454966145717</v>
      </c>
      <c r="O36" s="15" t="s">
        <v>16</v>
      </c>
      <c r="P36" s="6">
        <f t="array" ref="P36:P40">MMULT(MINVERSE(O22:S26),O29:O33)</f>
        <v>35.987525472918094</v>
      </c>
      <c r="AD36" s="3">
        <v>23.978268411817023</v>
      </c>
      <c r="AK36" s="34" t="s">
        <v>27</v>
      </c>
      <c r="AL36" s="34"/>
    </row>
    <row r="37" spans="1:38" x14ac:dyDescent="0.45">
      <c r="A37">
        <f t="shared" ref="A37:A65" si="0">(A4-AVERAGE($A$3:$A$32))^2</f>
        <v>737.30351111111065</v>
      </c>
      <c r="B37" s="11"/>
      <c r="E37" s="38">
        <v>13.397673243552365</v>
      </c>
      <c r="N37" t="s">
        <v>5</v>
      </c>
      <c r="O37" s="16" t="s">
        <v>39</v>
      </c>
      <c r="P37" s="6">
        <v>0.78939921813864067</v>
      </c>
      <c r="AD37" s="3">
        <v>5.5953310191194419</v>
      </c>
      <c r="AK37" s="19" t="s">
        <v>24</v>
      </c>
      <c r="AL37" s="20">
        <f t="array" ref="AL37">MMULT(TRANSPOSE(AD35:AD64),AD35:AD64)</f>
        <v>4079.0434805028485</v>
      </c>
    </row>
    <row r="38" spans="1:38" ht="15.75" x14ac:dyDescent="0.45">
      <c r="A38">
        <f t="shared" si="0"/>
        <v>235.72484444444419</v>
      </c>
      <c r="B38" s="11"/>
      <c r="E38" s="38">
        <v>-4.846646561809969</v>
      </c>
      <c r="O38" s="16" t="s">
        <v>40</v>
      </c>
      <c r="P38" s="6">
        <v>-1.6345608123209927</v>
      </c>
      <c r="AD38" s="3">
        <v>7.9081445934494141</v>
      </c>
      <c r="AK38" s="19" t="s">
        <v>29</v>
      </c>
      <c r="AL38" s="21">
        <f>(AL35-AL37)/AL35</f>
        <v>0.64395486076858643</v>
      </c>
    </row>
    <row r="39" spans="1:38" x14ac:dyDescent="0.45">
      <c r="A39">
        <f t="shared" si="0"/>
        <v>658.09351111111073</v>
      </c>
      <c r="B39" s="11"/>
      <c r="E39" s="38">
        <v>-1.8490256272687269</v>
      </c>
      <c r="O39" s="16" t="s">
        <v>38</v>
      </c>
      <c r="P39" s="6">
        <v>-23.017877211858917</v>
      </c>
      <c r="AD39" s="3">
        <v>7.8185190208750655</v>
      </c>
    </row>
    <row r="40" spans="1:38" x14ac:dyDescent="0.45">
      <c r="A40">
        <f t="shared" si="0"/>
        <v>568.98151111111065</v>
      </c>
      <c r="B40" s="11"/>
      <c r="E40" s="38">
        <v>-2.2727169354541417</v>
      </c>
      <c r="O40" s="16" t="s">
        <v>41</v>
      </c>
      <c r="P40" s="6">
        <v>-9.427984162701236</v>
      </c>
      <c r="AD40" s="3">
        <v>6.6655801888424264</v>
      </c>
    </row>
    <row r="41" spans="1:38" x14ac:dyDescent="0.45">
      <c r="A41">
        <f t="shared" si="0"/>
        <v>359.22884444444418</v>
      </c>
      <c r="B41" s="11"/>
      <c r="E41" s="38">
        <v>-4.2000084991964926</v>
      </c>
      <c r="AD41" s="3">
        <v>19.779887108043461</v>
      </c>
    </row>
    <row r="42" spans="1:38" x14ac:dyDescent="0.45">
      <c r="A42">
        <f t="shared" si="0"/>
        <v>71.346177777777882</v>
      </c>
      <c r="B42" s="11"/>
      <c r="E42" s="38">
        <v>5.368797646167387</v>
      </c>
      <c r="AD42" s="3">
        <v>11.277789264733304</v>
      </c>
    </row>
    <row r="43" spans="1:38" x14ac:dyDescent="0.45">
      <c r="A43">
        <f t="shared" si="0"/>
        <v>333.18417777777756</v>
      </c>
      <c r="B43" s="11"/>
      <c r="E43" s="38">
        <v>0.75403949267453285</v>
      </c>
      <c r="N43" s="37" t="s">
        <v>21</v>
      </c>
      <c r="O43" s="38">
        <f>SUM(A36:A65)</f>
        <v>11456.534666666666</v>
      </c>
      <c r="AD43" s="3">
        <v>15.200536010862834</v>
      </c>
    </row>
    <row r="44" spans="1:38" x14ac:dyDescent="0.45">
      <c r="A44">
        <f t="shared" si="0"/>
        <v>290.5888444444447</v>
      </c>
      <c r="B44" s="11"/>
      <c r="E44" s="38">
        <v>2.4202278519803997</v>
      </c>
      <c r="N44" s="34" t="s">
        <v>26</v>
      </c>
      <c r="O44" s="34"/>
      <c r="AD44" s="3">
        <v>4.4707216774959875</v>
      </c>
    </row>
    <row r="45" spans="1:38" x14ac:dyDescent="0.45">
      <c r="A45">
        <f t="shared" si="0"/>
        <v>20.732844444444392</v>
      </c>
      <c r="B45" s="11"/>
      <c r="E45" s="38">
        <v>-8.9203651603067726</v>
      </c>
      <c r="N45" s="19" t="s">
        <v>24</v>
      </c>
      <c r="O45" s="20">
        <f t="array" ref="O45">MMULT(TRANSPOSE(E36:E65),E36:E65)</f>
        <v>1681.7403614508287</v>
      </c>
      <c r="AC45" s="2" t="s">
        <v>25</v>
      </c>
      <c r="AD45" s="3">
        <v>1.1813937847213118</v>
      </c>
    </row>
    <row r="46" spans="1:38" ht="15.75" x14ac:dyDescent="0.45">
      <c r="A46">
        <f t="shared" si="0"/>
        <v>162.64751111111093</v>
      </c>
      <c r="B46" s="11"/>
      <c r="D46" s="2" t="s">
        <v>25</v>
      </c>
      <c r="E46" s="38">
        <v>4.4966606044653084</v>
      </c>
      <c r="N46" s="19" t="s">
        <v>28</v>
      </c>
      <c r="O46" s="21">
        <f>(O43-O45)/O43</f>
        <v>0.85320688930973754</v>
      </c>
      <c r="AD46" s="3">
        <v>-10.034486498878984</v>
      </c>
    </row>
    <row r="47" spans="1:38" x14ac:dyDescent="0.45">
      <c r="A47">
        <f t="shared" si="0"/>
        <v>167.61617777777792</v>
      </c>
      <c r="B47" s="11"/>
      <c r="E47" s="38">
        <v>-9.7861451813872833</v>
      </c>
      <c r="AD47" s="3">
        <v>-7.455689526108138</v>
      </c>
    </row>
    <row r="48" spans="1:38" x14ac:dyDescent="0.45">
      <c r="A48">
        <f t="shared" si="0"/>
        <v>54.071511111110986</v>
      </c>
      <c r="B48" s="11"/>
      <c r="E48" s="38">
        <v>-4.0888174561111086</v>
      </c>
      <c r="AD48" s="3">
        <v>-3.7570467259598246</v>
      </c>
    </row>
    <row r="49" spans="1:30" x14ac:dyDescent="0.45">
      <c r="A49">
        <f t="shared" si="0"/>
        <v>172.83484444444468</v>
      </c>
      <c r="B49" s="11"/>
      <c r="E49" s="38">
        <v>-2.3436156220618827</v>
      </c>
      <c r="AD49" s="3">
        <v>2.8015820150294246E-2</v>
      </c>
    </row>
    <row r="50" spans="1:30" ht="15.75" x14ac:dyDescent="0.45">
      <c r="A50">
        <f t="shared" si="0"/>
        <v>58.471511111111248</v>
      </c>
      <c r="B50" s="11"/>
      <c r="E50" s="38">
        <v>1.4874935446382196</v>
      </c>
      <c r="S50" s="24" t="s">
        <v>28</v>
      </c>
      <c r="T50" s="29">
        <f>O46</f>
        <v>0.85320688930973754</v>
      </c>
      <c r="AD50" s="3">
        <v>-13.214108178065686</v>
      </c>
    </row>
    <row r="51" spans="1:30" ht="15.75" x14ac:dyDescent="0.45">
      <c r="A51">
        <f t="shared" si="0"/>
        <v>51.170177777777717</v>
      </c>
      <c r="B51" s="11"/>
      <c r="E51" s="38">
        <v>-10.866094368625674</v>
      </c>
      <c r="K51" s="33">
        <f t="array" ref="K51:O55">MINVERSE(O22:S26)*O45/(T52-T53-1)</f>
        <v>19.775675745237304</v>
      </c>
      <c r="L51" s="37">
        <v>-0.2392179863547996</v>
      </c>
      <c r="M51" s="37">
        <v>-0.77020088161939171</v>
      </c>
      <c r="N51" s="37">
        <v>-10.152594453344157</v>
      </c>
      <c r="O51" s="37">
        <v>-9.5956865299073861</v>
      </c>
      <c r="S51" s="24" t="s">
        <v>29</v>
      </c>
      <c r="T51" s="29">
        <v>0.64395486076858643</v>
      </c>
      <c r="AD51" s="3">
        <v>16.394579591559474</v>
      </c>
    </row>
    <row r="52" spans="1:30" x14ac:dyDescent="0.45">
      <c r="A52">
        <f t="shared" si="0"/>
        <v>1105.7841777777776</v>
      </c>
      <c r="B52" s="11"/>
      <c r="E52" s="38">
        <v>18.84754072664629</v>
      </c>
      <c r="J52" t="s">
        <v>36</v>
      </c>
      <c r="K52" s="37">
        <v>-0.23921798635479954</v>
      </c>
      <c r="L52" s="16">
        <v>6.8429966119089051E-3</v>
      </c>
      <c r="M52" s="37">
        <v>-6.2615961439054192E-3</v>
      </c>
      <c r="N52" s="37">
        <v>4.3448437159854192E-2</v>
      </c>
      <c r="O52" s="37">
        <v>6.3545045247192358E-2</v>
      </c>
      <c r="S52" s="22" t="s">
        <v>31</v>
      </c>
      <c r="T52" s="22">
        <f>COUNT(A3:A32)</f>
        <v>30</v>
      </c>
      <c r="AD52" s="3">
        <v>-2.6701095168391191</v>
      </c>
    </row>
    <row r="53" spans="1:30" x14ac:dyDescent="0.45">
      <c r="A53">
        <f t="shared" si="0"/>
        <v>1105.3408444444451</v>
      </c>
      <c r="B53" s="11"/>
      <c r="E53" s="38">
        <v>-1.6730089005122153</v>
      </c>
      <c r="K53" s="37">
        <v>-0.77020088161939215</v>
      </c>
      <c r="L53" s="37">
        <v>-6.2615961439054088E-3</v>
      </c>
      <c r="M53" s="16">
        <v>0.33135732217284686</v>
      </c>
      <c r="N53" s="37">
        <v>3.4323374080662987E-2</v>
      </c>
      <c r="O53" s="37">
        <v>-0.39869841065438094</v>
      </c>
      <c r="S53" s="22" t="s">
        <v>32</v>
      </c>
      <c r="T53" s="22">
        <v>4</v>
      </c>
      <c r="AD53" s="3">
        <v>-13.647149747147715</v>
      </c>
    </row>
    <row r="54" spans="1:30" x14ac:dyDescent="0.45">
      <c r="A54">
        <f t="shared" si="0"/>
        <v>9.3228444444444083</v>
      </c>
      <c r="B54" s="11"/>
      <c r="E54" s="38">
        <v>-11.290248064352959</v>
      </c>
      <c r="K54" s="37">
        <v>-10.152594453344163</v>
      </c>
      <c r="L54" s="37">
        <v>4.344843715985422E-2</v>
      </c>
      <c r="M54" s="37">
        <v>3.4323374080663153E-2</v>
      </c>
      <c r="N54" s="16">
        <v>15.428384947336559</v>
      </c>
      <c r="O54" s="37">
        <v>8.7346945530387412</v>
      </c>
      <c r="S54" s="22" t="s">
        <v>33</v>
      </c>
      <c r="T54" s="22">
        <v>2</v>
      </c>
      <c r="AD54" s="3">
        <v>-0.23871140638064503</v>
      </c>
    </row>
    <row r="55" spans="1:30" x14ac:dyDescent="0.45">
      <c r="A55">
        <f t="shared" si="0"/>
        <v>10.54084444444451</v>
      </c>
      <c r="B55" s="11"/>
      <c r="E55" s="38">
        <v>2.3390281099133787</v>
      </c>
      <c r="K55" s="37">
        <v>-9.5956865299073861</v>
      </c>
      <c r="L55" s="37">
        <v>6.354504524719233E-2</v>
      </c>
      <c r="M55" s="37">
        <v>-0.39869841065438083</v>
      </c>
      <c r="N55" s="37">
        <v>8.7346945530387394</v>
      </c>
      <c r="O55" s="16">
        <v>14.960752372604354</v>
      </c>
      <c r="S55" s="22" t="s">
        <v>30</v>
      </c>
      <c r="T55" s="45">
        <f>(T50-T51)/(1-T50)*(T52-T53-1)/(T54)</f>
        <v>17.818617947837375</v>
      </c>
      <c r="U55" s="46">
        <f>FDIST(T55,T54,T52-5)</f>
        <v>1.5488439277413054E-5</v>
      </c>
      <c r="AD55" s="3">
        <v>-2.4566088672740847</v>
      </c>
    </row>
    <row r="56" spans="1:30" x14ac:dyDescent="0.45">
      <c r="A56">
        <f t="shared" si="0"/>
        <v>205.82684444444456</v>
      </c>
      <c r="B56" s="11"/>
      <c r="E56" s="38">
        <v>-0.87725958855627084</v>
      </c>
      <c r="T56" s="25" t="s">
        <v>34</v>
      </c>
      <c r="AD56" s="3">
        <v>11.667474562485474</v>
      </c>
    </row>
    <row r="57" spans="1:30" x14ac:dyDescent="0.45">
      <c r="A57">
        <f t="shared" si="0"/>
        <v>1387.8108444444438</v>
      </c>
      <c r="B57" s="11"/>
      <c r="E57" s="38">
        <v>13.754466195944151</v>
      </c>
      <c r="S57" s="25">
        <v>0.05</v>
      </c>
      <c r="T57" s="44">
        <f>_xlfn.F.INV(1-S57,T54,T52-T53-1)</f>
        <v>3.3851899614491678</v>
      </c>
      <c r="AD57" s="3">
        <v>-12.219044073964419</v>
      </c>
    </row>
    <row r="58" spans="1:30" x14ac:dyDescent="0.45">
      <c r="A58">
        <f t="shared" si="0"/>
        <v>3.4348444444444119</v>
      </c>
      <c r="B58" s="11"/>
      <c r="E58" s="38">
        <v>0.35828873366094882</v>
      </c>
      <c r="S58" s="25">
        <v>2.5000000000000001E-2</v>
      </c>
      <c r="T58" s="44">
        <f>_xlfn.F.INV(1-S58,T54,T52-T53-1)</f>
        <v>4.2909323669963095</v>
      </c>
      <c r="AD58" s="3">
        <v>-12.579276008930449</v>
      </c>
    </row>
    <row r="59" spans="1:30" x14ac:dyDescent="0.45">
      <c r="A59">
        <f t="shared" si="0"/>
        <v>890.82351111111143</v>
      </c>
      <c r="B59" s="11"/>
      <c r="E59" s="38">
        <v>-1.8971204297677389</v>
      </c>
      <c r="L59" t="s">
        <v>47</v>
      </c>
      <c r="M59" t="s">
        <v>3</v>
      </c>
      <c r="N59" t="s">
        <v>48</v>
      </c>
      <c r="S59" s="25">
        <v>0.01</v>
      </c>
      <c r="T59" s="44">
        <f>_xlfn.F.INV(1-S59,T54,T52-T53-1)</f>
        <v>5.5679971343240915</v>
      </c>
      <c r="AD59" s="3">
        <v>-12.052963483505636</v>
      </c>
    </row>
    <row r="60" spans="1:30" x14ac:dyDescent="0.45">
      <c r="A60">
        <f t="shared" si="0"/>
        <v>710.04484444444449</v>
      </c>
      <c r="B60" s="11"/>
      <c r="E60" s="38">
        <v>-1.3244428000427462</v>
      </c>
      <c r="J60" s="15" t="s">
        <v>16</v>
      </c>
      <c r="K60" s="4">
        <v>35.987525472918094</v>
      </c>
      <c r="L60" s="4">
        <f>SQRT(K51)</f>
        <v>4.4469850174289212</v>
      </c>
      <c r="M60" s="6">
        <f>K60/L60</f>
        <v>8.0925672858967097</v>
      </c>
      <c r="N60" s="42">
        <f>TDIST(ABS(M60),25,2)</f>
        <v>1.9039397564811228E-8</v>
      </c>
      <c r="S60" s="25">
        <v>1E-3</v>
      </c>
      <c r="T60" s="44">
        <f>_xlfn.F.INV(1-S60,T54,T52-T53-1)</f>
        <v>9.2225103593671882</v>
      </c>
      <c r="AD60" s="3">
        <v>6.1117645778944407</v>
      </c>
    </row>
    <row r="61" spans="1:30" x14ac:dyDescent="0.45">
      <c r="A61">
        <f t="shared" si="0"/>
        <v>21.653511111111069</v>
      </c>
      <c r="B61" s="11"/>
      <c r="E61" s="38">
        <v>16.394932196426268</v>
      </c>
      <c r="J61" s="16" t="s">
        <v>39</v>
      </c>
      <c r="K61" s="4">
        <v>0.78939921813864067</v>
      </c>
      <c r="L61" s="4">
        <f>SQRT(L52)</f>
        <v>8.2722406951858604E-2</v>
      </c>
      <c r="M61" s="6">
        <f t="shared" ref="M61:M64" si="1">K61/L61</f>
        <v>9.5427496276558053</v>
      </c>
      <c r="N61" s="42">
        <f t="shared" ref="N61:N64" si="2">TDIST(ABS(M61),25,2)</f>
        <v>8.1754978327507573E-10</v>
      </c>
      <c r="AD61" s="3">
        <v>-21.799858224028412</v>
      </c>
    </row>
    <row r="62" spans="1:30" x14ac:dyDescent="0.45">
      <c r="A62">
        <f t="shared" si="0"/>
        <v>393.89017777777798</v>
      </c>
      <c r="B62" s="11"/>
      <c r="E62" s="38">
        <v>-10.272520904232294</v>
      </c>
      <c r="J62" s="16" t="s">
        <v>40</v>
      </c>
      <c r="K62" s="4">
        <v>-1.6345608123209927</v>
      </c>
      <c r="L62" s="4">
        <f>SQRT(M53)</f>
        <v>0.57563644965624516</v>
      </c>
      <c r="M62" s="6">
        <f t="shared" si="1"/>
        <v>-2.839571422721944</v>
      </c>
      <c r="N62" s="4">
        <f t="shared" si="2"/>
        <v>8.8467652579531479E-3</v>
      </c>
      <c r="AD62" s="3">
        <v>-16.411398661464077</v>
      </c>
    </row>
    <row r="63" spans="1:30" x14ac:dyDescent="0.45">
      <c r="A63">
        <f t="shared" si="0"/>
        <v>277.11151111111138</v>
      </c>
      <c r="B63" s="11"/>
      <c r="E63" s="38">
        <v>-4.2380051472429017</v>
      </c>
      <c r="J63" s="16" t="s">
        <v>38</v>
      </c>
      <c r="K63" s="4">
        <v>-23.017877211858917</v>
      </c>
      <c r="L63" s="4">
        <f>SQRT(N54)</f>
        <v>3.927898286276843</v>
      </c>
      <c r="M63" s="6">
        <f t="shared" si="1"/>
        <v>-5.8601001182433849</v>
      </c>
      <c r="N63" s="42">
        <f t="shared" si="2"/>
        <v>4.1084437562463826E-6</v>
      </c>
      <c r="AD63" s="3">
        <v>-11.415961475619532</v>
      </c>
    </row>
    <row r="64" spans="1:30" x14ac:dyDescent="0.45">
      <c r="A64">
        <f t="shared" si="0"/>
        <v>74.764844444444591</v>
      </c>
      <c r="B64" s="11"/>
      <c r="E64" s="38">
        <v>0.62199928836832186</v>
      </c>
      <c r="J64" s="16" t="s">
        <v>41</v>
      </c>
      <c r="K64" s="4">
        <v>-9.427984162701236</v>
      </c>
      <c r="L64" s="4">
        <f>SQRT(O55)</f>
        <v>3.8679131805929092</v>
      </c>
      <c r="M64" s="6">
        <f t="shared" si="1"/>
        <v>-2.4374859833994589</v>
      </c>
      <c r="N64" s="4">
        <f t="shared" si="2"/>
        <v>2.2241403580936282E-2</v>
      </c>
      <c r="AD64" s="3">
        <v>-9.4936106628514381</v>
      </c>
    </row>
    <row r="65" spans="1:5" x14ac:dyDescent="0.45">
      <c r="A65">
        <f t="shared" si="0"/>
        <v>1277.8241777777785</v>
      </c>
      <c r="B65" s="14"/>
      <c r="E65" s="38">
        <v>0.35686906283039832</v>
      </c>
    </row>
    <row r="66" spans="1:5" x14ac:dyDescent="0.45">
      <c r="B66" s="1"/>
    </row>
  </sheetData>
  <mergeCells count="2">
    <mergeCell ref="AK36:AL36"/>
    <mergeCell ref="N44:O44"/>
  </mergeCells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57"/>
  <sheetViews>
    <sheetView workbookViewId="0">
      <selection activeCell="Q45" sqref="Q45:Q48"/>
    </sheetView>
  </sheetViews>
  <sheetFormatPr defaultRowHeight="14.25" x14ac:dyDescent="0.45"/>
  <cols>
    <col min="13" max="13" width="12.19921875" bestFit="1" customWidth="1"/>
    <col min="18" max="18" width="9.73046875" bestFit="1" customWidth="1"/>
    <col min="30" max="30" width="10.19921875" bestFit="1" customWidth="1"/>
  </cols>
  <sheetData>
    <row r="3" spans="1:34" x14ac:dyDescent="0.45">
      <c r="A3" s="48" t="s">
        <v>49</v>
      </c>
      <c r="B3" s="8"/>
      <c r="C3" s="8"/>
      <c r="D3" s="8"/>
    </row>
    <row r="4" spans="1:34" x14ac:dyDescent="0.45">
      <c r="A4" s="49" t="s">
        <v>1</v>
      </c>
      <c r="B4" s="49" t="s">
        <v>0</v>
      </c>
      <c r="C4" s="49" t="s">
        <v>7</v>
      </c>
      <c r="D4" s="49" t="s">
        <v>50</v>
      </c>
    </row>
    <row r="5" spans="1:34" x14ac:dyDescent="0.45">
      <c r="A5" s="49">
        <v>66</v>
      </c>
      <c r="B5" s="49">
        <v>21</v>
      </c>
      <c r="C5" s="49">
        <v>1</v>
      </c>
      <c r="D5" s="49">
        <f>B5*C5</f>
        <v>21</v>
      </c>
      <c r="G5" s="37">
        <v>1</v>
      </c>
      <c r="H5" s="37">
        <v>21</v>
      </c>
      <c r="I5" s="37">
        <v>1</v>
      </c>
      <c r="J5" s="37">
        <v>21</v>
      </c>
      <c r="Y5" s="50">
        <v>1</v>
      </c>
      <c r="Z5" s="50">
        <v>21</v>
      </c>
      <c r="AA5" s="50">
        <v>1</v>
      </c>
    </row>
    <row r="6" spans="1:34" x14ac:dyDescent="0.45">
      <c r="A6" s="49">
        <v>68</v>
      </c>
      <c r="B6" s="49">
        <v>4</v>
      </c>
      <c r="C6" s="49">
        <v>1</v>
      </c>
      <c r="D6" s="49">
        <f t="shared" ref="D6:D28" si="0">B6*C6</f>
        <v>4</v>
      </c>
      <c r="G6" s="37">
        <v>1</v>
      </c>
      <c r="H6" s="37">
        <v>4</v>
      </c>
      <c r="I6" s="37">
        <v>1</v>
      </c>
      <c r="J6" s="37">
        <v>4</v>
      </c>
      <c r="Y6" s="50">
        <v>1</v>
      </c>
      <c r="Z6" s="50">
        <v>4</v>
      </c>
      <c r="AA6" s="50">
        <v>1</v>
      </c>
    </row>
    <row r="7" spans="1:34" x14ac:dyDescent="0.45">
      <c r="A7" s="49">
        <v>64</v>
      </c>
      <c r="B7" s="49">
        <v>2</v>
      </c>
      <c r="C7" s="49">
        <v>1</v>
      </c>
      <c r="D7" s="49">
        <f t="shared" si="0"/>
        <v>2</v>
      </c>
      <c r="G7" s="37">
        <v>1</v>
      </c>
      <c r="H7" s="37">
        <v>2</v>
      </c>
      <c r="I7" s="37">
        <v>1</v>
      </c>
      <c r="J7" s="37">
        <v>2</v>
      </c>
      <c r="Y7" s="50">
        <v>1</v>
      </c>
      <c r="Z7" s="50">
        <v>2</v>
      </c>
      <c r="AA7" s="50">
        <v>1</v>
      </c>
    </row>
    <row r="8" spans="1:34" x14ac:dyDescent="0.45">
      <c r="A8" s="49">
        <v>82</v>
      </c>
      <c r="B8" s="49">
        <v>11</v>
      </c>
      <c r="C8" s="49">
        <v>1</v>
      </c>
      <c r="D8" s="49">
        <f t="shared" si="0"/>
        <v>11</v>
      </c>
      <c r="G8" s="37">
        <v>1</v>
      </c>
      <c r="H8" s="37">
        <v>11</v>
      </c>
      <c r="I8" s="37">
        <v>1</v>
      </c>
      <c r="J8" s="37">
        <v>11</v>
      </c>
      <c r="Y8" s="50">
        <v>1</v>
      </c>
      <c r="Z8" s="50">
        <v>11</v>
      </c>
      <c r="AA8" s="50">
        <v>1</v>
      </c>
    </row>
    <row r="9" spans="1:34" x14ac:dyDescent="0.45">
      <c r="A9" s="49">
        <v>63</v>
      </c>
      <c r="B9" s="49">
        <v>6</v>
      </c>
      <c r="C9" s="49">
        <v>1</v>
      </c>
      <c r="D9" s="49">
        <f t="shared" si="0"/>
        <v>6</v>
      </c>
      <c r="G9" s="37">
        <v>1</v>
      </c>
      <c r="H9" s="37">
        <v>6</v>
      </c>
      <c r="I9" s="37">
        <v>1</v>
      </c>
      <c r="J9" s="37">
        <v>6</v>
      </c>
      <c r="Y9" s="50">
        <v>1</v>
      </c>
      <c r="Z9" s="50">
        <v>6</v>
      </c>
      <c r="AA9" s="50">
        <v>1</v>
      </c>
    </row>
    <row r="10" spans="1:34" x14ac:dyDescent="0.45">
      <c r="A10" s="49">
        <v>77</v>
      </c>
      <c r="B10" s="49">
        <v>7</v>
      </c>
      <c r="C10" s="49">
        <v>1</v>
      </c>
      <c r="D10" s="49">
        <f t="shared" si="0"/>
        <v>7</v>
      </c>
      <c r="G10" s="37">
        <v>1</v>
      </c>
      <c r="H10" s="37">
        <v>7</v>
      </c>
      <c r="I10" s="37">
        <v>1</v>
      </c>
      <c r="J10" s="37">
        <v>7</v>
      </c>
      <c r="Y10" s="50">
        <v>1</v>
      </c>
      <c r="Z10" s="50">
        <v>7</v>
      </c>
      <c r="AA10" s="50">
        <v>1</v>
      </c>
    </row>
    <row r="11" spans="1:34" x14ac:dyDescent="0.45">
      <c r="A11" s="49">
        <v>62</v>
      </c>
      <c r="B11" s="49">
        <v>17</v>
      </c>
      <c r="C11" s="49">
        <v>1</v>
      </c>
      <c r="D11" s="49">
        <f t="shared" si="0"/>
        <v>17</v>
      </c>
      <c r="G11" s="37">
        <v>1</v>
      </c>
      <c r="H11" s="37">
        <v>17</v>
      </c>
      <c r="I11" s="37">
        <v>1</v>
      </c>
      <c r="J11" s="37">
        <v>17</v>
      </c>
      <c r="Y11" s="50">
        <v>1</v>
      </c>
      <c r="Z11" s="50">
        <v>17</v>
      </c>
      <c r="AA11" s="50">
        <v>1</v>
      </c>
    </row>
    <row r="12" spans="1:34" x14ac:dyDescent="0.45">
      <c r="A12" s="49">
        <v>78</v>
      </c>
      <c r="B12" s="49">
        <v>18</v>
      </c>
      <c r="C12" s="49">
        <v>1</v>
      </c>
      <c r="D12" s="49">
        <f t="shared" si="0"/>
        <v>18</v>
      </c>
      <c r="G12" s="37">
        <v>1</v>
      </c>
      <c r="H12" s="37">
        <v>18</v>
      </c>
      <c r="I12" s="37">
        <v>1</v>
      </c>
      <c r="J12" s="37">
        <v>18</v>
      </c>
      <c r="Y12" s="50">
        <v>1</v>
      </c>
      <c r="Z12" s="50">
        <v>18</v>
      </c>
      <c r="AA12" s="50">
        <v>1</v>
      </c>
    </row>
    <row r="13" spans="1:34" x14ac:dyDescent="0.45">
      <c r="A13" s="49">
        <v>72</v>
      </c>
      <c r="B13" s="49">
        <v>4</v>
      </c>
      <c r="C13" s="49">
        <v>1</v>
      </c>
      <c r="D13" s="49">
        <f t="shared" si="0"/>
        <v>4</v>
      </c>
      <c r="G13" s="37">
        <v>1</v>
      </c>
      <c r="H13" s="37">
        <v>4</v>
      </c>
      <c r="I13" s="37">
        <v>1</v>
      </c>
      <c r="J13" s="37">
        <v>4</v>
      </c>
      <c r="Y13" s="50">
        <v>1</v>
      </c>
      <c r="Z13" s="50">
        <v>4</v>
      </c>
      <c r="AA13" s="50">
        <v>1</v>
      </c>
    </row>
    <row r="14" spans="1:34" x14ac:dyDescent="0.45">
      <c r="A14" s="49">
        <v>67</v>
      </c>
      <c r="B14" s="49">
        <v>13</v>
      </c>
      <c r="C14" s="49">
        <v>1</v>
      </c>
      <c r="D14" s="49">
        <f t="shared" si="0"/>
        <v>13</v>
      </c>
      <c r="G14" s="37">
        <v>1</v>
      </c>
      <c r="H14" s="37">
        <v>13</v>
      </c>
      <c r="I14" s="37">
        <v>1</v>
      </c>
      <c r="J14" s="37">
        <v>13</v>
      </c>
      <c r="Y14" s="50">
        <v>1</v>
      </c>
      <c r="Z14" s="50">
        <v>13</v>
      </c>
      <c r="AA14" s="50">
        <v>1</v>
      </c>
    </row>
    <row r="15" spans="1:34" x14ac:dyDescent="0.45">
      <c r="A15" s="49">
        <v>65</v>
      </c>
      <c r="B15" s="49">
        <v>7</v>
      </c>
      <c r="C15" s="49">
        <v>1</v>
      </c>
      <c r="D15" s="49">
        <f t="shared" si="0"/>
        <v>7</v>
      </c>
      <c r="G15" s="37">
        <v>1</v>
      </c>
      <c r="H15" s="37">
        <v>7</v>
      </c>
      <c r="I15" s="37">
        <v>1</v>
      </c>
      <c r="J15" s="37">
        <v>7</v>
      </c>
      <c r="Y15" s="50">
        <v>1</v>
      </c>
      <c r="Z15" s="50">
        <v>7</v>
      </c>
      <c r="AA15" s="50">
        <v>1</v>
      </c>
    </row>
    <row r="16" spans="1:34" x14ac:dyDescent="0.45">
      <c r="A16" s="49">
        <v>72</v>
      </c>
      <c r="B16" s="49">
        <v>7</v>
      </c>
      <c r="C16" s="49">
        <v>1</v>
      </c>
      <c r="D16" s="49">
        <f t="shared" si="0"/>
        <v>7</v>
      </c>
      <c r="F16" s="2"/>
      <c r="G16" s="37">
        <v>1</v>
      </c>
      <c r="H16" s="37">
        <v>7</v>
      </c>
      <c r="I16" s="37">
        <v>1</v>
      </c>
      <c r="J16" s="37">
        <v>7</v>
      </c>
      <c r="M16" s="37">
        <f t="array" ref="M16:P19">MMULT(TRANSPOSE(G5:J28),G5:J28)</f>
        <v>24</v>
      </c>
      <c r="N16" s="37">
        <v>229</v>
      </c>
      <c r="O16" s="37">
        <v>12</v>
      </c>
      <c r="P16" s="37">
        <v>117</v>
      </c>
      <c r="X16" s="2"/>
      <c r="Y16" s="50">
        <v>1</v>
      </c>
      <c r="Z16" s="50">
        <v>7</v>
      </c>
      <c r="AA16" s="50">
        <v>1</v>
      </c>
      <c r="AD16" s="50">
        <f t="array" ref="AD16:AF18">MMULT(TRANSPOSE(Y5:AA28),Y5:AA28)</f>
        <v>24</v>
      </c>
      <c r="AE16" s="50">
        <v>229</v>
      </c>
      <c r="AF16" s="50">
        <v>12</v>
      </c>
      <c r="AG16" s="50"/>
      <c r="AH16" s="50"/>
    </row>
    <row r="17" spans="1:34" x14ac:dyDescent="0.45">
      <c r="A17" s="49">
        <v>56</v>
      </c>
      <c r="B17" s="49">
        <v>9</v>
      </c>
      <c r="C17" s="49">
        <v>0</v>
      </c>
      <c r="D17" s="49">
        <f t="shared" si="0"/>
        <v>0</v>
      </c>
      <c r="F17" s="2" t="s">
        <v>4</v>
      </c>
      <c r="G17" s="37">
        <v>1</v>
      </c>
      <c r="H17" s="37">
        <v>9</v>
      </c>
      <c r="I17" s="37">
        <v>0</v>
      </c>
      <c r="J17" s="37">
        <v>0</v>
      </c>
      <c r="L17" s="2" t="s">
        <v>12</v>
      </c>
      <c r="M17" s="37">
        <v>229</v>
      </c>
      <c r="N17" s="37">
        <v>2945</v>
      </c>
      <c r="O17" s="37">
        <v>117</v>
      </c>
      <c r="P17" s="37">
        <v>1563</v>
      </c>
      <c r="X17" s="2" t="s">
        <v>4</v>
      </c>
      <c r="Y17" s="50">
        <v>1</v>
      </c>
      <c r="Z17" s="50">
        <v>9</v>
      </c>
      <c r="AA17" s="50">
        <v>0</v>
      </c>
      <c r="AC17" s="2" t="s">
        <v>12</v>
      </c>
      <c r="AD17" s="50">
        <v>229</v>
      </c>
      <c r="AE17" s="50">
        <v>2945</v>
      </c>
      <c r="AF17" s="50">
        <v>117</v>
      </c>
      <c r="AG17" s="50"/>
      <c r="AH17" s="50"/>
    </row>
    <row r="18" spans="1:34" x14ac:dyDescent="0.45">
      <c r="A18" s="49">
        <v>21</v>
      </c>
      <c r="B18" s="49">
        <v>3</v>
      </c>
      <c r="C18" s="49">
        <v>0</v>
      </c>
      <c r="D18" s="49">
        <f t="shared" si="0"/>
        <v>0</v>
      </c>
      <c r="G18" s="37">
        <v>1</v>
      </c>
      <c r="H18" s="37">
        <v>3</v>
      </c>
      <c r="I18" s="37">
        <v>0</v>
      </c>
      <c r="J18" s="37">
        <v>0</v>
      </c>
      <c r="M18" s="37">
        <v>12</v>
      </c>
      <c r="N18" s="37">
        <v>117</v>
      </c>
      <c r="O18" s="37">
        <v>12</v>
      </c>
      <c r="P18" s="37">
        <v>117</v>
      </c>
      <c r="Y18" s="50">
        <v>1</v>
      </c>
      <c r="Z18" s="50">
        <v>3</v>
      </c>
      <c r="AA18" s="50">
        <v>0</v>
      </c>
      <c r="AD18" s="50">
        <v>12</v>
      </c>
      <c r="AE18" s="50">
        <v>117</v>
      </c>
      <c r="AF18" s="50">
        <v>12</v>
      </c>
      <c r="AG18" s="50"/>
      <c r="AH18" s="50"/>
    </row>
    <row r="19" spans="1:34" x14ac:dyDescent="0.45">
      <c r="A19" s="49">
        <v>24</v>
      </c>
      <c r="B19" s="49">
        <v>7</v>
      </c>
      <c r="C19" s="49">
        <v>0</v>
      </c>
      <c r="D19" s="49">
        <f t="shared" si="0"/>
        <v>0</v>
      </c>
      <c r="G19" s="37">
        <v>1</v>
      </c>
      <c r="H19" s="37">
        <v>7</v>
      </c>
      <c r="I19" s="37">
        <v>0</v>
      </c>
      <c r="J19" s="37">
        <v>0</v>
      </c>
      <c r="M19" s="37">
        <v>117</v>
      </c>
      <c r="N19" s="37">
        <v>1563</v>
      </c>
      <c r="O19" s="37">
        <v>117</v>
      </c>
      <c r="P19" s="37">
        <v>1563</v>
      </c>
      <c r="Y19" s="50">
        <v>1</v>
      </c>
      <c r="Z19" s="50">
        <v>7</v>
      </c>
      <c r="AA19" s="50">
        <v>0</v>
      </c>
      <c r="AD19" s="50"/>
      <c r="AE19" s="50"/>
      <c r="AF19" s="50"/>
      <c r="AG19" s="50"/>
      <c r="AH19" s="50"/>
    </row>
    <row r="20" spans="1:34" x14ac:dyDescent="0.45">
      <c r="A20" s="49">
        <v>27</v>
      </c>
      <c r="B20" s="49">
        <v>6</v>
      </c>
      <c r="C20" s="49">
        <v>0</v>
      </c>
      <c r="D20" s="49">
        <f t="shared" si="0"/>
        <v>0</v>
      </c>
      <c r="G20" s="37">
        <v>1</v>
      </c>
      <c r="H20" s="37">
        <v>6</v>
      </c>
      <c r="I20" s="37">
        <v>0</v>
      </c>
      <c r="J20" s="37">
        <v>0</v>
      </c>
      <c r="Y20" s="50">
        <v>1</v>
      </c>
      <c r="Z20" s="50">
        <v>6</v>
      </c>
      <c r="AA20" s="50">
        <v>0</v>
      </c>
      <c r="AD20" s="50"/>
      <c r="AE20" s="50"/>
      <c r="AF20" s="50"/>
      <c r="AG20" s="50"/>
      <c r="AH20" s="50"/>
    </row>
    <row r="21" spans="1:34" x14ac:dyDescent="0.45">
      <c r="A21" s="49">
        <v>35</v>
      </c>
      <c r="B21" s="49">
        <v>12</v>
      </c>
      <c r="C21" s="49">
        <v>0</v>
      </c>
      <c r="D21" s="49">
        <f t="shared" si="0"/>
        <v>0</v>
      </c>
      <c r="G21" s="37">
        <v>1</v>
      </c>
      <c r="H21" s="37">
        <v>12</v>
      </c>
      <c r="I21" s="37">
        <v>0</v>
      </c>
      <c r="J21" s="37">
        <v>0</v>
      </c>
      <c r="Y21" s="50">
        <v>1</v>
      </c>
      <c r="Z21" s="50">
        <v>12</v>
      </c>
      <c r="AA21" s="50">
        <v>0</v>
      </c>
      <c r="AD21" s="50"/>
      <c r="AE21" s="50"/>
      <c r="AF21" s="50"/>
      <c r="AG21" s="50"/>
      <c r="AH21" s="50"/>
    </row>
    <row r="22" spans="1:34" x14ac:dyDescent="0.45">
      <c r="A22" s="49">
        <v>78</v>
      </c>
      <c r="B22" s="49">
        <v>22</v>
      </c>
      <c r="C22" s="49">
        <v>0</v>
      </c>
      <c r="D22" s="49">
        <f t="shared" si="0"/>
        <v>0</v>
      </c>
      <c r="G22" s="37">
        <v>1</v>
      </c>
      <c r="H22" s="37">
        <v>22</v>
      </c>
      <c r="I22" s="37">
        <v>0</v>
      </c>
      <c r="J22" s="37">
        <v>0</v>
      </c>
      <c r="M22" s="37">
        <f t="array" ref="M22:M25">MMULT(TRANSPOSE(G5:J28),A5:A28)</f>
        <v>1295</v>
      </c>
      <c r="Y22" s="50">
        <v>1</v>
      </c>
      <c r="Z22" s="50">
        <v>22</v>
      </c>
      <c r="AA22" s="50">
        <v>0</v>
      </c>
      <c r="AD22" s="50">
        <f t="array" ref="AD22:AD24">MMULT(TRANSPOSE(Y5:AA28),A5:A28)</f>
        <v>1295</v>
      </c>
      <c r="AE22" s="50"/>
      <c r="AF22" s="50"/>
      <c r="AG22" s="50"/>
      <c r="AH22" s="50"/>
    </row>
    <row r="23" spans="1:34" x14ac:dyDescent="0.45">
      <c r="A23" s="49">
        <v>22</v>
      </c>
      <c r="B23" s="49">
        <v>9</v>
      </c>
      <c r="C23" s="49">
        <v>0</v>
      </c>
      <c r="D23" s="49">
        <f t="shared" si="0"/>
        <v>0</v>
      </c>
      <c r="G23" s="37">
        <v>1</v>
      </c>
      <c r="H23" s="37">
        <v>9</v>
      </c>
      <c r="I23" s="37">
        <v>0</v>
      </c>
      <c r="J23" s="37">
        <v>0</v>
      </c>
      <c r="L23" s="2" t="s">
        <v>13</v>
      </c>
      <c r="M23" s="37">
        <v>13622</v>
      </c>
      <c r="Y23" s="50">
        <v>1</v>
      </c>
      <c r="Z23" s="50">
        <v>9</v>
      </c>
      <c r="AA23" s="50">
        <v>0</v>
      </c>
      <c r="AC23" s="2" t="s">
        <v>13</v>
      </c>
      <c r="AD23" s="50">
        <v>13622</v>
      </c>
      <c r="AE23" s="50"/>
      <c r="AF23" s="50"/>
      <c r="AG23" s="50"/>
      <c r="AH23" s="50"/>
    </row>
    <row r="24" spans="1:34" x14ac:dyDescent="0.45">
      <c r="A24" s="49">
        <v>7</v>
      </c>
      <c r="B24" s="49">
        <v>1</v>
      </c>
      <c r="C24" s="49">
        <v>0</v>
      </c>
      <c r="D24" s="49">
        <f t="shared" si="0"/>
        <v>0</v>
      </c>
      <c r="G24" s="37">
        <v>1</v>
      </c>
      <c r="H24" s="37">
        <v>1</v>
      </c>
      <c r="I24" s="37">
        <v>0</v>
      </c>
      <c r="J24" s="37">
        <v>0</v>
      </c>
      <c r="M24" s="37">
        <v>836</v>
      </c>
      <c r="Y24" s="50">
        <v>1</v>
      </c>
      <c r="Z24" s="50">
        <v>1</v>
      </c>
      <c r="AA24" s="50">
        <v>0</v>
      </c>
      <c r="AD24" s="50">
        <v>836</v>
      </c>
      <c r="AE24" s="50"/>
      <c r="AF24" s="50"/>
      <c r="AG24" s="50"/>
      <c r="AH24" s="50"/>
    </row>
    <row r="25" spans="1:34" x14ac:dyDescent="0.45">
      <c r="A25" s="49">
        <v>45</v>
      </c>
      <c r="B25" s="49">
        <v>11</v>
      </c>
      <c r="C25" s="49">
        <v>0</v>
      </c>
      <c r="D25" s="49">
        <f t="shared" si="0"/>
        <v>0</v>
      </c>
      <c r="G25" s="37">
        <v>1</v>
      </c>
      <c r="H25" s="37">
        <v>11</v>
      </c>
      <c r="I25" s="37">
        <v>0</v>
      </c>
      <c r="J25" s="37">
        <v>0</v>
      </c>
      <c r="M25" s="37">
        <v>8181</v>
      </c>
      <c r="Y25" s="50">
        <v>1</v>
      </c>
      <c r="Z25" s="50">
        <v>11</v>
      </c>
      <c r="AA25" s="50">
        <v>0</v>
      </c>
      <c r="AD25" s="50"/>
      <c r="AE25" s="50"/>
      <c r="AF25" s="50"/>
      <c r="AG25" s="50"/>
      <c r="AH25" s="50"/>
    </row>
    <row r="26" spans="1:34" x14ac:dyDescent="0.45">
      <c r="A26" s="49">
        <v>56</v>
      </c>
      <c r="B26" s="49">
        <v>14</v>
      </c>
      <c r="C26" s="49">
        <v>0</v>
      </c>
      <c r="D26" s="49">
        <f t="shared" si="0"/>
        <v>0</v>
      </c>
      <c r="G26" s="37">
        <v>1</v>
      </c>
      <c r="H26" s="37">
        <v>14</v>
      </c>
      <c r="I26" s="37">
        <v>0</v>
      </c>
      <c r="J26" s="37">
        <v>0</v>
      </c>
      <c r="Y26" s="50">
        <v>1</v>
      </c>
      <c r="Z26" s="50">
        <v>14</v>
      </c>
      <c r="AA26" s="50">
        <v>0</v>
      </c>
    </row>
    <row r="27" spans="1:34" x14ac:dyDescent="0.45">
      <c r="A27" s="49">
        <v>22</v>
      </c>
      <c r="B27" s="49">
        <v>6</v>
      </c>
      <c r="C27" s="49">
        <v>0</v>
      </c>
      <c r="D27" s="49">
        <f t="shared" si="0"/>
        <v>0</v>
      </c>
      <c r="G27" s="37">
        <v>1</v>
      </c>
      <c r="H27" s="37">
        <v>6</v>
      </c>
      <c r="I27" s="37">
        <v>0</v>
      </c>
      <c r="J27" s="37">
        <v>0</v>
      </c>
      <c r="Y27" s="50">
        <v>1</v>
      </c>
      <c r="Z27" s="50">
        <v>6</v>
      </c>
      <c r="AA27" s="50">
        <v>0</v>
      </c>
      <c r="AD27" s="15" t="s">
        <v>16</v>
      </c>
      <c r="AE27">
        <f t="array" ref="AE27:AE29">MMULT(MINVERSE(AD16:AF18),AD22:AD24)</f>
        <v>23.651998462721039</v>
      </c>
    </row>
    <row r="28" spans="1:34" x14ac:dyDescent="0.45">
      <c r="A28" s="49">
        <v>66</v>
      </c>
      <c r="B28" s="49">
        <v>12</v>
      </c>
      <c r="C28" s="49">
        <v>0</v>
      </c>
      <c r="D28" s="49">
        <f t="shared" si="0"/>
        <v>0</v>
      </c>
      <c r="G28" s="37">
        <v>1</v>
      </c>
      <c r="H28" s="37">
        <v>12</v>
      </c>
      <c r="I28" s="37">
        <v>0</v>
      </c>
      <c r="J28" s="37">
        <v>0</v>
      </c>
      <c r="M28" s="15" t="s">
        <v>16</v>
      </c>
      <c r="N28" s="3">
        <f t="array" ref="N28:N31">MMULT(MINVERSE(M16:P19),M22:M25)</f>
        <v>6.1747524752475158</v>
      </c>
      <c r="Y28" s="50">
        <v>1</v>
      </c>
      <c r="Z28" s="50">
        <v>12</v>
      </c>
      <c r="AA28" s="50">
        <v>0</v>
      </c>
      <c r="AC28" s="2" t="s">
        <v>2</v>
      </c>
      <c r="AD28" s="16" t="s">
        <v>14</v>
      </c>
      <c r="AE28" s="3">
        <v>1.564071593279891</v>
      </c>
    </row>
    <row r="29" spans="1:34" x14ac:dyDescent="0.45">
      <c r="L29" s="2" t="s">
        <v>2</v>
      </c>
      <c r="M29" s="16" t="s">
        <v>14</v>
      </c>
      <c r="N29" s="3">
        <v>3.4366336633663295</v>
      </c>
      <c r="AD29" s="16" t="s">
        <v>15</v>
      </c>
      <c r="AE29" s="3">
        <v>30.764970169466721</v>
      </c>
    </row>
    <row r="30" spans="1:34" x14ac:dyDescent="0.45">
      <c r="M30" s="16" t="s">
        <v>15</v>
      </c>
      <c r="N30" s="3">
        <v>62.799196607049907</v>
      </c>
      <c r="AE30" s="3"/>
    </row>
    <row r="31" spans="1:34" x14ac:dyDescent="0.45">
      <c r="A31" s="7">
        <f>AVERAGE(A5:A28)</f>
        <v>53.958333333333336</v>
      </c>
      <c r="M31" s="15" t="s">
        <v>51</v>
      </c>
      <c r="N31" s="3">
        <v>-3.365585705995116</v>
      </c>
      <c r="AD31" s="53"/>
      <c r="AE31" s="3"/>
    </row>
    <row r="33" spans="1:30" x14ac:dyDescent="0.45">
      <c r="A33" s="5" t="s">
        <v>52</v>
      </c>
      <c r="L33" s="37" t="s">
        <v>21</v>
      </c>
      <c r="M33" s="38">
        <f>SUM(A34:A57)</f>
        <v>11556.958333333336</v>
      </c>
      <c r="AC33" s="50" t="s">
        <v>21</v>
      </c>
      <c r="AD33" s="52">
        <f>SUM(A34:A57)</f>
        <v>11556.958333333336</v>
      </c>
    </row>
    <row r="34" spans="1:30" x14ac:dyDescent="0.45">
      <c r="A34" s="7">
        <f>(A5-$A$31)^2</f>
        <v>145.00173611111106</v>
      </c>
      <c r="B34" s="50"/>
      <c r="E34">
        <f t="array" ref="E34:E57">MMULT(G5:J28,N28:N31)-A5:A28</f>
        <v>4.4659561870929139</v>
      </c>
      <c r="L34" s="34" t="s">
        <v>26</v>
      </c>
      <c r="M34" s="34"/>
      <c r="Y34">
        <f t="array" ref="Y34:Y57">MMULT(Y5:AA28,AE27:AE29)-A5:A28</f>
        <v>21.262472091065462</v>
      </c>
      <c r="AC34" s="34" t="s">
        <v>26</v>
      </c>
      <c r="AD34" s="34"/>
    </row>
    <row r="35" spans="1:30" x14ac:dyDescent="0.45">
      <c r="A35" s="7">
        <f t="shared" ref="A35:A57" si="1">(A6-$A$31)^2</f>
        <v>197.16840277777771</v>
      </c>
      <c r="B35" s="50"/>
      <c r="E35">
        <v>1.2581409117822773</v>
      </c>
      <c r="L35" s="19" t="s">
        <v>24</v>
      </c>
      <c r="M35" s="20">
        <f t="array" ref="M35">MMULT(TRANSPOSE(E34:E57),E34:E57)</f>
        <v>1656.6000794306792</v>
      </c>
      <c r="Y35">
        <v>-7.3267449946926746</v>
      </c>
      <c r="AC35" s="19" t="s">
        <v>24</v>
      </c>
      <c r="AD35" s="20">
        <f t="array" ref="AD35">MMULT(TRANSPOSE(Y34:Y57),Y34:Y57)</f>
        <v>3778.3636854434308</v>
      </c>
    </row>
    <row r="36" spans="1:30" ht="15.75" x14ac:dyDescent="0.45">
      <c r="A36" s="7">
        <f t="shared" si="1"/>
        <v>100.8350694444444</v>
      </c>
      <c r="B36" s="50"/>
      <c r="E36">
        <v>5.1160449970398503</v>
      </c>
      <c r="L36" s="19" t="s">
        <v>28</v>
      </c>
      <c r="M36" s="21">
        <f>(M33-M35)/M33</f>
        <v>0.85665777866027226</v>
      </c>
      <c r="Y36">
        <v>-6.454888181252457</v>
      </c>
      <c r="AC36" s="19" t="s">
        <v>28</v>
      </c>
      <c r="AD36" s="21">
        <f>(AD33-AD35)/AD33</f>
        <v>0.67306590744161232</v>
      </c>
    </row>
    <row r="37" spans="1:30" x14ac:dyDescent="0.45">
      <c r="A37" s="7">
        <f t="shared" si="1"/>
        <v>786.33506944444434</v>
      </c>
      <c r="B37" s="50"/>
      <c r="E37">
        <v>-12.244523386619235</v>
      </c>
      <c r="Y37">
        <v>-10.378243841733436</v>
      </c>
    </row>
    <row r="38" spans="1:30" ht="15.75" x14ac:dyDescent="0.45">
      <c r="A38" s="7">
        <f t="shared" si="1"/>
        <v>81.751736111111072</v>
      </c>
      <c r="B38" s="50"/>
      <c r="E38">
        <v>6.4002368265247043</v>
      </c>
      <c r="P38" s="24" t="s">
        <v>28</v>
      </c>
      <c r="Q38" s="54">
        <v>0.85665777866027226</v>
      </c>
      <c r="Y38">
        <v>0.80139819186710781</v>
      </c>
    </row>
    <row r="39" spans="1:30" ht="15.75" x14ac:dyDescent="0.45">
      <c r="A39" s="7">
        <f t="shared" si="1"/>
        <v>530.91840277777771</v>
      </c>
      <c r="B39" s="50"/>
      <c r="E39">
        <v>-7.5287152161040893</v>
      </c>
      <c r="P39" s="24" t="s">
        <v>29</v>
      </c>
      <c r="Q39" s="23">
        <v>0.67306590744161232</v>
      </c>
      <c r="Y39">
        <v>-11.634530214853001</v>
      </c>
    </row>
    <row r="40" spans="1:30" x14ac:dyDescent="0.45">
      <c r="A40" s="7">
        <f t="shared" si="1"/>
        <v>64.668402777777743</v>
      </c>
      <c r="B40" s="50"/>
      <c r="E40">
        <v>8.1817643576080599</v>
      </c>
      <c r="P40" s="22" t="s">
        <v>31</v>
      </c>
      <c r="Q40" s="22">
        <f>COUNT(A5:A28)</f>
        <v>24</v>
      </c>
      <c r="Y40">
        <v>19.006185717945911</v>
      </c>
    </row>
    <row r="41" spans="1:30" x14ac:dyDescent="0.45">
      <c r="A41" s="7">
        <f t="shared" si="1"/>
        <v>578.00173611111097</v>
      </c>
      <c r="B41" s="50"/>
      <c r="D41" s="2" t="s">
        <v>25</v>
      </c>
      <c r="E41">
        <v>-7.7471876850207479</v>
      </c>
      <c r="P41" s="22" t="s">
        <v>32</v>
      </c>
      <c r="Q41" s="22">
        <v>3</v>
      </c>
      <c r="X41" s="2" t="s">
        <v>25</v>
      </c>
      <c r="Y41">
        <v>4.5702573112258023</v>
      </c>
    </row>
    <row r="42" spans="1:30" x14ac:dyDescent="0.45">
      <c r="A42" s="7">
        <f t="shared" si="1"/>
        <v>325.50173611111103</v>
      </c>
      <c r="B42" s="50"/>
      <c r="E42">
        <v>-2.7418590882177227</v>
      </c>
      <c r="P42" s="22" t="s">
        <v>33</v>
      </c>
      <c r="Q42" s="22">
        <v>1</v>
      </c>
      <c r="Y42">
        <v>-11.326744994692675</v>
      </c>
    </row>
    <row r="43" spans="1:30" x14ac:dyDescent="0.45">
      <c r="A43" s="7">
        <f t="shared" si="1"/>
        <v>170.08506944444437</v>
      </c>
      <c r="B43" s="50"/>
      <c r="E43">
        <v>2.8975725281232059</v>
      </c>
      <c r="P43" s="22" t="s">
        <v>30</v>
      </c>
      <c r="Q43" s="55">
        <f>(Q38-Q39)/(1-Q38)*(Q40-Q41-1)/(Q42)</f>
        <v>25.615881978490993</v>
      </c>
      <c r="R43" s="43">
        <f>FDIST(Q43,Q42,Q40-4)</f>
        <v>5.9718479438125993E-5</v>
      </c>
      <c r="Y43">
        <v>7.7498993448263462</v>
      </c>
    </row>
    <row r="44" spans="1:30" x14ac:dyDescent="0.45">
      <c r="A44" s="7">
        <f t="shared" si="1"/>
        <v>121.91840277777773</v>
      </c>
      <c r="B44" s="50"/>
      <c r="E44">
        <v>4.4712847838959107</v>
      </c>
      <c r="K44" s="51">
        <f t="array" ref="K44:N47">MINVERSE(M16:P19)*M35/(Q40-Q41-1)</f>
        <v>28.334422150658419</v>
      </c>
      <c r="L44" s="38">
        <v>-2.2962773378247054</v>
      </c>
      <c r="M44" s="38">
        <v>-28.334422150658419</v>
      </c>
      <c r="N44" s="38">
        <v>2.2962773378247054</v>
      </c>
      <c r="Q44" s="25" t="s">
        <v>34</v>
      </c>
      <c r="Y44">
        <v>0.36546978514699902</v>
      </c>
    </row>
    <row r="45" spans="1:30" x14ac:dyDescent="0.45">
      <c r="A45" s="7">
        <f t="shared" si="1"/>
        <v>325.50173611111103</v>
      </c>
      <c r="B45" s="50"/>
      <c r="E45">
        <v>-2.5287152161040893</v>
      </c>
      <c r="J45" t="s">
        <v>53</v>
      </c>
      <c r="K45" s="38">
        <v>-2.2962773378247059</v>
      </c>
      <c r="L45" s="51">
        <v>0.24602971476693272</v>
      </c>
      <c r="M45" s="38">
        <v>2.296277337824705</v>
      </c>
      <c r="N45" s="38">
        <v>-0.24602971476693267</v>
      </c>
      <c r="P45" s="25">
        <v>0.05</v>
      </c>
      <c r="Q45" s="22">
        <f>_xlfn.F.INV(1-P45,Q42,Q40-Q41-1)</f>
        <v>4.3512435033292869</v>
      </c>
      <c r="Y45">
        <v>-6.634530214853001</v>
      </c>
    </row>
    <row r="46" spans="1:30" x14ac:dyDescent="0.45">
      <c r="A46" s="7">
        <f t="shared" si="1"/>
        <v>4.1684027777777679</v>
      </c>
      <c r="B46" s="50"/>
      <c r="E46">
        <v>-18.895544554455519</v>
      </c>
      <c r="K46" s="38">
        <v>-28.334422150658412</v>
      </c>
      <c r="L46" s="38">
        <v>2.2962773378247059</v>
      </c>
      <c r="M46" s="51">
        <v>53.884707567573273</v>
      </c>
      <c r="N46" s="38">
        <v>-4.2088706799738009</v>
      </c>
      <c r="P46" s="25">
        <v>2.5000000000000001E-2</v>
      </c>
      <c r="Q46" s="22">
        <f>_xlfn.F.INV(1-P46,Q42,Q40-Q41-1)</f>
        <v>5.871493765808073</v>
      </c>
      <c r="Y46">
        <v>-18.27135719775994</v>
      </c>
    </row>
    <row r="47" spans="1:30" x14ac:dyDescent="0.45">
      <c r="A47" s="7">
        <f t="shared" si="1"/>
        <v>1086.2517361111113</v>
      </c>
      <c r="B47" s="50"/>
      <c r="E47">
        <v>-4.5153465346534958</v>
      </c>
      <c r="K47" s="38">
        <v>2.2962773378247054</v>
      </c>
      <c r="L47" s="38">
        <v>-0.24602971476693275</v>
      </c>
      <c r="M47" s="38">
        <v>-4.2088706799738018</v>
      </c>
      <c r="N47" s="51">
        <v>0.44219313447453235</v>
      </c>
      <c r="P47" s="25">
        <v>0.01</v>
      </c>
      <c r="Q47" s="22">
        <f>_xlfn.F.INV(1-P47,Q42,Q40-Q41-1)</f>
        <v>8.0959580640856927</v>
      </c>
      <c r="Y47">
        <v>7.3442132425607127</v>
      </c>
    </row>
    <row r="48" spans="1:30" x14ac:dyDescent="0.45">
      <c r="A48" s="7">
        <f t="shared" si="1"/>
        <v>897.5017361111112</v>
      </c>
      <c r="B48" s="50"/>
      <c r="E48">
        <v>6.2311881188118221</v>
      </c>
      <c r="P48" s="25">
        <v>1E-3</v>
      </c>
      <c r="Q48" s="22">
        <f>_xlfn.F.INV(1-P48,Q42,Q40-Q41-1)</f>
        <v>14.818775550957307</v>
      </c>
      <c r="Y48">
        <v>10.600499615680278</v>
      </c>
    </row>
    <row r="49" spans="1:25" x14ac:dyDescent="0.45">
      <c r="A49" s="7">
        <f t="shared" si="1"/>
        <v>726.7517361111112</v>
      </c>
      <c r="B49" s="50"/>
      <c r="E49">
        <v>-0.20544554455450736</v>
      </c>
      <c r="Y49">
        <v>6.0364280224003863</v>
      </c>
    </row>
    <row r="50" spans="1:25" x14ac:dyDescent="0.45">
      <c r="A50" s="7">
        <f t="shared" si="1"/>
        <v>359.41840277777789</v>
      </c>
      <c r="B50" s="50"/>
      <c r="E50">
        <v>12.414356435643469</v>
      </c>
      <c r="Y50">
        <v>7.4208575820797336</v>
      </c>
    </row>
    <row r="51" spans="1:25" x14ac:dyDescent="0.45">
      <c r="A51" s="7">
        <f t="shared" si="1"/>
        <v>578.00173611111097</v>
      </c>
      <c r="B51" s="50"/>
      <c r="E51">
        <v>3.7806930693067642</v>
      </c>
      <c r="Y51">
        <v>-19.938426485121362</v>
      </c>
    </row>
    <row r="52" spans="1:25" x14ac:dyDescent="0.45">
      <c r="A52" s="7">
        <f t="shared" si="1"/>
        <v>1021.3350694444446</v>
      </c>
      <c r="B52" s="50"/>
      <c r="E52">
        <v>15.104455445544481</v>
      </c>
      <c r="M52" t="s">
        <v>35</v>
      </c>
      <c r="N52" t="s">
        <v>3</v>
      </c>
      <c r="O52" s="17" t="s">
        <v>37</v>
      </c>
      <c r="Y52">
        <v>15.72864280224006</v>
      </c>
    </row>
    <row r="53" spans="1:25" x14ac:dyDescent="0.45">
      <c r="A53" s="7">
        <f t="shared" si="1"/>
        <v>2205.0850694444448</v>
      </c>
      <c r="B53" s="50"/>
      <c r="E53">
        <v>2.6113861386138453</v>
      </c>
      <c r="K53" s="15" t="s">
        <v>16</v>
      </c>
      <c r="L53" s="3">
        <v>6.1747524752475158</v>
      </c>
      <c r="M53" s="4">
        <f>SQRT(K44)</f>
        <v>5.3230087498198255</v>
      </c>
      <c r="N53" s="3">
        <f>L53/M53</f>
        <v>1.1600117086894739</v>
      </c>
      <c r="O53" s="42">
        <f>TDIST(ABS(N53),$Q$40-$Q$41-1,2)</f>
        <v>0.25970506940134402</v>
      </c>
      <c r="Y53">
        <v>18.21607005600093</v>
      </c>
    </row>
    <row r="54" spans="1:25" x14ac:dyDescent="0.45">
      <c r="A54" s="7">
        <f t="shared" si="1"/>
        <v>80.251736111111157</v>
      </c>
      <c r="B54" s="50"/>
      <c r="E54">
        <v>-1.02227722772286</v>
      </c>
      <c r="K54" s="16" t="s">
        <v>14</v>
      </c>
      <c r="L54" s="3">
        <v>3.4366336633663295</v>
      </c>
      <c r="M54" s="4">
        <f>SQRT(L45)</f>
        <v>0.49601382517721493</v>
      </c>
      <c r="N54" s="3">
        <f t="shared" ref="N54:N55" si="2">L54/M54</f>
        <v>6.9285037813986232</v>
      </c>
      <c r="O54" s="42">
        <f t="shared" ref="O54:O56" si="3">TDIST(ABS(N54),$Q$40-$Q$41-1,2)</f>
        <v>9.9694918545200362E-7</v>
      </c>
      <c r="Y54">
        <v>-4.1432140112001576</v>
      </c>
    </row>
    <row r="55" spans="1:25" x14ac:dyDescent="0.45">
      <c r="A55" s="7">
        <f t="shared" si="1"/>
        <v>4.1684027777777679</v>
      </c>
      <c r="B55" s="50"/>
      <c r="E55">
        <v>-1.7123762376238716</v>
      </c>
      <c r="K55" s="16" t="s">
        <v>15</v>
      </c>
      <c r="L55" s="3">
        <v>62.799196607049907</v>
      </c>
      <c r="M55" s="4">
        <f>SQRT(M46)</f>
        <v>7.3406203802930223</v>
      </c>
      <c r="N55" s="3">
        <f t="shared" si="2"/>
        <v>8.5550257816960009</v>
      </c>
      <c r="O55" s="42">
        <f t="shared" si="3"/>
        <v>4.0727319424649721E-8</v>
      </c>
      <c r="Y55">
        <v>-10.450999231360484</v>
      </c>
    </row>
    <row r="56" spans="1:25" x14ac:dyDescent="0.45">
      <c r="A56" s="7">
        <f t="shared" si="1"/>
        <v>1021.3350694444446</v>
      </c>
      <c r="B56" s="50"/>
      <c r="E56">
        <v>4.7945544554454926</v>
      </c>
      <c r="K56" s="15" t="s">
        <v>51</v>
      </c>
      <c r="L56" s="3">
        <v>-3.365585705995116</v>
      </c>
      <c r="M56" s="4">
        <f>SQRT(N47)</f>
        <v>0.6649760405266737</v>
      </c>
      <c r="N56" s="3">
        <f>L56/M56</f>
        <v>-5.0612134887288693</v>
      </c>
      <c r="O56" s="42">
        <f t="shared" si="3"/>
        <v>5.9718479438125119E-5</v>
      </c>
      <c r="Y56">
        <v>11.036428022400386</v>
      </c>
    </row>
    <row r="57" spans="1:25" x14ac:dyDescent="0.45">
      <c r="A57" s="7">
        <f t="shared" si="1"/>
        <v>145.00173611111106</v>
      </c>
      <c r="B57" s="50"/>
      <c r="E57">
        <v>-18.585643564356531</v>
      </c>
      <c r="Y57">
        <v>-23.579142417920266</v>
      </c>
    </row>
  </sheetData>
  <mergeCells count="2">
    <mergeCell ref="L34:M34"/>
    <mergeCell ref="AC34:AD34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2"/>
  <sheetViews>
    <sheetView topLeftCell="N1" workbookViewId="0">
      <selection activeCell="Y65" sqref="Y65"/>
    </sheetView>
  </sheetViews>
  <sheetFormatPr defaultRowHeight="14.25" x14ac:dyDescent="0.45"/>
  <cols>
    <col min="12" max="12" width="9.1328125" bestFit="1" customWidth="1"/>
    <col min="13" max="13" width="10.19921875" bestFit="1" customWidth="1"/>
    <col min="14" max="16" width="9.1328125" bestFit="1" customWidth="1"/>
    <col min="17" max="17" width="9.19921875" bestFit="1" customWidth="1"/>
    <col min="18" max="18" width="9.1328125" bestFit="1" customWidth="1"/>
    <col min="19" max="19" width="9.19921875" bestFit="1" customWidth="1"/>
    <col min="20" max="20" width="9.1328125" bestFit="1" customWidth="1"/>
    <col min="24" max="24" width="10.19921875" style="50" bestFit="1" customWidth="1"/>
    <col min="25" max="28" width="9.06640625" style="50"/>
  </cols>
  <sheetData>
    <row r="1" spans="1:28" x14ac:dyDescent="0.45">
      <c r="A1" s="10" t="s">
        <v>8</v>
      </c>
      <c r="B1" s="9"/>
      <c r="C1" s="9"/>
      <c r="D1" s="9"/>
      <c r="E1" s="9"/>
      <c r="F1" s="9"/>
      <c r="G1" s="9"/>
      <c r="H1" s="9"/>
      <c r="I1" s="9"/>
    </row>
    <row r="2" spans="1:28" ht="15.75" x14ac:dyDescent="0.55000000000000004">
      <c r="A2" s="30" t="s">
        <v>1</v>
      </c>
      <c r="B2" s="30" t="s">
        <v>42</v>
      </c>
      <c r="C2" s="30" t="s">
        <v>43</v>
      </c>
      <c r="D2" s="30" t="s">
        <v>44</v>
      </c>
      <c r="E2" s="30" t="s">
        <v>45</v>
      </c>
      <c r="F2" s="30" t="s">
        <v>54</v>
      </c>
      <c r="G2" s="30" t="s">
        <v>55</v>
      </c>
      <c r="H2" s="30" t="s">
        <v>56</v>
      </c>
      <c r="I2" s="30" t="s">
        <v>57</v>
      </c>
    </row>
    <row r="3" spans="1:28" x14ac:dyDescent="0.45">
      <c r="A3" s="30">
        <v>38.1</v>
      </c>
      <c r="B3" s="30">
        <v>34.299999999999997</v>
      </c>
      <c r="C3" s="30">
        <v>1.1000000000000001</v>
      </c>
      <c r="D3" s="30">
        <v>1</v>
      </c>
      <c r="E3" s="30">
        <v>0</v>
      </c>
      <c r="F3" s="30">
        <f>B3*D3</f>
        <v>34.299999999999997</v>
      </c>
      <c r="G3" s="30">
        <f>C3*D3</f>
        <v>1.1000000000000001</v>
      </c>
      <c r="H3" s="30">
        <f>B3*E3</f>
        <v>0</v>
      </c>
      <c r="I3" s="30">
        <f>C3*E3</f>
        <v>0</v>
      </c>
      <c r="L3" s="36">
        <v>1</v>
      </c>
      <c r="M3" s="36">
        <v>34.299999999999997</v>
      </c>
      <c r="N3" s="36">
        <v>1.1000000000000001</v>
      </c>
      <c r="O3" s="36">
        <v>1</v>
      </c>
      <c r="P3" s="36">
        <v>0</v>
      </c>
      <c r="Q3" s="36">
        <f>M3*O3</f>
        <v>34.299999999999997</v>
      </c>
      <c r="R3" s="36">
        <f>N3*O3</f>
        <v>1.1000000000000001</v>
      </c>
      <c r="S3" s="36">
        <f>M3*P3</f>
        <v>0</v>
      </c>
      <c r="T3" s="36">
        <f>N3*P3</f>
        <v>0</v>
      </c>
      <c r="X3" s="13">
        <v>1</v>
      </c>
      <c r="Y3" s="13">
        <v>34.299999999999997</v>
      </c>
      <c r="Z3" s="13">
        <v>1.1000000000000001</v>
      </c>
      <c r="AA3" s="13">
        <v>1</v>
      </c>
      <c r="AB3" s="13">
        <v>0</v>
      </c>
    </row>
    <row r="4" spans="1:28" x14ac:dyDescent="0.45">
      <c r="A4" s="30">
        <v>17.3</v>
      </c>
      <c r="B4" s="30">
        <v>23.7</v>
      </c>
      <c r="C4" s="30">
        <v>0.6</v>
      </c>
      <c r="D4" s="30">
        <v>1</v>
      </c>
      <c r="E4" s="30">
        <v>0</v>
      </c>
      <c r="F4" s="30">
        <f t="shared" ref="F4:F32" si="0">B4*D4</f>
        <v>23.7</v>
      </c>
      <c r="G4" s="30">
        <f t="shared" ref="G4:G32" si="1">C4*D4</f>
        <v>0.6</v>
      </c>
      <c r="H4" s="30">
        <f t="shared" ref="H4:H32" si="2">B4*E4</f>
        <v>0</v>
      </c>
      <c r="I4" s="30">
        <f t="shared" ref="I4:I32" si="3">C4*E4</f>
        <v>0</v>
      </c>
      <c r="L4" s="36">
        <v>1</v>
      </c>
      <c r="M4" s="36">
        <v>23.7</v>
      </c>
      <c r="N4" s="36">
        <v>0.6</v>
      </c>
      <c r="O4" s="36">
        <v>1</v>
      </c>
      <c r="P4" s="36">
        <v>0</v>
      </c>
      <c r="Q4" s="36">
        <f t="shared" ref="Q4:Q32" si="4">M4*O4</f>
        <v>23.7</v>
      </c>
      <c r="R4" s="36">
        <f t="shared" ref="R4:R32" si="5">N4*O4</f>
        <v>0.6</v>
      </c>
      <c r="S4" s="36">
        <f t="shared" ref="S4:S32" si="6">M4*P4</f>
        <v>0</v>
      </c>
      <c r="T4" s="36">
        <f t="shared" ref="T4:T32" si="7">N4*P4</f>
        <v>0</v>
      </c>
      <c r="X4" s="13">
        <v>1</v>
      </c>
      <c r="Y4" s="13">
        <v>23.7</v>
      </c>
      <c r="Z4" s="13">
        <v>0.6</v>
      </c>
      <c r="AA4" s="13">
        <v>1</v>
      </c>
      <c r="AB4" s="13">
        <v>0</v>
      </c>
    </row>
    <row r="5" spans="1:28" x14ac:dyDescent="0.45">
      <c r="A5" s="30">
        <v>29.1</v>
      </c>
      <c r="B5" s="30">
        <v>17.399999999999999</v>
      </c>
      <c r="C5" s="30">
        <v>1.5</v>
      </c>
      <c r="D5" s="30">
        <v>1</v>
      </c>
      <c r="E5" s="30">
        <v>0</v>
      </c>
      <c r="F5" s="30">
        <f t="shared" si="0"/>
        <v>17.399999999999999</v>
      </c>
      <c r="G5" s="30">
        <f t="shared" si="1"/>
        <v>1.5</v>
      </c>
      <c r="H5" s="30">
        <f t="shared" si="2"/>
        <v>0</v>
      </c>
      <c r="I5" s="30">
        <f t="shared" si="3"/>
        <v>0</v>
      </c>
      <c r="L5" s="36">
        <v>1</v>
      </c>
      <c r="M5" s="36">
        <v>17.399999999999999</v>
      </c>
      <c r="N5" s="36">
        <v>1.5</v>
      </c>
      <c r="O5" s="36">
        <v>1</v>
      </c>
      <c r="P5" s="36">
        <v>0</v>
      </c>
      <c r="Q5" s="36">
        <f t="shared" si="4"/>
        <v>17.399999999999999</v>
      </c>
      <c r="R5" s="36">
        <f t="shared" si="5"/>
        <v>1.5</v>
      </c>
      <c r="S5" s="36">
        <f t="shared" si="6"/>
        <v>0</v>
      </c>
      <c r="T5" s="36">
        <f t="shared" si="7"/>
        <v>0</v>
      </c>
      <c r="X5" s="13">
        <v>1</v>
      </c>
      <c r="Y5" s="13">
        <v>17.399999999999999</v>
      </c>
      <c r="Z5" s="13">
        <v>1.5</v>
      </c>
      <c r="AA5" s="13">
        <v>1</v>
      </c>
      <c r="AB5" s="13">
        <v>0</v>
      </c>
    </row>
    <row r="6" spans="1:28" x14ac:dyDescent="0.45">
      <c r="A6" s="30">
        <v>18.8</v>
      </c>
      <c r="B6" s="30">
        <v>6.7</v>
      </c>
      <c r="C6" s="30">
        <v>0.8</v>
      </c>
      <c r="D6" s="30">
        <v>1</v>
      </c>
      <c r="E6" s="30">
        <v>0</v>
      </c>
      <c r="F6" s="30">
        <f t="shared" si="0"/>
        <v>6.7</v>
      </c>
      <c r="G6" s="30">
        <f t="shared" si="1"/>
        <v>0.8</v>
      </c>
      <c r="H6" s="30">
        <f t="shared" si="2"/>
        <v>0</v>
      </c>
      <c r="I6" s="30">
        <f t="shared" si="3"/>
        <v>0</v>
      </c>
      <c r="L6" s="36">
        <v>1</v>
      </c>
      <c r="M6" s="36">
        <v>6.7</v>
      </c>
      <c r="N6" s="36">
        <v>0.8</v>
      </c>
      <c r="O6" s="36">
        <v>1</v>
      </c>
      <c r="P6" s="36">
        <v>0</v>
      </c>
      <c r="Q6" s="36">
        <f t="shared" si="4"/>
        <v>6.7</v>
      </c>
      <c r="R6" s="36">
        <f t="shared" si="5"/>
        <v>0.8</v>
      </c>
      <c r="S6" s="36">
        <f t="shared" si="6"/>
        <v>0</v>
      </c>
      <c r="T6" s="36">
        <f t="shared" si="7"/>
        <v>0</v>
      </c>
      <c r="X6" s="13">
        <v>1</v>
      </c>
      <c r="Y6" s="13">
        <v>6.7</v>
      </c>
      <c r="Z6" s="13">
        <v>0.8</v>
      </c>
      <c r="AA6" s="13">
        <v>1</v>
      </c>
      <c r="AB6" s="13">
        <v>0</v>
      </c>
    </row>
    <row r="7" spans="1:28" x14ac:dyDescent="0.45">
      <c r="A7" s="30">
        <v>20.6</v>
      </c>
      <c r="B7" s="30">
        <v>10.1</v>
      </c>
      <c r="C7" s="30">
        <v>1.6</v>
      </c>
      <c r="D7" s="30">
        <v>1</v>
      </c>
      <c r="E7" s="30">
        <v>0</v>
      </c>
      <c r="F7" s="30">
        <f t="shared" si="0"/>
        <v>10.1</v>
      </c>
      <c r="G7" s="30">
        <f t="shared" si="1"/>
        <v>1.6</v>
      </c>
      <c r="H7" s="30">
        <f t="shared" si="2"/>
        <v>0</v>
      </c>
      <c r="I7" s="30">
        <f t="shared" si="3"/>
        <v>0</v>
      </c>
      <c r="L7" s="36">
        <v>1</v>
      </c>
      <c r="M7" s="36">
        <v>10.1</v>
      </c>
      <c r="N7" s="36">
        <v>1.6</v>
      </c>
      <c r="O7" s="36">
        <v>1</v>
      </c>
      <c r="P7" s="36">
        <v>0</v>
      </c>
      <c r="Q7" s="36">
        <f t="shared" si="4"/>
        <v>10.1</v>
      </c>
      <c r="R7" s="36">
        <f t="shared" si="5"/>
        <v>1.6</v>
      </c>
      <c r="S7" s="36">
        <f t="shared" si="6"/>
        <v>0</v>
      </c>
      <c r="T7" s="36">
        <f t="shared" si="7"/>
        <v>0</v>
      </c>
      <c r="X7" s="13">
        <v>1</v>
      </c>
      <c r="Y7" s="13">
        <v>10.1</v>
      </c>
      <c r="Z7" s="13">
        <v>1.6</v>
      </c>
      <c r="AA7" s="13">
        <v>1</v>
      </c>
      <c r="AB7" s="13">
        <v>0</v>
      </c>
    </row>
    <row r="8" spans="1:28" x14ac:dyDescent="0.45">
      <c r="A8" s="30">
        <v>25.5</v>
      </c>
      <c r="B8" s="30">
        <v>17.8</v>
      </c>
      <c r="C8" s="30">
        <v>3.5</v>
      </c>
      <c r="D8" s="30">
        <v>1</v>
      </c>
      <c r="E8" s="30">
        <v>0</v>
      </c>
      <c r="F8" s="30">
        <f t="shared" si="0"/>
        <v>17.8</v>
      </c>
      <c r="G8" s="30">
        <f t="shared" si="1"/>
        <v>3.5</v>
      </c>
      <c r="H8" s="30">
        <f t="shared" si="2"/>
        <v>0</v>
      </c>
      <c r="I8" s="30">
        <f t="shared" si="3"/>
        <v>0</v>
      </c>
      <c r="L8" s="36">
        <v>1</v>
      </c>
      <c r="M8" s="36">
        <v>17.8</v>
      </c>
      <c r="N8" s="36">
        <v>3.5</v>
      </c>
      <c r="O8" s="36">
        <v>1</v>
      </c>
      <c r="P8" s="36">
        <v>0</v>
      </c>
      <c r="Q8" s="36">
        <f t="shared" si="4"/>
        <v>17.8</v>
      </c>
      <c r="R8" s="36">
        <f t="shared" si="5"/>
        <v>3.5</v>
      </c>
      <c r="S8" s="36">
        <f t="shared" si="6"/>
        <v>0</v>
      </c>
      <c r="T8" s="36">
        <f t="shared" si="7"/>
        <v>0</v>
      </c>
      <c r="X8" s="13">
        <v>1</v>
      </c>
      <c r="Y8" s="13">
        <v>17.8</v>
      </c>
      <c r="Z8" s="13">
        <v>3.5</v>
      </c>
      <c r="AA8" s="13">
        <v>1</v>
      </c>
      <c r="AB8" s="13">
        <v>0</v>
      </c>
    </row>
    <row r="9" spans="1:28" x14ac:dyDescent="0.45">
      <c r="A9" s="30">
        <v>52.9</v>
      </c>
      <c r="B9" s="30">
        <v>72.5</v>
      </c>
      <c r="C9" s="30">
        <v>7.3</v>
      </c>
      <c r="D9" s="30">
        <v>1</v>
      </c>
      <c r="E9" s="30">
        <v>0</v>
      </c>
      <c r="F9" s="30">
        <f t="shared" si="0"/>
        <v>72.5</v>
      </c>
      <c r="G9" s="30">
        <f t="shared" si="1"/>
        <v>7.3</v>
      </c>
      <c r="H9" s="30">
        <f t="shared" si="2"/>
        <v>0</v>
      </c>
      <c r="I9" s="30">
        <f t="shared" si="3"/>
        <v>0</v>
      </c>
      <c r="L9" s="36">
        <v>1</v>
      </c>
      <c r="M9" s="36">
        <v>72.5</v>
      </c>
      <c r="N9" s="36">
        <v>7.3</v>
      </c>
      <c r="O9" s="36">
        <v>1</v>
      </c>
      <c r="P9" s="36">
        <v>0</v>
      </c>
      <c r="Q9" s="36">
        <f t="shared" si="4"/>
        <v>72.5</v>
      </c>
      <c r="R9" s="36">
        <f t="shared" si="5"/>
        <v>7.3</v>
      </c>
      <c r="S9" s="36">
        <f t="shared" si="6"/>
        <v>0</v>
      </c>
      <c r="T9" s="36">
        <f t="shared" si="7"/>
        <v>0</v>
      </c>
      <c r="X9" s="13">
        <v>1</v>
      </c>
      <c r="Y9" s="13">
        <v>72.5</v>
      </c>
      <c r="Z9" s="13">
        <v>7.3</v>
      </c>
      <c r="AA9" s="13">
        <v>1</v>
      </c>
      <c r="AB9" s="13">
        <v>0</v>
      </c>
    </row>
    <row r="10" spans="1:28" x14ac:dyDescent="0.45">
      <c r="A10" s="30">
        <v>26.2</v>
      </c>
      <c r="B10" s="30">
        <v>20.2</v>
      </c>
      <c r="C10" s="30">
        <v>1.2</v>
      </c>
      <c r="D10" s="30">
        <v>1</v>
      </c>
      <c r="E10" s="30">
        <v>0</v>
      </c>
      <c r="F10" s="30">
        <f t="shared" si="0"/>
        <v>20.2</v>
      </c>
      <c r="G10" s="30">
        <f t="shared" si="1"/>
        <v>1.2</v>
      </c>
      <c r="H10" s="30">
        <f t="shared" si="2"/>
        <v>0</v>
      </c>
      <c r="I10" s="30">
        <f t="shared" si="3"/>
        <v>0</v>
      </c>
      <c r="L10" s="36">
        <v>1</v>
      </c>
      <c r="M10" s="36">
        <v>20.2</v>
      </c>
      <c r="N10" s="36">
        <v>1.2</v>
      </c>
      <c r="O10" s="36">
        <v>1</v>
      </c>
      <c r="P10" s="36">
        <v>0</v>
      </c>
      <c r="Q10" s="36">
        <f t="shared" si="4"/>
        <v>20.2</v>
      </c>
      <c r="R10" s="36">
        <f t="shared" si="5"/>
        <v>1.2</v>
      </c>
      <c r="S10" s="36">
        <f t="shared" si="6"/>
        <v>0</v>
      </c>
      <c r="T10" s="36">
        <f t="shared" si="7"/>
        <v>0</v>
      </c>
      <c r="X10" s="13">
        <v>1</v>
      </c>
      <c r="Y10" s="13">
        <v>20.2</v>
      </c>
      <c r="Z10" s="13">
        <v>1.2</v>
      </c>
      <c r="AA10" s="13">
        <v>1</v>
      </c>
      <c r="AB10" s="13">
        <v>0</v>
      </c>
    </row>
    <row r="11" spans="1:28" x14ac:dyDescent="0.45">
      <c r="A11" s="30">
        <v>61.5</v>
      </c>
      <c r="B11" s="30">
        <v>66.2</v>
      </c>
      <c r="C11" s="30">
        <v>0.8</v>
      </c>
      <c r="D11" s="30">
        <v>1</v>
      </c>
      <c r="E11" s="30">
        <v>0</v>
      </c>
      <c r="F11" s="30">
        <f t="shared" si="0"/>
        <v>66.2</v>
      </c>
      <c r="G11" s="30">
        <f t="shared" si="1"/>
        <v>0.8</v>
      </c>
      <c r="H11" s="30">
        <f t="shared" si="2"/>
        <v>0</v>
      </c>
      <c r="I11" s="30">
        <f t="shared" si="3"/>
        <v>0</v>
      </c>
      <c r="L11" s="36">
        <v>1</v>
      </c>
      <c r="M11" s="36">
        <v>66.2</v>
      </c>
      <c r="N11" s="36">
        <v>0.8</v>
      </c>
      <c r="O11" s="36">
        <v>1</v>
      </c>
      <c r="P11" s="36">
        <v>0</v>
      </c>
      <c r="Q11" s="36">
        <f t="shared" si="4"/>
        <v>66.2</v>
      </c>
      <c r="R11" s="36">
        <f t="shared" si="5"/>
        <v>0.8</v>
      </c>
      <c r="S11" s="36">
        <f t="shared" si="6"/>
        <v>0</v>
      </c>
      <c r="T11" s="36">
        <f t="shared" si="7"/>
        <v>0</v>
      </c>
      <c r="X11" s="13">
        <v>1</v>
      </c>
      <c r="Y11" s="13">
        <v>66.2</v>
      </c>
      <c r="Z11" s="13">
        <v>0.8</v>
      </c>
      <c r="AA11" s="13">
        <v>1</v>
      </c>
      <c r="AB11" s="13">
        <v>0</v>
      </c>
    </row>
    <row r="12" spans="1:28" x14ac:dyDescent="0.45">
      <c r="A12" s="30">
        <v>39.9</v>
      </c>
      <c r="B12" s="30">
        <v>42.9</v>
      </c>
      <c r="C12" s="30">
        <v>9.6999999999999993</v>
      </c>
      <c r="D12" s="30">
        <v>1</v>
      </c>
      <c r="E12" s="30">
        <v>0</v>
      </c>
      <c r="F12" s="30">
        <f t="shared" si="0"/>
        <v>42.9</v>
      </c>
      <c r="G12" s="30">
        <f t="shared" si="1"/>
        <v>9.6999999999999993</v>
      </c>
      <c r="H12" s="30">
        <f t="shared" si="2"/>
        <v>0</v>
      </c>
      <c r="I12" s="30">
        <f t="shared" si="3"/>
        <v>0</v>
      </c>
      <c r="L12" s="36">
        <v>1</v>
      </c>
      <c r="M12" s="36">
        <v>42.9</v>
      </c>
      <c r="N12" s="36">
        <v>9.6999999999999993</v>
      </c>
      <c r="O12" s="36">
        <v>1</v>
      </c>
      <c r="P12" s="36">
        <v>0</v>
      </c>
      <c r="Q12" s="36">
        <f t="shared" si="4"/>
        <v>42.9</v>
      </c>
      <c r="R12" s="36">
        <f t="shared" si="5"/>
        <v>9.6999999999999993</v>
      </c>
      <c r="S12" s="36">
        <f t="shared" si="6"/>
        <v>0</v>
      </c>
      <c r="T12" s="36">
        <f t="shared" si="7"/>
        <v>0</v>
      </c>
      <c r="X12" s="13">
        <v>1</v>
      </c>
      <c r="Y12" s="13">
        <v>42.9</v>
      </c>
      <c r="Z12" s="13">
        <v>9.6999999999999993</v>
      </c>
      <c r="AA12" s="13">
        <v>1</v>
      </c>
      <c r="AB12" s="13">
        <v>0</v>
      </c>
    </row>
    <row r="13" spans="1:28" x14ac:dyDescent="0.45">
      <c r="A13" s="30">
        <v>31.7</v>
      </c>
      <c r="B13" s="30">
        <v>14.9</v>
      </c>
      <c r="C13" s="30">
        <v>1.3</v>
      </c>
      <c r="D13" s="30">
        <v>0</v>
      </c>
      <c r="E13" s="30">
        <v>1</v>
      </c>
      <c r="F13" s="30">
        <f t="shared" si="0"/>
        <v>0</v>
      </c>
      <c r="G13" s="30">
        <f t="shared" si="1"/>
        <v>0</v>
      </c>
      <c r="H13" s="30">
        <f t="shared" si="2"/>
        <v>14.9</v>
      </c>
      <c r="I13" s="30">
        <f t="shared" si="3"/>
        <v>1.3</v>
      </c>
      <c r="L13" s="36">
        <v>1</v>
      </c>
      <c r="M13" s="36">
        <v>14.9</v>
      </c>
      <c r="N13" s="36">
        <v>1.3</v>
      </c>
      <c r="O13" s="36">
        <v>0</v>
      </c>
      <c r="P13" s="36">
        <v>1</v>
      </c>
      <c r="Q13" s="36">
        <f t="shared" si="4"/>
        <v>0</v>
      </c>
      <c r="R13" s="36">
        <f t="shared" si="5"/>
        <v>0</v>
      </c>
      <c r="S13" s="36">
        <f t="shared" si="6"/>
        <v>14.9</v>
      </c>
      <c r="T13" s="36">
        <f t="shared" si="7"/>
        <v>1.3</v>
      </c>
      <c r="X13" s="13">
        <v>1</v>
      </c>
      <c r="Y13" s="13">
        <v>14.9</v>
      </c>
      <c r="Z13" s="13">
        <v>1.3</v>
      </c>
      <c r="AA13" s="13">
        <v>0</v>
      </c>
      <c r="AB13" s="13">
        <v>1</v>
      </c>
    </row>
    <row r="14" spans="1:28" x14ac:dyDescent="0.45">
      <c r="A14" s="30">
        <v>57.4</v>
      </c>
      <c r="B14" s="30">
        <v>45.1</v>
      </c>
      <c r="C14" s="30">
        <v>8.9</v>
      </c>
      <c r="D14" s="30">
        <v>0</v>
      </c>
      <c r="E14" s="30">
        <v>1</v>
      </c>
      <c r="F14" s="30">
        <f t="shared" si="0"/>
        <v>0</v>
      </c>
      <c r="G14" s="30">
        <f t="shared" si="1"/>
        <v>0</v>
      </c>
      <c r="H14" s="30">
        <f t="shared" si="2"/>
        <v>45.1</v>
      </c>
      <c r="I14" s="30">
        <f t="shared" si="3"/>
        <v>8.9</v>
      </c>
      <c r="L14" s="36">
        <v>1</v>
      </c>
      <c r="M14" s="36">
        <v>45.1</v>
      </c>
      <c r="N14" s="36">
        <v>8.9</v>
      </c>
      <c r="O14" s="36">
        <v>0</v>
      </c>
      <c r="P14" s="36">
        <v>1</v>
      </c>
      <c r="Q14" s="36">
        <f t="shared" si="4"/>
        <v>0</v>
      </c>
      <c r="R14" s="36">
        <f t="shared" si="5"/>
        <v>0</v>
      </c>
      <c r="S14" s="36">
        <f t="shared" si="6"/>
        <v>45.1</v>
      </c>
      <c r="T14" s="36">
        <f t="shared" si="7"/>
        <v>8.9</v>
      </c>
      <c r="X14" s="13">
        <v>1</v>
      </c>
      <c r="Y14" s="13">
        <v>45.1</v>
      </c>
      <c r="Z14" s="13">
        <v>8.9</v>
      </c>
      <c r="AA14" s="13">
        <v>0</v>
      </c>
      <c r="AB14" s="13">
        <v>1</v>
      </c>
    </row>
    <row r="15" spans="1:28" x14ac:dyDescent="0.45">
      <c r="A15" s="30">
        <v>37.1</v>
      </c>
      <c r="B15" s="30">
        <v>11.9</v>
      </c>
      <c r="C15" s="30">
        <v>1.8</v>
      </c>
      <c r="D15" s="30">
        <v>0</v>
      </c>
      <c r="E15" s="30">
        <v>1</v>
      </c>
      <c r="F15" s="30">
        <f t="shared" si="0"/>
        <v>0</v>
      </c>
      <c r="G15" s="30">
        <f t="shared" si="1"/>
        <v>0</v>
      </c>
      <c r="H15" s="30">
        <f t="shared" si="2"/>
        <v>11.9</v>
      </c>
      <c r="I15" s="30">
        <f t="shared" si="3"/>
        <v>1.8</v>
      </c>
      <c r="L15" s="36">
        <v>1</v>
      </c>
      <c r="M15" s="36">
        <v>11.9</v>
      </c>
      <c r="N15" s="36">
        <v>1.8</v>
      </c>
      <c r="O15" s="36">
        <v>0</v>
      </c>
      <c r="P15" s="36">
        <v>1</v>
      </c>
      <c r="Q15" s="36">
        <f t="shared" si="4"/>
        <v>0</v>
      </c>
      <c r="R15" s="36">
        <f t="shared" si="5"/>
        <v>0</v>
      </c>
      <c r="S15" s="36">
        <f t="shared" si="6"/>
        <v>11.9</v>
      </c>
      <c r="T15" s="36">
        <f t="shared" si="7"/>
        <v>1.8</v>
      </c>
      <c r="X15" s="13">
        <v>1</v>
      </c>
      <c r="Y15" s="13">
        <v>11.9</v>
      </c>
      <c r="Z15" s="13">
        <v>1.8</v>
      </c>
      <c r="AA15" s="13">
        <v>0</v>
      </c>
      <c r="AB15" s="13">
        <v>1</v>
      </c>
    </row>
    <row r="16" spans="1:28" x14ac:dyDescent="0.45">
      <c r="A16" s="30">
        <v>57.6</v>
      </c>
      <c r="B16" s="30">
        <v>43.6</v>
      </c>
      <c r="C16" s="30">
        <v>3.5</v>
      </c>
      <c r="D16" s="30">
        <v>0</v>
      </c>
      <c r="E16" s="30">
        <v>1</v>
      </c>
      <c r="F16" s="30">
        <f t="shared" si="0"/>
        <v>0</v>
      </c>
      <c r="G16" s="30">
        <f t="shared" si="1"/>
        <v>0</v>
      </c>
      <c r="H16" s="30">
        <f t="shared" si="2"/>
        <v>43.6</v>
      </c>
      <c r="I16" s="30">
        <f t="shared" si="3"/>
        <v>3.5</v>
      </c>
      <c r="L16" s="36">
        <v>1</v>
      </c>
      <c r="M16" s="36">
        <v>43.6</v>
      </c>
      <c r="N16" s="36">
        <v>3.5</v>
      </c>
      <c r="O16" s="36">
        <v>0</v>
      </c>
      <c r="P16" s="36">
        <v>1</v>
      </c>
      <c r="Q16" s="36">
        <f t="shared" si="4"/>
        <v>0</v>
      </c>
      <c r="R16" s="36">
        <f t="shared" si="5"/>
        <v>0</v>
      </c>
      <c r="S16" s="36">
        <f t="shared" si="6"/>
        <v>43.6</v>
      </c>
      <c r="T16" s="36">
        <f t="shared" si="7"/>
        <v>3.5</v>
      </c>
      <c r="X16" s="13">
        <v>1</v>
      </c>
      <c r="Y16" s="13">
        <v>43.6</v>
      </c>
      <c r="Z16" s="13">
        <v>3.5</v>
      </c>
      <c r="AA16" s="13">
        <v>0</v>
      </c>
      <c r="AB16" s="13">
        <v>1</v>
      </c>
    </row>
    <row r="17" spans="1:28" x14ac:dyDescent="0.45">
      <c r="A17" s="30">
        <v>52.1</v>
      </c>
      <c r="B17" s="30">
        <v>41.9</v>
      </c>
      <c r="C17" s="30">
        <v>3.7</v>
      </c>
      <c r="D17" s="30">
        <v>0</v>
      </c>
      <c r="E17" s="30">
        <v>1</v>
      </c>
      <c r="F17" s="30">
        <f t="shared" si="0"/>
        <v>0</v>
      </c>
      <c r="G17" s="30">
        <f t="shared" si="1"/>
        <v>0</v>
      </c>
      <c r="H17" s="30">
        <f t="shared" si="2"/>
        <v>41.9</v>
      </c>
      <c r="I17" s="30">
        <f t="shared" si="3"/>
        <v>3.7</v>
      </c>
      <c r="K17" s="2" t="s">
        <v>4</v>
      </c>
      <c r="L17" s="36">
        <v>1</v>
      </c>
      <c r="M17" s="36">
        <v>41.9</v>
      </c>
      <c r="N17" s="36">
        <v>3.7</v>
      </c>
      <c r="O17" s="36">
        <v>0</v>
      </c>
      <c r="P17" s="36">
        <v>1</v>
      </c>
      <c r="Q17" s="36">
        <f t="shared" si="4"/>
        <v>0</v>
      </c>
      <c r="R17" s="36">
        <f t="shared" si="5"/>
        <v>0</v>
      </c>
      <c r="S17" s="36">
        <f t="shared" si="6"/>
        <v>41.9</v>
      </c>
      <c r="T17" s="36">
        <f t="shared" si="7"/>
        <v>3.7</v>
      </c>
      <c r="W17" s="2" t="s">
        <v>4</v>
      </c>
      <c r="X17" s="13">
        <v>1</v>
      </c>
      <c r="Y17" s="13">
        <v>41.9</v>
      </c>
      <c r="Z17" s="13">
        <v>3.7</v>
      </c>
      <c r="AA17" s="13">
        <v>0</v>
      </c>
      <c r="AB17" s="13">
        <v>1</v>
      </c>
    </row>
    <row r="18" spans="1:28" x14ac:dyDescent="0.45">
      <c r="A18" s="30">
        <v>37.299999999999997</v>
      </c>
      <c r="B18" s="30">
        <v>13.3</v>
      </c>
      <c r="C18" s="30">
        <v>6.5</v>
      </c>
      <c r="D18" s="30">
        <v>0</v>
      </c>
      <c r="E18" s="30">
        <v>1</v>
      </c>
      <c r="F18" s="30">
        <f t="shared" si="0"/>
        <v>0</v>
      </c>
      <c r="G18" s="30">
        <f t="shared" si="1"/>
        <v>0</v>
      </c>
      <c r="H18" s="30">
        <f t="shared" si="2"/>
        <v>13.3</v>
      </c>
      <c r="I18" s="30">
        <f t="shared" si="3"/>
        <v>6.5</v>
      </c>
      <c r="L18" s="36">
        <v>1</v>
      </c>
      <c r="M18" s="36">
        <v>13.3</v>
      </c>
      <c r="N18" s="36">
        <v>6.5</v>
      </c>
      <c r="O18" s="36">
        <v>0</v>
      </c>
      <c r="P18" s="36">
        <v>1</v>
      </c>
      <c r="Q18" s="36">
        <f t="shared" si="4"/>
        <v>0</v>
      </c>
      <c r="R18" s="36">
        <f t="shared" si="5"/>
        <v>0</v>
      </c>
      <c r="S18" s="36">
        <f t="shared" si="6"/>
        <v>13.3</v>
      </c>
      <c r="T18" s="36">
        <f t="shared" si="7"/>
        <v>6.5</v>
      </c>
      <c r="X18" s="13">
        <v>1</v>
      </c>
      <c r="Y18" s="13">
        <v>13.3</v>
      </c>
      <c r="Z18" s="13">
        <v>6.5</v>
      </c>
      <c r="AA18" s="13">
        <v>0</v>
      </c>
      <c r="AB18" s="13">
        <v>1</v>
      </c>
    </row>
    <row r="19" spans="1:28" x14ac:dyDescent="0.45">
      <c r="A19" s="30">
        <v>11.2</v>
      </c>
      <c r="B19" s="30">
        <v>15.6</v>
      </c>
      <c r="C19" s="30">
        <v>5.4</v>
      </c>
      <c r="D19" s="30">
        <v>0</v>
      </c>
      <c r="E19" s="30">
        <v>1</v>
      </c>
      <c r="F19" s="30">
        <f t="shared" si="0"/>
        <v>0</v>
      </c>
      <c r="G19" s="30">
        <f t="shared" si="1"/>
        <v>0</v>
      </c>
      <c r="H19" s="30">
        <f t="shared" si="2"/>
        <v>15.6</v>
      </c>
      <c r="I19" s="30">
        <f t="shared" si="3"/>
        <v>5.4</v>
      </c>
      <c r="L19" s="36">
        <v>1</v>
      </c>
      <c r="M19" s="36">
        <v>15.6</v>
      </c>
      <c r="N19" s="36">
        <v>5.4</v>
      </c>
      <c r="O19" s="36">
        <v>0</v>
      </c>
      <c r="P19" s="36">
        <v>1</v>
      </c>
      <c r="Q19" s="36">
        <f t="shared" si="4"/>
        <v>0</v>
      </c>
      <c r="R19" s="36">
        <f t="shared" si="5"/>
        <v>0</v>
      </c>
      <c r="S19" s="36">
        <f t="shared" si="6"/>
        <v>15.6</v>
      </c>
      <c r="T19" s="36">
        <f t="shared" si="7"/>
        <v>5.4</v>
      </c>
      <c r="X19" s="13">
        <v>1</v>
      </c>
      <c r="Y19" s="13">
        <v>15.6</v>
      </c>
      <c r="Z19" s="13">
        <v>5.4</v>
      </c>
      <c r="AA19" s="13">
        <v>0</v>
      </c>
      <c r="AB19" s="13">
        <v>1</v>
      </c>
    </row>
    <row r="20" spans="1:28" x14ac:dyDescent="0.45">
      <c r="A20" s="30">
        <v>77.7</v>
      </c>
      <c r="B20" s="30">
        <v>63.7</v>
      </c>
      <c r="C20" s="30">
        <v>0.5</v>
      </c>
      <c r="D20" s="30">
        <v>0</v>
      </c>
      <c r="E20" s="30">
        <v>1</v>
      </c>
      <c r="F20" s="30">
        <f t="shared" si="0"/>
        <v>0</v>
      </c>
      <c r="G20" s="30">
        <f t="shared" si="1"/>
        <v>0</v>
      </c>
      <c r="H20" s="30">
        <f t="shared" si="2"/>
        <v>63.7</v>
      </c>
      <c r="I20" s="30">
        <f t="shared" si="3"/>
        <v>0.5</v>
      </c>
      <c r="L20" s="36">
        <v>1</v>
      </c>
      <c r="M20" s="36">
        <v>63.7</v>
      </c>
      <c r="N20" s="36">
        <v>0.5</v>
      </c>
      <c r="O20" s="36">
        <v>0</v>
      </c>
      <c r="P20" s="36">
        <v>1</v>
      </c>
      <c r="Q20" s="36">
        <f t="shared" si="4"/>
        <v>0</v>
      </c>
      <c r="R20" s="36">
        <f t="shared" si="5"/>
        <v>0</v>
      </c>
      <c r="S20" s="36">
        <f t="shared" si="6"/>
        <v>63.7</v>
      </c>
      <c r="T20" s="36">
        <f t="shared" si="7"/>
        <v>0.5</v>
      </c>
      <c r="X20" s="13">
        <v>1</v>
      </c>
      <c r="Y20" s="13">
        <v>63.7</v>
      </c>
      <c r="Z20" s="13">
        <v>0.5</v>
      </c>
      <c r="AA20" s="13">
        <v>0</v>
      </c>
      <c r="AB20" s="13">
        <v>1</v>
      </c>
    </row>
    <row r="21" spans="1:28" x14ac:dyDescent="0.45">
      <c r="A21" s="30">
        <v>41.4</v>
      </c>
      <c r="B21" s="30">
        <v>16.3</v>
      </c>
      <c r="C21" s="30">
        <v>5.7</v>
      </c>
      <c r="D21" s="30">
        <v>0</v>
      </c>
      <c r="E21" s="30">
        <v>1</v>
      </c>
      <c r="F21" s="30">
        <f t="shared" si="0"/>
        <v>0</v>
      </c>
      <c r="G21" s="30">
        <f t="shared" si="1"/>
        <v>0</v>
      </c>
      <c r="H21" s="30">
        <f t="shared" si="2"/>
        <v>16.3</v>
      </c>
      <c r="I21" s="30">
        <f t="shared" si="3"/>
        <v>5.7</v>
      </c>
      <c r="L21" s="36">
        <v>1</v>
      </c>
      <c r="M21" s="36">
        <v>16.3</v>
      </c>
      <c r="N21" s="36">
        <v>5.7</v>
      </c>
      <c r="O21" s="36">
        <v>0</v>
      </c>
      <c r="P21" s="36">
        <v>1</v>
      </c>
      <c r="Q21" s="36">
        <f t="shared" si="4"/>
        <v>0</v>
      </c>
      <c r="R21" s="36">
        <f t="shared" si="5"/>
        <v>0</v>
      </c>
      <c r="S21" s="36">
        <f t="shared" si="6"/>
        <v>16.3</v>
      </c>
      <c r="T21" s="36">
        <f t="shared" si="7"/>
        <v>5.7</v>
      </c>
      <c r="X21" s="13">
        <v>1</v>
      </c>
      <c r="Y21" s="13">
        <v>16.3</v>
      </c>
      <c r="Z21" s="13">
        <v>5.7</v>
      </c>
      <c r="AA21" s="13">
        <v>0</v>
      </c>
      <c r="AB21" s="13">
        <v>1</v>
      </c>
    </row>
    <row r="22" spans="1:28" x14ac:dyDescent="0.45">
      <c r="A22" s="30">
        <v>47.7</v>
      </c>
      <c r="B22" s="30">
        <v>31.4</v>
      </c>
      <c r="C22" s="30">
        <v>0.8</v>
      </c>
      <c r="D22" s="30">
        <v>0</v>
      </c>
      <c r="E22" s="30">
        <v>1</v>
      </c>
      <c r="F22" s="30">
        <f t="shared" si="0"/>
        <v>0</v>
      </c>
      <c r="G22" s="30">
        <f t="shared" si="1"/>
        <v>0</v>
      </c>
      <c r="H22" s="30">
        <f t="shared" si="2"/>
        <v>31.4</v>
      </c>
      <c r="I22" s="30">
        <f t="shared" si="3"/>
        <v>0.8</v>
      </c>
      <c r="L22" s="36">
        <v>1</v>
      </c>
      <c r="M22" s="36">
        <v>31.4</v>
      </c>
      <c r="N22" s="36">
        <v>0.8</v>
      </c>
      <c r="O22" s="36">
        <v>0</v>
      </c>
      <c r="P22" s="36">
        <v>1</v>
      </c>
      <c r="Q22" s="36">
        <f t="shared" si="4"/>
        <v>0</v>
      </c>
      <c r="R22" s="36">
        <f t="shared" si="5"/>
        <v>0</v>
      </c>
      <c r="S22" s="36">
        <f t="shared" si="6"/>
        <v>31.4</v>
      </c>
      <c r="T22" s="36">
        <f t="shared" si="7"/>
        <v>0.8</v>
      </c>
      <c r="X22" s="13">
        <v>1</v>
      </c>
      <c r="Y22" s="13">
        <v>31.4</v>
      </c>
      <c r="Z22" s="13">
        <v>0.8</v>
      </c>
      <c r="AA22" s="13">
        <v>0</v>
      </c>
      <c r="AB22" s="13">
        <v>1</v>
      </c>
    </row>
    <row r="23" spans="1:28" x14ac:dyDescent="0.45">
      <c r="A23" s="30">
        <v>58.8</v>
      </c>
      <c r="B23" s="30">
        <v>44.7</v>
      </c>
      <c r="C23" s="30">
        <v>2.4</v>
      </c>
      <c r="D23" s="30">
        <v>0</v>
      </c>
      <c r="E23" s="30">
        <v>1</v>
      </c>
      <c r="F23" s="30">
        <f t="shared" si="0"/>
        <v>0</v>
      </c>
      <c r="G23" s="30">
        <f t="shared" si="1"/>
        <v>0</v>
      </c>
      <c r="H23" s="30">
        <f t="shared" si="2"/>
        <v>44.7</v>
      </c>
      <c r="I23" s="30">
        <f t="shared" si="3"/>
        <v>2.4</v>
      </c>
      <c r="L23" s="36">
        <v>1</v>
      </c>
      <c r="M23" s="36">
        <v>44.7</v>
      </c>
      <c r="N23" s="36">
        <v>2.4</v>
      </c>
      <c r="O23" s="36">
        <v>0</v>
      </c>
      <c r="P23" s="36">
        <v>1</v>
      </c>
      <c r="Q23" s="36">
        <f t="shared" si="4"/>
        <v>0</v>
      </c>
      <c r="R23" s="36">
        <f t="shared" si="5"/>
        <v>0</v>
      </c>
      <c r="S23" s="36">
        <f t="shared" si="6"/>
        <v>44.7</v>
      </c>
      <c r="T23" s="36">
        <f t="shared" si="7"/>
        <v>2.4</v>
      </c>
      <c r="X23" s="13">
        <v>1</v>
      </c>
      <c r="Y23" s="13">
        <v>44.7</v>
      </c>
      <c r="Z23" s="13">
        <v>2.4</v>
      </c>
      <c r="AA23" s="13">
        <v>0</v>
      </c>
      <c r="AB23" s="13">
        <v>1</v>
      </c>
    </row>
    <row r="24" spans="1:28" x14ac:dyDescent="0.45">
      <c r="A24" s="30">
        <v>7.2</v>
      </c>
      <c r="B24" s="30">
        <v>10.5</v>
      </c>
      <c r="C24" s="30">
        <v>8.5</v>
      </c>
      <c r="D24" s="30">
        <v>0</v>
      </c>
      <c r="E24" s="30">
        <v>1</v>
      </c>
      <c r="F24" s="30">
        <f t="shared" si="0"/>
        <v>0</v>
      </c>
      <c r="G24" s="30">
        <f t="shared" si="1"/>
        <v>0</v>
      </c>
      <c r="H24" s="30">
        <f t="shared" si="2"/>
        <v>10.5</v>
      </c>
      <c r="I24" s="30">
        <f t="shared" si="3"/>
        <v>8.5</v>
      </c>
      <c r="L24" s="36">
        <v>1</v>
      </c>
      <c r="M24" s="36">
        <v>10.5</v>
      </c>
      <c r="N24" s="36">
        <v>8.5</v>
      </c>
      <c r="O24" s="36">
        <v>0</v>
      </c>
      <c r="P24" s="36">
        <v>1</v>
      </c>
      <c r="Q24" s="36">
        <f t="shared" si="4"/>
        <v>0</v>
      </c>
      <c r="R24" s="36">
        <f t="shared" si="5"/>
        <v>0</v>
      </c>
      <c r="S24" s="36">
        <f t="shared" si="6"/>
        <v>10.5</v>
      </c>
      <c r="T24" s="36">
        <f t="shared" si="7"/>
        <v>8.5</v>
      </c>
      <c r="X24" s="13">
        <v>1</v>
      </c>
      <c r="Y24" s="13">
        <v>10.5</v>
      </c>
      <c r="Z24" s="13">
        <v>8.5</v>
      </c>
      <c r="AA24" s="13">
        <v>0</v>
      </c>
      <c r="AB24" s="13">
        <v>1</v>
      </c>
    </row>
    <row r="25" spans="1:28" x14ac:dyDescent="0.45">
      <c r="A25" s="30">
        <v>42.6</v>
      </c>
      <c r="B25" s="30">
        <v>13.8</v>
      </c>
      <c r="C25" s="30">
        <v>2.4</v>
      </c>
      <c r="D25" s="30">
        <v>0</v>
      </c>
      <c r="E25" s="30">
        <v>0</v>
      </c>
      <c r="F25" s="30">
        <f t="shared" si="0"/>
        <v>0</v>
      </c>
      <c r="G25" s="30">
        <f t="shared" si="1"/>
        <v>0</v>
      </c>
      <c r="H25" s="30">
        <f t="shared" si="2"/>
        <v>0</v>
      </c>
      <c r="I25" s="30">
        <f t="shared" si="3"/>
        <v>0</v>
      </c>
      <c r="L25" s="36">
        <v>1</v>
      </c>
      <c r="M25" s="36">
        <v>13.8</v>
      </c>
      <c r="N25" s="36">
        <v>2.4</v>
      </c>
      <c r="O25" s="36">
        <v>0</v>
      </c>
      <c r="P25" s="36">
        <v>0</v>
      </c>
      <c r="Q25" s="36">
        <f t="shared" si="4"/>
        <v>0</v>
      </c>
      <c r="R25" s="36">
        <f t="shared" si="5"/>
        <v>0</v>
      </c>
      <c r="S25" s="36">
        <f t="shared" si="6"/>
        <v>0</v>
      </c>
      <c r="T25" s="36">
        <f t="shared" si="7"/>
        <v>0</v>
      </c>
      <c r="X25" s="13">
        <v>1</v>
      </c>
      <c r="Y25" s="13">
        <v>13.8</v>
      </c>
      <c r="Z25" s="13">
        <v>2.4</v>
      </c>
      <c r="AA25" s="13">
        <v>0</v>
      </c>
      <c r="AB25" s="13">
        <v>0</v>
      </c>
    </row>
    <row r="26" spans="1:28" x14ac:dyDescent="0.45">
      <c r="A26" s="30">
        <v>74.3</v>
      </c>
      <c r="B26" s="30">
        <v>51.1</v>
      </c>
      <c r="C26" s="30">
        <v>2.4</v>
      </c>
      <c r="D26" s="30">
        <v>0</v>
      </c>
      <c r="E26" s="30">
        <v>0</v>
      </c>
      <c r="F26" s="30">
        <f t="shared" si="0"/>
        <v>0</v>
      </c>
      <c r="G26" s="30">
        <f t="shared" si="1"/>
        <v>0</v>
      </c>
      <c r="H26" s="30">
        <f t="shared" si="2"/>
        <v>0</v>
      </c>
      <c r="I26" s="30">
        <f t="shared" si="3"/>
        <v>0</v>
      </c>
      <c r="L26" s="36">
        <v>1</v>
      </c>
      <c r="M26" s="36">
        <v>51.1</v>
      </c>
      <c r="N26" s="36">
        <v>2.4</v>
      </c>
      <c r="O26" s="36">
        <v>0</v>
      </c>
      <c r="P26" s="36">
        <v>0</v>
      </c>
      <c r="Q26" s="36">
        <f t="shared" si="4"/>
        <v>0</v>
      </c>
      <c r="R26" s="36">
        <f t="shared" si="5"/>
        <v>0</v>
      </c>
      <c r="S26" s="36">
        <f t="shared" si="6"/>
        <v>0</v>
      </c>
      <c r="T26" s="36">
        <f t="shared" si="7"/>
        <v>0</v>
      </c>
      <c r="X26" s="13">
        <v>1</v>
      </c>
      <c r="Y26" s="13">
        <v>51.1</v>
      </c>
      <c r="Z26" s="13">
        <v>2.4</v>
      </c>
      <c r="AA26" s="13">
        <v>0</v>
      </c>
      <c r="AB26" s="13">
        <v>0</v>
      </c>
    </row>
    <row r="27" spans="1:28" x14ac:dyDescent="0.45">
      <c r="A27" s="30">
        <v>71.099999999999994</v>
      </c>
      <c r="B27" s="30">
        <v>48.6</v>
      </c>
      <c r="C27" s="30">
        <v>2.8</v>
      </c>
      <c r="D27" s="30">
        <v>0</v>
      </c>
      <c r="E27" s="30">
        <v>0</v>
      </c>
      <c r="F27" s="30">
        <f t="shared" si="0"/>
        <v>0</v>
      </c>
      <c r="G27" s="30">
        <f t="shared" si="1"/>
        <v>0</v>
      </c>
      <c r="H27" s="30">
        <f t="shared" si="2"/>
        <v>0</v>
      </c>
      <c r="I27" s="30">
        <f t="shared" si="3"/>
        <v>0</v>
      </c>
      <c r="L27" s="36">
        <v>1</v>
      </c>
      <c r="M27" s="36">
        <v>48.6</v>
      </c>
      <c r="N27" s="36">
        <v>2.8</v>
      </c>
      <c r="O27" s="36">
        <v>0</v>
      </c>
      <c r="P27" s="36">
        <v>0</v>
      </c>
      <c r="Q27" s="36">
        <f t="shared" si="4"/>
        <v>0</v>
      </c>
      <c r="R27" s="36">
        <f t="shared" si="5"/>
        <v>0</v>
      </c>
      <c r="S27" s="36">
        <f t="shared" si="6"/>
        <v>0</v>
      </c>
      <c r="T27" s="36">
        <f t="shared" si="7"/>
        <v>0</v>
      </c>
      <c r="X27" s="13">
        <v>1</v>
      </c>
      <c r="Y27" s="13">
        <v>48.6</v>
      </c>
      <c r="Z27" s="13">
        <v>2.8</v>
      </c>
      <c r="AA27" s="13">
        <v>0</v>
      </c>
      <c r="AB27" s="13">
        <v>0</v>
      </c>
    </row>
    <row r="28" spans="1:28" x14ac:dyDescent="0.45">
      <c r="A28" s="30">
        <v>39.799999999999997</v>
      </c>
      <c r="B28" s="30">
        <v>40.299999999999997</v>
      </c>
      <c r="C28" s="30">
        <v>7.1</v>
      </c>
      <c r="D28" s="30">
        <v>0</v>
      </c>
      <c r="E28" s="30">
        <v>0</v>
      </c>
      <c r="F28" s="30">
        <f t="shared" si="0"/>
        <v>0</v>
      </c>
      <c r="G28" s="30">
        <f t="shared" si="1"/>
        <v>0</v>
      </c>
      <c r="H28" s="30">
        <f t="shared" si="2"/>
        <v>0</v>
      </c>
      <c r="I28" s="30">
        <f t="shared" si="3"/>
        <v>0</v>
      </c>
      <c r="L28" s="36">
        <v>1</v>
      </c>
      <c r="M28" s="36">
        <v>40.299999999999997</v>
      </c>
      <c r="N28" s="36">
        <v>7.1</v>
      </c>
      <c r="O28" s="36">
        <v>0</v>
      </c>
      <c r="P28" s="36">
        <v>0</v>
      </c>
      <c r="Q28" s="36">
        <f t="shared" si="4"/>
        <v>0</v>
      </c>
      <c r="R28" s="36">
        <f t="shared" si="5"/>
        <v>0</v>
      </c>
      <c r="S28" s="36">
        <f t="shared" si="6"/>
        <v>0</v>
      </c>
      <c r="T28" s="36">
        <f t="shared" si="7"/>
        <v>0</v>
      </c>
      <c r="X28" s="13">
        <v>1</v>
      </c>
      <c r="Y28" s="13">
        <v>40.299999999999997</v>
      </c>
      <c r="Z28" s="13">
        <v>7.1</v>
      </c>
      <c r="AA28" s="13">
        <v>0</v>
      </c>
      <c r="AB28" s="13">
        <v>0</v>
      </c>
    </row>
    <row r="29" spans="1:28" x14ac:dyDescent="0.45">
      <c r="A29" s="30">
        <v>64.3</v>
      </c>
      <c r="B29" s="30">
        <v>30.1</v>
      </c>
      <c r="C29" s="30">
        <v>3.5</v>
      </c>
      <c r="D29" s="30">
        <v>0</v>
      </c>
      <c r="E29" s="30">
        <v>0</v>
      </c>
      <c r="F29" s="30">
        <f t="shared" si="0"/>
        <v>0</v>
      </c>
      <c r="G29" s="30">
        <f t="shared" si="1"/>
        <v>0</v>
      </c>
      <c r="H29" s="30">
        <f t="shared" si="2"/>
        <v>0</v>
      </c>
      <c r="I29" s="30">
        <f t="shared" si="3"/>
        <v>0</v>
      </c>
      <c r="L29" s="36">
        <v>1</v>
      </c>
      <c r="M29" s="36">
        <v>30.1</v>
      </c>
      <c r="N29" s="36">
        <v>3.5</v>
      </c>
      <c r="O29" s="36">
        <v>0</v>
      </c>
      <c r="P29" s="36">
        <v>0</v>
      </c>
      <c r="Q29" s="36">
        <f t="shared" si="4"/>
        <v>0</v>
      </c>
      <c r="R29" s="36">
        <f t="shared" si="5"/>
        <v>0</v>
      </c>
      <c r="S29" s="36">
        <f t="shared" si="6"/>
        <v>0</v>
      </c>
      <c r="T29" s="36">
        <f t="shared" si="7"/>
        <v>0</v>
      </c>
      <c r="X29" s="13">
        <v>1</v>
      </c>
      <c r="Y29" s="13">
        <v>30.1</v>
      </c>
      <c r="Z29" s="13">
        <v>3.5</v>
      </c>
      <c r="AA29" s="13">
        <v>0</v>
      </c>
      <c r="AB29" s="13">
        <v>0</v>
      </c>
    </row>
    <row r="30" spans="1:28" x14ac:dyDescent="0.45">
      <c r="A30" s="30">
        <v>61.1</v>
      </c>
      <c r="B30" s="30">
        <v>28.1</v>
      </c>
      <c r="C30" s="30">
        <v>0.8</v>
      </c>
      <c r="D30" s="30">
        <v>0</v>
      </c>
      <c r="E30" s="30">
        <v>0</v>
      </c>
      <c r="F30" s="30">
        <f t="shared" si="0"/>
        <v>0</v>
      </c>
      <c r="G30" s="30">
        <f t="shared" si="1"/>
        <v>0</v>
      </c>
      <c r="H30" s="30">
        <f t="shared" si="2"/>
        <v>0</v>
      </c>
      <c r="I30" s="30">
        <f t="shared" si="3"/>
        <v>0</v>
      </c>
      <c r="L30" s="36">
        <v>1</v>
      </c>
      <c r="M30" s="36">
        <v>28.1</v>
      </c>
      <c r="N30" s="36">
        <v>0.8</v>
      </c>
      <c r="O30" s="36">
        <v>0</v>
      </c>
      <c r="P30" s="36">
        <v>0</v>
      </c>
      <c r="Q30" s="36">
        <f t="shared" si="4"/>
        <v>0</v>
      </c>
      <c r="R30" s="36">
        <f t="shared" si="5"/>
        <v>0</v>
      </c>
      <c r="S30" s="36">
        <f t="shared" si="6"/>
        <v>0</v>
      </c>
      <c r="T30" s="36">
        <f t="shared" si="7"/>
        <v>0</v>
      </c>
      <c r="X30" s="13">
        <v>1</v>
      </c>
      <c r="Y30" s="13">
        <v>28.1</v>
      </c>
      <c r="Z30" s="13">
        <v>0.8</v>
      </c>
      <c r="AA30" s="13">
        <v>0</v>
      </c>
      <c r="AB30" s="13">
        <v>0</v>
      </c>
    </row>
    <row r="31" spans="1:28" x14ac:dyDescent="0.45">
      <c r="A31" s="30">
        <v>53.1</v>
      </c>
      <c r="B31" s="30">
        <v>26.4</v>
      </c>
      <c r="C31" s="30">
        <v>1.9</v>
      </c>
      <c r="D31" s="30">
        <v>0</v>
      </c>
      <c r="E31" s="30">
        <v>0</v>
      </c>
      <c r="F31" s="30">
        <f t="shared" si="0"/>
        <v>0</v>
      </c>
      <c r="G31" s="30">
        <f t="shared" si="1"/>
        <v>0</v>
      </c>
      <c r="H31" s="30">
        <f t="shared" si="2"/>
        <v>0</v>
      </c>
      <c r="I31" s="30">
        <f t="shared" si="3"/>
        <v>0</v>
      </c>
      <c r="L31" s="36">
        <v>1</v>
      </c>
      <c r="M31" s="36">
        <v>26.4</v>
      </c>
      <c r="N31" s="36">
        <v>1.9</v>
      </c>
      <c r="O31" s="36">
        <v>0</v>
      </c>
      <c r="P31" s="36">
        <v>0</v>
      </c>
      <c r="Q31" s="36">
        <f t="shared" si="4"/>
        <v>0</v>
      </c>
      <c r="R31" s="36">
        <f t="shared" si="5"/>
        <v>0</v>
      </c>
      <c r="S31" s="36">
        <f t="shared" si="6"/>
        <v>0</v>
      </c>
      <c r="T31" s="36">
        <f t="shared" si="7"/>
        <v>0</v>
      </c>
      <c r="X31" s="13">
        <v>1</v>
      </c>
      <c r="Y31" s="13">
        <v>26.4</v>
      </c>
      <c r="Z31" s="13">
        <v>1.9</v>
      </c>
      <c r="AA31" s="13">
        <v>0</v>
      </c>
      <c r="AB31" s="13">
        <v>0</v>
      </c>
    </row>
    <row r="32" spans="1:28" x14ac:dyDescent="0.45">
      <c r="A32" s="31">
        <v>80.2</v>
      </c>
      <c r="B32" s="31">
        <v>63.5</v>
      </c>
      <c r="C32" s="31">
        <v>3.4</v>
      </c>
      <c r="D32" s="31">
        <v>0</v>
      </c>
      <c r="E32" s="31">
        <v>0</v>
      </c>
      <c r="F32" s="30">
        <f t="shared" si="0"/>
        <v>0</v>
      </c>
      <c r="G32" s="30">
        <f t="shared" si="1"/>
        <v>0</v>
      </c>
      <c r="H32" s="30">
        <f t="shared" si="2"/>
        <v>0</v>
      </c>
      <c r="I32" s="30">
        <f t="shared" si="3"/>
        <v>0</v>
      </c>
      <c r="L32" s="36">
        <v>1</v>
      </c>
      <c r="M32" s="36">
        <v>63.5</v>
      </c>
      <c r="N32" s="36">
        <v>3.4</v>
      </c>
      <c r="O32" s="36">
        <v>0</v>
      </c>
      <c r="P32" s="36">
        <v>0</v>
      </c>
      <c r="Q32" s="36">
        <f t="shared" si="4"/>
        <v>0</v>
      </c>
      <c r="R32" s="36">
        <f t="shared" si="5"/>
        <v>0</v>
      </c>
      <c r="S32" s="36">
        <f t="shared" si="6"/>
        <v>0</v>
      </c>
      <c r="T32" s="36">
        <f t="shared" si="7"/>
        <v>0</v>
      </c>
      <c r="X32" s="13">
        <v>1</v>
      </c>
      <c r="Y32" s="13">
        <v>63.5</v>
      </c>
      <c r="Z32" s="13">
        <v>3.4</v>
      </c>
      <c r="AA32" s="13">
        <v>0</v>
      </c>
      <c r="AB32" s="13">
        <v>0</v>
      </c>
    </row>
    <row r="34" spans="1:28" x14ac:dyDescent="0.45">
      <c r="A34" s="2">
        <f>AVERAGE(A3:A32)</f>
        <v>44.453333333333326</v>
      </c>
    </row>
    <row r="35" spans="1:28" x14ac:dyDescent="0.45">
      <c r="A35" s="2"/>
    </row>
    <row r="36" spans="1:28" x14ac:dyDescent="0.45">
      <c r="L36" s="41">
        <f t="array" ref="L36:T44">MMULT(TRANSPOSE(L3:T32),L3:T32)</f>
        <v>30</v>
      </c>
      <c r="M36" s="41">
        <v>966.59999999999991</v>
      </c>
      <c r="N36" s="41">
        <v>101.4</v>
      </c>
      <c r="O36" s="41">
        <v>10</v>
      </c>
      <c r="P36" s="41">
        <v>12</v>
      </c>
      <c r="Q36" s="41">
        <v>311.79999999999995</v>
      </c>
      <c r="R36" s="41">
        <v>28.099999999999998</v>
      </c>
      <c r="S36" s="41">
        <v>352.9</v>
      </c>
      <c r="T36" s="41">
        <v>49</v>
      </c>
      <c r="X36" s="57"/>
      <c r="Y36" s="57"/>
      <c r="Z36" s="57"/>
      <c r="AA36" s="57"/>
      <c r="AB36" s="57"/>
    </row>
    <row r="37" spans="1:28" x14ac:dyDescent="0.45">
      <c r="L37" s="41">
        <v>966.59999999999991</v>
      </c>
      <c r="M37" s="41">
        <v>41496.479999999996</v>
      </c>
      <c r="N37" s="41">
        <v>3423.2199999999993</v>
      </c>
      <c r="O37" s="41">
        <v>311.79999999999995</v>
      </c>
      <c r="P37" s="41">
        <v>352.9</v>
      </c>
      <c r="Q37" s="41">
        <v>14391.82</v>
      </c>
      <c r="R37" s="41">
        <v>1184.45</v>
      </c>
      <c r="S37" s="41">
        <v>13892.13</v>
      </c>
      <c r="T37" s="41">
        <v>1266.9100000000001</v>
      </c>
      <c r="Y37" s="57"/>
      <c r="Z37" s="57"/>
      <c r="AA37" s="57"/>
      <c r="AB37" s="57"/>
    </row>
    <row r="38" spans="1:28" x14ac:dyDescent="0.45">
      <c r="L38" s="41">
        <v>101.4</v>
      </c>
      <c r="M38" s="41">
        <v>3423.2199999999993</v>
      </c>
      <c r="N38" s="41">
        <v>559.43999999999994</v>
      </c>
      <c r="O38" s="41">
        <v>28.099999999999998</v>
      </c>
      <c r="P38" s="41">
        <v>49</v>
      </c>
      <c r="Q38" s="41">
        <v>1184.45</v>
      </c>
      <c r="R38" s="41">
        <v>168.73</v>
      </c>
      <c r="S38" s="41">
        <v>1266.9100000000001</v>
      </c>
      <c r="T38" s="41">
        <v>292.88</v>
      </c>
      <c r="X38" s="57">
        <f t="array" ref="X38:AB42">MMULT(TRANSPOSE(X3:AB32),X3:AB32)</f>
        <v>30</v>
      </c>
      <c r="Y38" s="57">
        <v>966.59999999999991</v>
      </c>
      <c r="Z38" s="57">
        <v>101.4</v>
      </c>
      <c r="AA38" s="57">
        <v>10</v>
      </c>
      <c r="AB38" s="57">
        <v>12</v>
      </c>
    </row>
    <row r="39" spans="1:28" x14ac:dyDescent="0.45">
      <c r="K39" s="2" t="s">
        <v>12</v>
      </c>
      <c r="L39" s="41">
        <v>10</v>
      </c>
      <c r="M39" s="41">
        <v>311.79999999999995</v>
      </c>
      <c r="N39" s="41">
        <v>28.099999999999998</v>
      </c>
      <c r="O39" s="41">
        <v>10</v>
      </c>
      <c r="P39" s="41">
        <v>0</v>
      </c>
      <c r="Q39" s="41">
        <v>311.79999999999995</v>
      </c>
      <c r="R39" s="41">
        <v>28.099999999999998</v>
      </c>
      <c r="S39" s="41">
        <v>0</v>
      </c>
      <c r="T39" s="41">
        <v>0</v>
      </c>
      <c r="W39" s="2" t="s">
        <v>12</v>
      </c>
      <c r="X39" s="57">
        <v>966.59999999999991</v>
      </c>
      <c r="Y39" s="57">
        <v>41496.479999999996</v>
      </c>
      <c r="Z39" s="57">
        <v>3423.2199999999993</v>
      </c>
      <c r="AA39" s="57">
        <v>311.79999999999995</v>
      </c>
      <c r="AB39" s="57">
        <v>352.9</v>
      </c>
    </row>
    <row r="40" spans="1:28" x14ac:dyDescent="0.45">
      <c r="L40" s="41">
        <v>12</v>
      </c>
      <c r="M40" s="41">
        <v>352.9</v>
      </c>
      <c r="N40" s="41">
        <v>49</v>
      </c>
      <c r="O40" s="41">
        <v>0</v>
      </c>
      <c r="P40" s="41">
        <v>12</v>
      </c>
      <c r="Q40" s="41">
        <v>0</v>
      </c>
      <c r="R40" s="41">
        <v>0</v>
      </c>
      <c r="S40" s="41">
        <v>352.9</v>
      </c>
      <c r="T40" s="41">
        <v>49</v>
      </c>
      <c r="X40" s="57">
        <v>101.4</v>
      </c>
      <c r="Y40" s="57">
        <v>3423.2199999999993</v>
      </c>
      <c r="Z40" s="57">
        <v>559.43999999999994</v>
      </c>
      <c r="AA40" s="57">
        <v>28.099999999999998</v>
      </c>
      <c r="AB40" s="57">
        <v>49</v>
      </c>
    </row>
    <row r="41" spans="1:28" x14ac:dyDescent="0.45">
      <c r="L41" s="41">
        <v>311.79999999999995</v>
      </c>
      <c r="M41" s="41">
        <v>14391.82</v>
      </c>
      <c r="N41" s="41">
        <v>1184.45</v>
      </c>
      <c r="O41" s="41">
        <v>311.79999999999995</v>
      </c>
      <c r="P41" s="41">
        <v>0</v>
      </c>
      <c r="Q41" s="41">
        <v>14391.82</v>
      </c>
      <c r="R41" s="41">
        <v>1184.45</v>
      </c>
      <c r="S41" s="41">
        <v>0</v>
      </c>
      <c r="T41" s="41">
        <v>0</v>
      </c>
      <c r="X41" s="57">
        <v>10</v>
      </c>
      <c r="Y41" s="57">
        <v>311.79999999999995</v>
      </c>
      <c r="Z41" s="57">
        <v>28.099999999999998</v>
      </c>
      <c r="AA41" s="57">
        <v>10</v>
      </c>
      <c r="AB41" s="57">
        <v>0</v>
      </c>
    </row>
    <row r="42" spans="1:28" x14ac:dyDescent="0.45">
      <c r="L42" s="41">
        <v>28.099999999999998</v>
      </c>
      <c r="M42" s="41">
        <v>1184.45</v>
      </c>
      <c r="N42" s="41">
        <v>168.73</v>
      </c>
      <c r="O42" s="41">
        <v>28.099999999999998</v>
      </c>
      <c r="P42" s="41">
        <v>0</v>
      </c>
      <c r="Q42" s="41">
        <v>1184.45</v>
      </c>
      <c r="R42" s="41">
        <v>168.73</v>
      </c>
      <c r="S42" s="41">
        <v>0</v>
      </c>
      <c r="T42" s="41">
        <v>0</v>
      </c>
      <c r="X42" s="57">
        <v>12</v>
      </c>
      <c r="Y42" s="57">
        <v>352.9</v>
      </c>
      <c r="Z42" s="57">
        <v>49</v>
      </c>
      <c r="AA42" s="57">
        <v>0</v>
      </c>
      <c r="AB42" s="57">
        <v>12</v>
      </c>
    </row>
    <row r="43" spans="1:28" x14ac:dyDescent="0.45">
      <c r="L43" s="41">
        <v>352.9</v>
      </c>
      <c r="M43" s="41">
        <v>13892.13</v>
      </c>
      <c r="N43" s="41">
        <v>1266.9100000000001</v>
      </c>
      <c r="O43" s="41">
        <v>0</v>
      </c>
      <c r="P43" s="41">
        <v>352.9</v>
      </c>
      <c r="Q43" s="41">
        <v>0</v>
      </c>
      <c r="R43" s="41">
        <v>0</v>
      </c>
      <c r="S43" s="41">
        <v>13892.13</v>
      </c>
      <c r="T43" s="41">
        <v>1266.9100000000001</v>
      </c>
      <c r="X43" s="57"/>
      <c r="Y43" s="57"/>
      <c r="Z43" s="57"/>
      <c r="AA43" s="57"/>
      <c r="AB43" s="57"/>
    </row>
    <row r="44" spans="1:28" x14ac:dyDescent="0.45">
      <c r="L44" s="41">
        <v>49</v>
      </c>
      <c r="M44" s="41">
        <v>1266.9100000000001</v>
      </c>
      <c r="N44" s="41">
        <v>292.88</v>
      </c>
      <c r="O44" s="41">
        <v>0</v>
      </c>
      <c r="P44" s="41">
        <v>49</v>
      </c>
      <c r="Q44" s="41">
        <v>0</v>
      </c>
      <c r="R44" s="41">
        <v>0</v>
      </c>
      <c r="S44" s="41">
        <v>1266.9100000000001</v>
      </c>
      <c r="T44" s="41">
        <v>292.88</v>
      </c>
      <c r="X44" s="57"/>
      <c r="Y44" s="57"/>
      <c r="Z44" s="57"/>
      <c r="AA44" s="57"/>
      <c r="AB44" s="57"/>
    </row>
    <row r="47" spans="1:28" x14ac:dyDescent="0.45">
      <c r="L47" s="41">
        <f t="array" ref="L47:L55">MMULT(TRANSPOSE(L3:T32),A3:A32)</f>
        <v>1333.5999999999997</v>
      </c>
      <c r="X47" s="57"/>
    </row>
    <row r="48" spans="1:28" x14ac:dyDescent="0.45">
      <c r="L48" s="41">
        <v>51443.26</v>
      </c>
      <c r="X48" s="57"/>
    </row>
    <row r="49" spans="1:28" x14ac:dyDescent="0.45">
      <c r="L49" s="41">
        <v>4328.2099999999991</v>
      </c>
      <c r="X49" s="57">
        <f t="array" ref="X49:X53">MMULT(TRANSPOSE(X3:AB32),A3:A32)</f>
        <v>1333.5999999999997</v>
      </c>
    </row>
    <row r="50" spans="1:28" x14ac:dyDescent="0.45">
      <c r="L50" s="41">
        <v>329.9</v>
      </c>
      <c r="X50" s="57">
        <v>51443.26</v>
      </c>
    </row>
    <row r="51" spans="1:28" x14ac:dyDescent="0.45">
      <c r="K51" s="2" t="s">
        <v>13</v>
      </c>
      <c r="L51" s="41">
        <v>517.19999999999993</v>
      </c>
      <c r="O51" s="2"/>
      <c r="W51" s="2" t="s">
        <v>13</v>
      </c>
      <c r="X51" s="57">
        <v>4328.2099999999991</v>
      </c>
      <c r="AA51" s="58"/>
    </row>
    <row r="52" spans="1:28" x14ac:dyDescent="0.45">
      <c r="L52" s="41">
        <v>13158.599999999999</v>
      </c>
      <c r="X52" s="57">
        <v>329.9</v>
      </c>
    </row>
    <row r="53" spans="1:28" x14ac:dyDescent="0.45">
      <c r="A53">
        <f>(A3-$A$34)^2</f>
        <v>40.364844444444337</v>
      </c>
      <c r="B53" s="56"/>
      <c r="E53" s="59">
        <f t="array" ref="E53:E82">MMULT(L3:T32,M58:M66)-A3:A32</f>
        <v>-2.3736958393414866</v>
      </c>
      <c r="L53" s="41">
        <v>1087.03</v>
      </c>
      <c r="T53">
        <f t="array" ref="T53:T82">MMULT(X3:AB32,Y58:Y62)-A3:A32</f>
        <v>0.14802454966145717</v>
      </c>
      <c r="X53" s="57">
        <v>517.19999999999993</v>
      </c>
    </row>
    <row r="54" spans="1:28" x14ac:dyDescent="0.45">
      <c r="A54">
        <f>(A4-$A$34)^2</f>
        <v>737.30351111111065</v>
      </c>
      <c r="B54" s="56"/>
      <c r="E54" s="59">
        <v>11.821332396027554</v>
      </c>
      <c r="L54" s="41">
        <v>18693.769999999997</v>
      </c>
      <c r="T54">
        <v>13.397673243552365</v>
      </c>
      <c r="X54" s="57"/>
    </row>
    <row r="55" spans="1:28" x14ac:dyDescent="0.45">
      <c r="A55">
        <f>(A5-$A$34)^2</f>
        <v>235.72484444444419</v>
      </c>
      <c r="B55" s="56"/>
      <c r="E55" s="59">
        <v>-4.4149319493993815</v>
      </c>
      <c r="L55" s="41">
        <v>1831.46</v>
      </c>
      <c r="T55">
        <v>-4.846646561809969</v>
      </c>
      <c r="X55" s="57"/>
    </row>
    <row r="56" spans="1:28" x14ac:dyDescent="0.45">
      <c r="A56">
        <f>(A6-$A$34)^2</f>
        <v>658.09351111111073</v>
      </c>
      <c r="B56" s="56"/>
      <c r="E56" s="59">
        <v>-0.69891432768028139</v>
      </c>
      <c r="T56">
        <v>-1.8490256272687269</v>
      </c>
    </row>
    <row r="57" spans="1:28" x14ac:dyDescent="0.45">
      <c r="A57">
        <f>(A7-$A$34)^2</f>
        <v>568.98151111111065</v>
      </c>
      <c r="B57" s="56"/>
      <c r="E57" s="59">
        <v>-0.65317760336854391</v>
      </c>
      <c r="T57">
        <v>-2.2727169354541417</v>
      </c>
    </row>
    <row r="58" spans="1:28" x14ac:dyDescent="0.45">
      <c r="A58">
        <f>(A8-$A$34)^2</f>
        <v>359.22884444444418</v>
      </c>
      <c r="B58" s="56"/>
      <c r="E58" s="59">
        <v>-1.4107646668421339</v>
      </c>
      <c r="L58" s="15" t="s">
        <v>16</v>
      </c>
      <c r="M58" s="41">
        <f t="array" ref="M58:M66">MMULT(MINVERSE(L36:T44),L47:L55)</f>
        <v>44.202163025363177</v>
      </c>
      <c r="T58">
        <v>-4.2000084991964926</v>
      </c>
      <c r="X58" s="15" t="s">
        <v>16</v>
      </c>
      <c r="Y58" s="57">
        <f t="array" ref="Y58:Y62">MMULT(MINVERSE(X38:AB42),X49:X53)</f>
        <v>35.987525472918094</v>
      </c>
    </row>
    <row r="59" spans="1:28" x14ac:dyDescent="0.45">
      <c r="A59">
        <f>(A9-$A$34)^2</f>
        <v>71.346177777777882</v>
      </c>
      <c r="B59" s="56"/>
      <c r="E59" s="59">
        <v>4.7530561394365165</v>
      </c>
      <c r="L59" s="16" t="s">
        <v>39</v>
      </c>
      <c r="M59" s="41">
        <v>0.81853626031677562</v>
      </c>
      <c r="T59">
        <v>5.368797646167387</v>
      </c>
      <c r="X59" s="16" t="s">
        <v>39</v>
      </c>
      <c r="Y59" s="57">
        <v>0.78939921813864067</v>
      </c>
    </row>
    <row r="60" spans="1:28" x14ac:dyDescent="0.45">
      <c r="A60">
        <f>(A10-$A$34)^2</f>
        <v>333.18417777777756</v>
      </c>
      <c r="B60" s="56"/>
      <c r="E60" s="59">
        <v>0.41408482867570839</v>
      </c>
      <c r="L60" s="16" t="s">
        <v>40</v>
      </c>
      <c r="M60" s="41">
        <v>-4.7009630120390113</v>
      </c>
      <c r="T60">
        <v>0.75403949267453285</v>
      </c>
      <c r="X60" s="16" t="s">
        <v>40</v>
      </c>
      <c r="Y60" s="57">
        <v>-1.6345608123209927</v>
      </c>
    </row>
    <row r="61" spans="1:28" x14ac:dyDescent="0.45">
      <c r="A61">
        <f>(A11-$A$34)^2</f>
        <v>290.5888444444447</v>
      </c>
      <c r="B61" s="56"/>
      <c r="E61" s="59">
        <v>-5.1266446450610204</v>
      </c>
      <c r="K61" s="2" t="s">
        <v>2</v>
      </c>
      <c r="L61" s="16" t="s">
        <v>38</v>
      </c>
      <c r="M61" s="41">
        <v>-30.06947777403829</v>
      </c>
      <c r="T61">
        <v>2.4202278519803997</v>
      </c>
      <c r="W61" s="2" t="s">
        <v>2</v>
      </c>
      <c r="X61" s="16" t="s">
        <v>38</v>
      </c>
      <c r="Y61" s="57">
        <v>-23.017877211858917</v>
      </c>
    </row>
    <row r="62" spans="1:28" x14ac:dyDescent="0.45">
      <c r="A62">
        <f>(A12-$A$34)^2</f>
        <v>20.732844444444392</v>
      </c>
      <c r="B62" s="56"/>
      <c r="E62" s="59">
        <v>-2.3103443324727522</v>
      </c>
      <c r="L62" s="16" t="s">
        <v>41</v>
      </c>
      <c r="M62" s="41">
        <v>-23.160135484080058</v>
      </c>
      <c r="T62">
        <v>-8.9203651603067726</v>
      </c>
      <c r="X62" s="16" t="s">
        <v>41</v>
      </c>
      <c r="Y62" s="57">
        <v>-9.427984162701236</v>
      </c>
    </row>
    <row r="63" spans="1:28" x14ac:dyDescent="0.45">
      <c r="A63">
        <f>(A13-$A$34)^2</f>
        <v>162.64751111111093</v>
      </c>
      <c r="B63" s="56"/>
      <c r="E63" s="59">
        <v>1.5029211300368353</v>
      </c>
      <c r="L63" s="15" t="s">
        <v>58</v>
      </c>
      <c r="M63" s="41">
        <v>-0.17530483707947697</v>
      </c>
      <c r="T63">
        <v>4.4966606044653084</v>
      </c>
      <c r="AA63"/>
      <c r="AB63"/>
    </row>
    <row r="64" spans="1:28" x14ac:dyDescent="0.45">
      <c r="A64">
        <f>(A14-$A$34)^2</f>
        <v>167.61617777777792</v>
      </c>
      <c r="B64" s="56"/>
      <c r="E64" s="59">
        <v>-5.9098532708516629</v>
      </c>
      <c r="L64" s="15" t="s">
        <v>59</v>
      </c>
      <c r="M64" s="41">
        <v>4.2744003686701717</v>
      </c>
      <c r="T64">
        <v>-9.7861451813872833</v>
      </c>
      <c r="AA64"/>
      <c r="AB64"/>
    </row>
    <row r="65" spans="1:28" x14ac:dyDescent="0.45">
      <c r="A65">
        <f>(A15-$A$34)^2</f>
        <v>54.071511111110986</v>
      </c>
      <c r="B65" s="56"/>
      <c r="E65" s="59">
        <v>-7.3214889330052131</v>
      </c>
      <c r="L65" s="15" t="s">
        <v>60</v>
      </c>
      <c r="M65" s="41">
        <v>0.10940910323666153</v>
      </c>
      <c r="T65">
        <v>-4.0888174561111086</v>
      </c>
      <c r="AA65"/>
      <c r="AB65"/>
    </row>
    <row r="66" spans="1:28" x14ac:dyDescent="0.45">
      <c r="A66">
        <f>(A16-$A$34)^2</f>
        <v>172.83484444444468</v>
      </c>
      <c r="B66" s="56"/>
      <c r="E66" s="59">
        <v>-0.58357241445912678</v>
      </c>
      <c r="L66" s="15" t="s">
        <v>61</v>
      </c>
      <c r="M66" s="41">
        <v>3.4198150672755503</v>
      </c>
      <c r="S66" s="2" t="s">
        <v>25</v>
      </c>
      <c r="T66">
        <v>-2.3436156220618827</v>
      </c>
      <c r="AA66"/>
      <c r="AB66"/>
    </row>
    <row r="67" spans="1:28" x14ac:dyDescent="0.45">
      <c r="A67">
        <f>(A17-$A$34)^2</f>
        <v>58.471511111111248</v>
      </c>
      <c r="B67" s="56"/>
      <c r="D67" s="2" t="s">
        <v>25</v>
      </c>
      <c r="E67" s="59">
        <v>3.0826908785473393</v>
      </c>
      <c r="T67">
        <v>1.4874935446382196</v>
      </c>
      <c r="W67" s="50" t="s">
        <v>21</v>
      </c>
      <c r="X67" s="52">
        <f>SUM(A53:A82)</f>
        <v>11456.534666666666</v>
      </c>
    </row>
    <row r="68" spans="1:28" x14ac:dyDescent="0.45">
      <c r="A68">
        <f>(A18-$A$34)^2</f>
        <v>51.170177777777717</v>
      </c>
      <c r="B68" s="56"/>
      <c r="E68" s="59">
        <v>-12.24376076441866</v>
      </c>
      <c r="L68" s="37" t="s">
        <v>21</v>
      </c>
      <c r="M68" s="38">
        <f>SUM(A53:A82)</f>
        <v>11456.534666666666</v>
      </c>
      <c r="T68">
        <v>-10.866094368625674</v>
      </c>
      <c r="W68" s="34" t="s">
        <v>26</v>
      </c>
      <c r="X68" s="34"/>
    </row>
    <row r="69" spans="1:28" x14ac:dyDescent="0.45">
      <c r="A69">
        <f>(A19-$A$34)^2</f>
        <v>1105.7841777777776</v>
      </c>
      <c r="B69" s="56"/>
      <c r="E69" s="59">
        <v>17.399776310994046</v>
      </c>
      <c r="L69" s="34" t="s">
        <v>26</v>
      </c>
      <c r="M69" s="34"/>
      <c r="T69">
        <v>18.84754072664629</v>
      </c>
      <c r="W69" s="19" t="s">
        <v>24</v>
      </c>
      <c r="X69" s="20">
        <f t="array" ref="X69">MMULT(TRANSPOSE(T53:T82),T53:T82)</f>
        <v>1681.7403614508287</v>
      </c>
    </row>
    <row r="70" spans="1:28" ht="15.75" x14ac:dyDescent="0.45">
      <c r="A70">
        <f>(A20-$A$34)^2</f>
        <v>1105.3408444444451</v>
      </c>
      <c r="B70" s="56"/>
      <c r="E70" s="59">
        <v>1.8115732272553373</v>
      </c>
      <c r="L70" s="19" t="s">
        <v>24</v>
      </c>
      <c r="M70" s="20">
        <f t="array" ref="M70">MMULT(TRANSPOSE(E53:E82),E53:E82)</f>
        <v>1280.2613203437427</v>
      </c>
      <c r="T70">
        <v>-1.6730089005122153</v>
      </c>
      <c r="W70" s="19" t="s">
        <v>28</v>
      </c>
      <c r="X70" s="21">
        <f>(X67-X69)/X67</f>
        <v>0.85320688930973754</v>
      </c>
    </row>
    <row r="71" spans="1:28" ht="15.75" x14ac:dyDescent="0.45">
      <c r="A71">
        <f>(A21-$A$34)^2</f>
        <v>9.3228444444444083</v>
      </c>
      <c r="B71" s="56"/>
      <c r="E71" s="59">
        <v>-12.53500631794758</v>
      </c>
      <c r="L71" s="19" t="s">
        <v>28</v>
      </c>
      <c r="M71" s="21">
        <f>(M68-M70)/M68</f>
        <v>0.88825056113444811</v>
      </c>
      <c r="T71">
        <v>-11.290248064352959</v>
      </c>
    </row>
    <row r="72" spans="1:28" ht="15.75" x14ac:dyDescent="0.45">
      <c r="A72">
        <f>(A22-$A$34)^2</f>
        <v>10.54084444444451</v>
      </c>
      <c r="B72" s="56"/>
      <c r="E72" s="59">
        <v>1.45459360105027</v>
      </c>
      <c r="P72" s="24" t="s">
        <v>28</v>
      </c>
      <c r="Q72" s="54">
        <v>0.88825056113444811</v>
      </c>
      <c r="T72">
        <v>2.3390281099133787</v>
      </c>
    </row>
    <row r="73" spans="1:28" ht="15.75" x14ac:dyDescent="0.45">
      <c r="A73">
        <f>(A23-$A$34)^2</f>
        <v>205.82684444444456</v>
      </c>
      <c r="B73" s="56"/>
      <c r="E73" s="59">
        <v>0.64643022468945333</v>
      </c>
      <c r="P73" s="24" t="s">
        <v>29</v>
      </c>
      <c r="Q73" s="23">
        <v>0.85320688930973754</v>
      </c>
      <c r="T73">
        <v>-0.87725958855627084</v>
      </c>
    </row>
    <row r="74" spans="1:28" x14ac:dyDescent="0.45">
      <c r="A74">
        <f>(A24-$A$34)^2</f>
        <v>1387.8108444444438</v>
      </c>
      <c r="B74" s="56"/>
      <c r="E74" s="59">
        <v>12.695696328104788</v>
      </c>
      <c r="P74" s="22" t="s">
        <v>31</v>
      </c>
      <c r="Q74" s="22">
        <f>COUNT(A3:A32)</f>
        <v>30</v>
      </c>
      <c r="T74">
        <v>13.754466195944151</v>
      </c>
    </row>
    <row r="75" spans="1:28" x14ac:dyDescent="0.45">
      <c r="A75">
        <f>(A25-$A$34)^2</f>
        <v>3.4348444444444119</v>
      </c>
      <c r="B75" s="56"/>
      <c r="E75" s="59">
        <v>1.6156521888410538</v>
      </c>
      <c r="P75" s="22" t="s">
        <v>32</v>
      </c>
      <c r="Q75" s="22">
        <v>8</v>
      </c>
      <c r="T75">
        <v>0.35828873366094882</v>
      </c>
    </row>
    <row r="76" spans="1:28" x14ac:dyDescent="0.45">
      <c r="A76">
        <f>(A26-$A$34)^2</f>
        <v>890.82351111111143</v>
      </c>
      <c r="B76" s="56"/>
      <c r="E76" s="59">
        <v>0.44705469865678538</v>
      </c>
      <c r="P76" s="22" t="s">
        <v>33</v>
      </c>
      <c r="Q76" s="22">
        <v>4</v>
      </c>
      <c r="T76">
        <v>-1.8971204297677389</v>
      </c>
    </row>
    <row r="77" spans="1:28" x14ac:dyDescent="0.45">
      <c r="A77">
        <f>(A27-$A$34)^2</f>
        <v>710.04484444444449</v>
      </c>
      <c r="B77" s="56"/>
      <c r="E77" s="59">
        <v>-0.27967115695075506</v>
      </c>
      <c r="P77" s="22" t="s">
        <v>30</v>
      </c>
      <c r="Q77" s="29">
        <f>(Q72-Q73)/(1-Q72)*(Q74-Q75-1)/(Q76)</f>
        <v>1.6463552653815103</v>
      </c>
      <c r="R77" s="60">
        <f>FDIST(Q77,Q76,Q74-9)</f>
        <v>0.2000132185580237</v>
      </c>
      <c r="T77">
        <v>-1.3244428000427462</v>
      </c>
    </row>
    <row r="78" spans="1:28" x14ac:dyDescent="0.45">
      <c r="A78">
        <f>(A28-$A$34)^2</f>
        <v>21.653511111111069</v>
      </c>
      <c r="B78" s="56"/>
      <c r="E78" s="59">
        <v>4.0123369306522463</v>
      </c>
      <c r="Q78" s="25" t="s">
        <v>34</v>
      </c>
      <c r="T78">
        <v>16.394932196426268</v>
      </c>
    </row>
    <row r="79" spans="1:28" x14ac:dyDescent="0.45">
      <c r="A79">
        <f>(A29-$A$34)^2</f>
        <v>393.89017777777798</v>
      </c>
      <c r="B79" s="56"/>
      <c r="E79" s="59">
        <v>-11.913266081238419</v>
      </c>
      <c r="P79" s="25">
        <v>0.05</v>
      </c>
      <c r="Q79" s="29">
        <f>_xlfn.F.INV(1-P79,Q76,Q74-Q75-1)</f>
        <v>2.8400998074753825</v>
      </c>
      <c r="T79">
        <v>-10.272520904232294</v>
      </c>
    </row>
    <row r="80" spans="1:28" x14ac:dyDescent="0.45">
      <c r="A80">
        <f>(A30-$A$34)^2</f>
        <v>277.11151111111138</v>
      </c>
      <c r="B80" s="56"/>
      <c r="E80" s="59">
        <v>2.3422615306333583</v>
      </c>
      <c r="P80" s="25">
        <v>2.5000000000000001E-2</v>
      </c>
      <c r="Q80" s="29">
        <f>_xlfn.F.INV(1-P80,Q76,Q74-Q75-1)</f>
        <v>3.4754084620526466</v>
      </c>
      <c r="T80">
        <v>-4.2380051472429017</v>
      </c>
    </row>
    <row r="81" spans="1:20" x14ac:dyDescent="0.45">
      <c r="A81">
        <f>(A31-$A$34)^2</f>
        <v>74.764844444444591</v>
      </c>
      <c r="B81" s="56"/>
      <c r="E81" s="59">
        <v>3.7796905748519265</v>
      </c>
      <c r="P81" s="25">
        <v>0.01</v>
      </c>
      <c r="Q81" s="29">
        <f>_xlfn.F.INV(1-P81,Q76,Q74-Q75-1)</f>
        <v>4.3688151740781898</v>
      </c>
      <c r="T81">
        <v>0.62199928836832186</v>
      </c>
    </row>
    <row r="82" spans="1:20" x14ac:dyDescent="0.45">
      <c r="A82">
        <f>(A32-$A$34)^2</f>
        <v>1277.8241777777785</v>
      </c>
      <c r="B82" s="56"/>
      <c r="E82" s="59">
        <v>-4.058685454211286E-3</v>
      </c>
      <c r="P82" s="25">
        <v>1E-3</v>
      </c>
      <c r="Q82" s="29">
        <f>_xlfn.F.INV(1-P82,Q76,Q74-Q75-1)</f>
        <v>6.9467124112468657</v>
      </c>
      <c r="T82">
        <v>0.35686906283039832</v>
      </c>
    </row>
  </sheetData>
  <mergeCells count="2">
    <mergeCell ref="L69:M69"/>
    <mergeCell ref="W68:X68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Cap 13_a</vt:lpstr>
      <vt:lpstr>Cap 13_b</vt:lpstr>
      <vt:lpstr>Cap 13_c</vt:lpstr>
      <vt:lpstr>Cap 13e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Grassi</dc:creator>
  <cp:lastModifiedBy>Michele Grassi</cp:lastModifiedBy>
  <dcterms:created xsi:type="dcterms:W3CDTF">2019-03-04T15:33:02Z</dcterms:created>
  <dcterms:modified xsi:type="dcterms:W3CDTF">2019-05-15T14:04:03Z</dcterms:modified>
</cp:coreProperties>
</file>