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gonigro/Documents/Dati_condivisi/S&amp;C Corsi_Convegni_Libri/UNIV_TRIESTE_Ingegneria_Economia per Ingegneria/2019_ECONOMIA APPLICATA ALL'INGEGNERIA_CORSO/"/>
    </mc:Choice>
  </mc:AlternateContent>
  <xr:revisionPtr revIDLastSave="0" documentId="8_{8CEF489D-D623-6D49-B5D8-BBAA19CA4DFD}" xr6:coauthVersionLast="36" xr6:coauthVersionMax="36" xr10:uidLastSave="{00000000-0000-0000-0000-000000000000}"/>
  <bookViews>
    <workbookView xWindow="400" yWindow="460" windowWidth="31780" windowHeight="19820" xr2:uid="{F431B368-0C5E-0447-B49E-EB623EA79A94}"/>
  </bookViews>
  <sheets>
    <sheet name="caso C" sheetId="3" r:id="rId1"/>
    <sheet name="caso B" sheetId="2" r:id="rId2"/>
    <sheet name="casoA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3" l="1"/>
  <c r="G35" i="3"/>
  <c r="G36" i="3"/>
  <c r="G34" i="3"/>
  <c r="E46" i="3"/>
  <c r="E47" i="3" s="1"/>
  <c r="F37" i="3"/>
  <c r="F40" i="3" s="1"/>
  <c r="E37" i="3"/>
  <c r="E40" i="3" s="1"/>
  <c r="F9" i="3"/>
  <c r="E28" i="3" s="1"/>
  <c r="E9" i="3"/>
  <c r="E15" i="3" s="1"/>
  <c r="D52" i="3" l="1"/>
  <c r="E18" i="3"/>
  <c r="E20" i="3" s="1"/>
  <c r="E23" i="3" s="1"/>
  <c r="E25" i="3" s="1"/>
  <c r="J41" i="3"/>
  <c r="J37" i="3"/>
  <c r="J38" i="3" s="1"/>
  <c r="H22" i="2"/>
  <c r="H26" i="2"/>
  <c r="H23" i="2"/>
  <c r="E19" i="2"/>
  <c r="E16" i="2"/>
  <c r="E15" i="2"/>
  <c r="E14" i="2"/>
  <c r="E17" i="2" s="1"/>
  <c r="E12" i="2"/>
  <c r="C22" i="2"/>
  <c r="E4" i="2"/>
  <c r="D3" i="2"/>
  <c r="E3" i="2"/>
  <c r="C6" i="2"/>
  <c r="D26" i="2"/>
  <c r="D27" i="2" s="1"/>
  <c r="C26" i="2"/>
  <c r="D17" i="2"/>
  <c r="D20" i="2" s="1"/>
  <c r="C17" i="2"/>
  <c r="C20" i="2" s="1"/>
  <c r="H19" i="1"/>
  <c r="F19" i="1"/>
  <c r="F25" i="1"/>
  <c r="E11" i="1"/>
  <c r="C21" i="1"/>
  <c r="E21" i="1"/>
  <c r="E18" i="1"/>
  <c r="E16" i="1"/>
  <c r="E15" i="1"/>
  <c r="E14" i="1"/>
  <c r="E13" i="1"/>
  <c r="D25" i="1"/>
  <c r="D26" i="1" s="1"/>
  <c r="D27" i="1" s="1"/>
  <c r="C25" i="1"/>
  <c r="C19" i="1"/>
  <c r="C16" i="1"/>
  <c r="D16" i="1"/>
  <c r="D19" i="1" s="1"/>
  <c r="C5" i="1"/>
  <c r="F8" i="1" s="1"/>
  <c r="D51" i="3" l="1"/>
  <c r="D53" i="3" s="1"/>
  <c r="D28" i="2"/>
  <c r="C27" i="2"/>
  <c r="C28" i="2" s="1"/>
  <c r="E22" i="2"/>
  <c r="C26" i="1"/>
  <c r="C27" i="1" s="1"/>
  <c r="G42" i="3" l="1"/>
  <c r="F44" i="3"/>
  <c r="F46" i="3" s="1"/>
  <c r="D55" i="3" s="1"/>
  <c r="D56" i="3" s="1"/>
  <c r="F47" i="3" l="1"/>
</calcChain>
</file>

<file path=xl/sharedStrings.xml><?xml version="1.0" encoding="utf-8"?>
<sst xmlns="http://schemas.openxmlformats.org/spreadsheetml/2006/main" count="116" uniqueCount="56">
  <si>
    <t>RICAVI</t>
  </si>
  <si>
    <t>UTILE</t>
  </si>
  <si>
    <t>CASH FLOW C/E</t>
  </si>
  <si>
    <t>UTILE + AMM.TI</t>
  </si>
  <si>
    <t>PATRIMONIO NETTO</t>
  </si>
  <si>
    <t>TOTALE FONTI</t>
  </si>
  <si>
    <t>check</t>
  </si>
  <si>
    <t>STATO PATRIMONIALE</t>
  </si>
  <si>
    <t>Magazzino</t>
  </si>
  <si>
    <t>Crediti</t>
  </si>
  <si>
    <t>Debiti</t>
  </si>
  <si>
    <t>Capitale Circolante</t>
  </si>
  <si>
    <t>Fondi</t>
  </si>
  <si>
    <t>Capitale investito</t>
  </si>
  <si>
    <t>Immobilizzazioni</t>
  </si>
  <si>
    <t>PFN Breve Termine</t>
  </si>
  <si>
    <t>PFN Medio Lungo termine</t>
  </si>
  <si>
    <t>PFN Totale</t>
  </si>
  <si>
    <t>conto economico</t>
  </si>
  <si>
    <t>COSTI monetari</t>
  </si>
  <si>
    <t>AMM.TI ( non monetari)</t>
  </si>
  <si>
    <t>Variazione +/-</t>
  </si>
  <si>
    <t>costi variabili</t>
  </si>
  <si>
    <t>costi fissi monetari</t>
  </si>
  <si>
    <t>ammortamenti</t>
  </si>
  <si>
    <t>magazzino finale</t>
  </si>
  <si>
    <t>energia elettrica</t>
  </si>
  <si>
    <t>personale</t>
  </si>
  <si>
    <t>affitti passivi</t>
  </si>
  <si>
    <t>assicurazioni</t>
  </si>
  <si>
    <t>lavorazioni esterne</t>
  </si>
  <si>
    <t>consulenze ind.li</t>
  </si>
  <si>
    <t>sanzioni straordinarie</t>
  </si>
  <si>
    <t>magazzino iniziale</t>
  </si>
  <si>
    <t>manutenzioni impianti</t>
  </si>
  <si>
    <t>leasing autovetture</t>
  </si>
  <si>
    <t>compensi amministratori</t>
  </si>
  <si>
    <t>tasse</t>
  </si>
  <si>
    <t>fatturato bep per avere utile 1500</t>
  </si>
  <si>
    <t>acquisti materiali x produzione</t>
  </si>
  <si>
    <t>provvigoini commerciali</t>
  </si>
  <si>
    <t xml:space="preserve"> interessi passivi banca</t>
  </si>
  <si>
    <t>var</t>
  </si>
  <si>
    <t>est</t>
  </si>
  <si>
    <t>int</t>
  </si>
  <si>
    <t>MARGINE DI CONTIBUZIONE</t>
  </si>
  <si>
    <t>VALORE AGGIUNTO</t>
  </si>
  <si>
    <t>EBITDA</t>
  </si>
  <si>
    <t>EBIT</t>
  </si>
  <si>
    <t>EBT</t>
  </si>
  <si>
    <t>RISULTATO NETTO</t>
  </si>
  <si>
    <t>FLUSSO DI CASSA C/E</t>
  </si>
  <si>
    <t>FLUSSI DI CASSA S/P</t>
  </si>
  <si>
    <t xml:space="preserve">FLUSSOI DI CASSA </t>
  </si>
  <si>
    <t>FLUSSO DI CASSA TOTALE</t>
  </si>
  <si>
    <t>DIFFERENZA PFN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</si>
</sst>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#,##0_ ;[Red]\-#,##0\ "/>
    <numFmt numFmtId="166" formatCode="_-* #,##0.00000\ _€_-;\-* #,##0.00000\ _€_-;_-* &quot;-&quot;??\ _€_-;_-@_-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3" fillId="0" borderId="0" xfId="1" applyNumberFormat="1" applyFont="1"/>
    <xf numFmtId="164" fontId="0" fillId="0" borderId="0" xfId="0" applyNumberFormat="1"/>
    <xf numFmtId="0" fontId="5" fillId="2" borderId="0" xfId="0" applyFont="1" applyFill="1"/>
    <xf numFmtId="165" fontId="0" fillId="0" borderId="0" xfId="0" applyNumberFormat="1"/>
    <xf numFmtId="165" fontId="3" fillId="0" borderId="0" xfId="0" applyNumberFormat="1" applyFont="1"/>
    <xf numFmtId="165" fontId="5" fillId="2" borderId="0" xfId="1" applyNumberFormat="1" applyFont="1" applyFill="1"/>
    <xf numFmtId="0" fontId="3" fillId="2" borderId="0" xfId="0" applyFont="1" applyFill="1"/>
    <xf numFmtId="165" fontId="3" fillId="2" borderId="0" xfId="0" applyNumberFormat="1" applyFont="1" applyFill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5" fontId="2" fillId="0" borderId="0" xfId="0" applyNumberFormat="1" applyFont="1" applyFill="1"/>
    <xf numFmtId="165" fontId="0" fillId="0" borderId="0" xfId="1" applyNumberFormat="1" applyFont="1"/>
    <xf numFmtId="165" fontId="3" fillId="0" borderId="0" xfId="1" applyNumberFormat="1" applyFont="1"/>
    <xf numFmtId="166" fontId="0" fillId="0" borderId="0" xfId="1" applyNumberFormat="1" applyFont="1"/>
    <xf numFmtId="165" fontId="3" fillId="0" borderId="0" xfId="0" applyNumberFormat="1" applyFont="1" applyFill="1"/>
    <xf numFmtId="0" fontId="6" fillId="0" borderId="0" xfId="0" applyFont="1"/>
    <xf numFmtId="0" fontId="0" fillId="3" borderId="0" xfId="0" applyFill="1"/>
    <xf numFmtId="165" fontId="0" fillId="3" borderId="0" xfId="1" applyNumberFormat="1" applyFont="1" applyFill="1"/>
    <xf numFmtId="165" fontId="0" fillId="3" borderId="0" xfId="0" applyNumberFormat="1" applyFill="1"/>
    <xf numFmtId="0" fontId="7" fillId="3" borderId="0" xfId="0" applyFont="1" applyFill="1"/>
    <xf numFmtId="167" fontId="0" fillId="3" borderId="0" xfId="2" applyNumberFormat="1" applyFont="1" applyFill="1"/>
    <xf numFmtId="165" fontId="0" fillId="0" borderId="0" xfId="0" applyNumberFormat="1" applyFont="1"/>
    <xf numFmtId="0" fontId="5" fillId="0" borderId="0" xfId="0" applyFont="1" applyFill="1"/>
    <xf numFmtId="165" fontId="5" fillId="0" borderId="0" xfId="1" applyNumberFormat="1" applyFont="1" applyFill="1"/>
    <xf numFmtId="0" fontId="0" fillId="2" borderId="0" xfId="0" applyFill="1"/>
    <xf numFmtId="0" fontId="8" fillId="0" borderId="0" xfId="0" applyFont="1"/>
    <xf numFmtId="165" fontId="8" fillId="0" borderId="0" xfId="0" applyNumberFormat="1" applyFont="1"/>
    <xf numFmtId="0" fontId="3" fillId="0" borderId="0" xfId="0" applyFont="1" applyFill="1"/>
    <xf numFmtId="165" fontId="0" fillId="0" borderId="0" xfId="0" applyNumberFormat="1" applyFont="1" applyFill="1"/>
    <xf numFmtId="165" fontId="0" fillId="4" borderId="0" xfId="0" applyNumberFormat="1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BDEB-CF1A-EB4A-91C5-54827B862F2F}">
  <dimension ref="A1:J56"/>
  <sheetViews>
    <sheetView tabSelected="1" topLeftCell="A25" zoomScale="220" zoomScaleNormal="250" workbookViewId="0">
      <selection activeCell="F43" sqref="F43"/>
    </sheetView>
  </sheetViews>
  <sheetFormatPr baseColWidth="10" defaultRowHeight="16" x14ac:dyDescent="0.2"/>
  <cols>
    <col min="1" max="1" width="3.6640625" bestFit="1" customWidth="1"/>
    <col min="2" max="2" width="3.6640625" customWidth="1"/>
    <col min="3" max="3" width="26.83203125" bestFit="1" customWidth="1"/>
    <col min="5" max="5" width="12" bestFit="1" customWidth="1"/>
    <col min="7" max="7" width="12.1640625" customWidth="1"/>
    <col min="8" max="8" width="16.33203125" bestFit="1" customWidth="1"/>
  </cols>
  <sheetData>
    <row r="1" spans="1:9" x14ac:dyDescent="0.2">
      <c r="C1" s="12" t="s">
        <v>18</v>
      </c>
      <c r="E1" s="12">
        <v>2009</v>
      </c>
      <c r="F1" s="12"/>
    </row>
    <row r="2" spans="1:9" x14ac:dyDescent="0.2">
      <c r="C2" t="s">
        <v>0</v>
      </c>
      <c r="E2" s="15">
        <v>19000</v>
      </c>
    </row>
    <row r="3" spans="1:9" x14ac:dyDescent="0.2">
      <c r="A3" t="s">
        <v>42</v>
      </c>
      <c r="B3" t="s">
        <v>43</v>
      </c>
      <c r="C3" t="s">
        <v>33</v>
      </c>
      <c r="E3" s="15">
        <v>2300</v>
      </c>
      <c r="G3" s="19"/>
      <c r="I3" s="6"/>
    </row>
    <row r="4" spans="1:9" x14ac:dyDescent="0.2">
      <c r="A4" t="s">
        <v>42</v>
      </c>
      <c r="B4" t="s">
        <v>43</v>
      </c>
      <c r="C4" t="s">
        <v>25</v>
      </c>
      <c r="E4" s="15">
        <v>-2500</v>
      </c>
      <c r="G4" s="19"/>
    </row>
    <row r="5" spans="1:9" x14ac:dyDescent="0.2">
      <c r="A5" t="s">
        <v>42</v>
      </c>
      <c r="B5" t="s">
        <v>43</v>
      </c>
      <c r="C5" t="s">
        <v>39</v>
      </c>
      <c r="E5" s="15">
        <v>9000</v>
      </c>
      <c r="G5" s="19"/>
    </row>
    <row r="6" spans="1:9" x14ac:dyDescent="0.2">
      <c r="A6" t="s">
        <v>42</v>
      </c>
      <c r="B6" t="s">
        <v>43</v>
      </c>
      <c r="C6" t="s">
        <v>26</v>
      </c>
      <c r="E6" s="15">
        <v>400</v>
      </c>
      <c r="G6" s="19"/>
    </row>
    <row r="7" spans="1:9" x14ac:dyDescent="0.2">
      <c r="A7" t="s">
        <v>42</v>
      </c>
      <c r="B7" t="s">
        <v>43</v>
      </c>
      <c r="C7" t="s">
        <v>40</v>
      </c>
      <c r="E7" s="15">
        <v>200</v>
      </c>
      <c r="G7" s="19"/>
    </row>
    <row r="8" spans="1:9" x14ac:dyDescent="0.2">
      <c r="A8" t="s">
        <v>42</v>
      </c>
      <c r="B8" t="s">
        <v>43</v>
      </c>
      <c r="C8" t="s">
        <v>30</v>
      </c>
      <c r="E8" s="15">
        <v>400</v>
      </c>
    </row>
    <row r="9" spans="1:9" x14ac:dyDescent="0.2">
      <c r="C9" s="20" t="s">
        <v>45</v>
      </c>
      <c r="D9" s="20"/>
      <c r="E9" s="21">
        <f>+E2-E3-E4-E5-E6-E7-E8</f>
        <v>9200</v>
      </c>
      <c r="F9" s="24">
        <f>+E9/E2</f>
        <v>0.48421052631578948</v>
      </c>
      <c r="G9" s="19"/>
    </row>
    <row r="10" spans="1:9" x14ac:dyDescent="0.2">
      <c r="B10" t="s">
        <v>43</v>
      </c>
      <c r="C10" t="s">
        <v>28</v>
      </c>
      <c r="E10" s="15">
        <v>300</v>
      </c>
    </row>
    <row r="11" spans="1:9" x14ac:dyDescent="0.2">
      <c r="B11" t="s">
        <v>43</v>
      </c>
      <c r="C11" t="s">
        <v>29</v>
      </c>
      <c r="E11" s="15">
        <v>100</v>
      </c>
    </row>
    <row r="12" spans="1:9" x14ac:dyDescent="0.2">
      <c r="B12" t="s">
        <v>43</v>
      </c>
      <c r="C12" t="s">
        <v>31</v>
      </c>
      <c r="E12" s="15">
        <v>40</v>
      </c>
    </row>
    <row r="13" spans="1:9" x14ac:dyDescent="0.2">
      <c r="B13" t="s">
        <v>43</v>
      </c>
      <c r="C13" t="s">
        <v>34</v>
      </c>
      <c r="E13" s="15">
        <v>500</v>
      </c>
    </row>
    <row r="14" spans="1:9" x14ac:dyDescent="0.2">
      <c r="B14" t="s">
        <v>43</v>
      </c>
      <c r="C14" t="s">
        <v>35</v>
      </c>
      <c r="E14" s="15">
        <v>400</v>
      </c>
    </row>
    <row r="15" spans="1:9" x14ac:dyDescent="0.2">
      <c r="B15" s="20"/>
      <c r="C15" s="20" t="s">
        <v>46</v>
      </c>
      <c r="D15" s="20"/>
      <c r="E15" s="21">
        <f>+E9-E10-E11-E12-E13-E14</f>
        <v>7860</v>
      </c>
      <c r="F15" s="20"/>
    </row>
    <row r="16" spans="1:9" x14ac:dyDescent="0.2">
      <c r="B16" t="s">
        <v>44</v>
      </c>
      <c r="C16" t="s">
        <v>27</v>
      </c>
      <c r="E16" s="15">
        <v>2500</v>
      </c>
      <c r="G16" s="19"/>
    </row>
    <row r="17" spans="2:7" x14ac:dyDescent="0.2">
      <c r="B17" t="s">
        <v>44</v>
      </c>
      <c r="C17" t="s">
        <v>36</v>
      </c>
      <c r="E17" s="15">
        <v>300</v>
      </c>
      <c r="G17" s="19"/>
    </row>
    <row r="18" spans="2:7" x14ac:dyDescent="0.2">
      <c r="C18" s="20" t="s">
        <v>47</v>
      </c>
      <c r="D18" s="20"/>
      <c r="E18" s="21">
        <f>+E15-E16-E17</f>
        <v>5060</v>
      </c>
      <c r="F18" s="20"/>
      <c r="G18" s="19"/>
    </row>
    <row r="19" spans="2:7" x14ac:dyDescent="0.2">
      <c r="B19" t="s">
        <v>44</v>
      </c>
      <c r="C19" t="s">
        <v>24</v>
      </c>
      <c r="E19" s="15">
        <v>400</v>
      </c>
    </row>
    <row r="20" spans="2:7" x14ac:dyDescent="0.2">
      <c r="C20" s="20" t="s">
        <v>48</v>
      </c>
      <c r="D20" s="20"/>
      <c r="E20" s="22">
        <f>+E18-E19</f>
        <v>4660</v>
      </c>
      <c r="F20" s="20"/>
    </row>
    <row r="21" spans="2:7" x14ac:dyDescent="0.2">
      <c r="B21" t="s">
        <v>43</v>
      </c>
      <c r="C21" s="19" t="s">
        <v>32</v>
      </c>
      <c r="E21" s="15">
        <v>500</v>
      </c>
    </row>
    <row r="22" spans="2:7" x14ac:dyDescent="0.2">
      <c r="B22" t="s">
        <v>43</v>
      </c>
      <c r="C22" s="19" t="s">
        <v>41</v>
      </c>
      <c r="E22" s="15">
        <v>600</v>
      </c>
    </row>
    <row r="23" spans="2:7" x14ac:dyDescent="0.2">
      <c r="C23" s="20" t="s">
        <v>49</v>
      </c>
      <c r="D23" s="20"/>
      <c r="E23" s="22">
        <f>+E20-E21-E22</f>
        <v>3560</v>
      </c>
    </row>
    <row r="24" spans="2:7" x14ac:dyDescent="0.2">
      <c r="B24" t="s">
        <v>43</v>
      </c>
      <c r="C24" s="19" t="s">
        <v>37</v>
      </c>
      <c r="E24" s="15">
        <v>150</v>
      </c>
    </row>
    <row r="25" spans="2:7" x14ac:dyDescent="0.2">
      <c r="C25" s="23" t="s">
        <v>50</v>
      </c>
      <c r="D25" s="20"/>
      <c r="E25" s="21">
        <f>+E23-E24</f>
        <v>3410</v>
      </c>
      <c r="F25" s="20"/>
    </row>
    <row r="26" spans="2:7" x14ac:dyDescent="0.2">
      <c r="E26" s="15"/>
    </row>
    <row r="27" spans="2:7" x14ac:dyDescent="0.2">
      <c r="C27" s="19" t="s">
        <v>38</v>
      </c>
      <c r="E27" s="15">
        <v>5790</v>
      </c>
      <c r="F27">
        <v>1500</v>
      </c>
    </row>
    <row r="28" spans="2:7" x14ac:dyDescent="0.2">
      <c r="E28" s="15">
        <f>+(E27+F27)/F9</f>
        <v>15055.434782608696</v>
      </c>
    </row>
    <row r="29" spans="2:7" x14ac:dyDescent="0.2">
      <c r="E29" s="15"/>
      <c r="F29" s="6"/>
      <c r="G29" s="17"/>
    </row>
    <row r="30" spans="2:7" ht="21" customHeight="1" x14ac:dyDescent="0.2">
      <c r="E30" s="12">
        <v>2008</v>
      </c>
      <c r="F30" s="12">
        <v>2009</v>
      </c>
      <c r="G30" s="6"/>
    </row>
    <row r="31" spans="2:7" ht="21" customHeight="1" x14ac:dyDescent="0.2">
      <c r="C31" s="12" t="s">
        <v>7</v>
      </c>
      <c r="E31" s="6"/>
      <c r="F31" s="6"/>
      <c r="G31" s="6"/>
    </row>
    <row r="32" spans="2:7" ht="21" customHeight="1" x14ac:dyDescent="0.2">
      <c r="C32" s="1" t="s">
        <v>14</v>
      </c>
      <c r="D32" s="1"/>
      <c r="E32" s="7">
        <v>3500</v>
      </c>
      <c r="F32" s="7">
        <v>6000</v>
      </c>
      <c r="G32" s="7">
        <f>-(F32-E32)-E19</f>
        <v>-2900</v>
      </c>
    </row>
    <row r="33" spans="3:10" ht="8" customHeight="1" x14ac:dyDescent="0.2">
      <c r="E33" s="6"/>
      <c r="F33" s="6"/>
    </row>
    <row r="34" spans="3:10" ht="21" customHeight="1" x14ac:dyDescent="0.2">
      <c r="C34" t="s">
        <v>8</v>
      </c>
      <c r="D34" s="1"/>
      <c r="E34" s="25">
        <v>2300</v>
      </c>
      <c r="F34" s="25">
        <v>2500</v>
      </c>
      <c r="G34" s="6">
        <f>-(F34-E34)</f>
        <v>-200</v>
      </c>
    </row>
    <row r="35" spans="3:10" ht="21" customHeight="1" x14ac:dyDescent="0.2">
      <c r="C35" t="s">
        <v>9</v>
      </c>
      <c r="D35" s="31"/>
      <c r="E35" s="32">
        <v>4690</v>
      </c>
      <c r="F35" s="32">
        <v>6500</v>
      </c>
      <c r="G35" s="6">
        <f t="shared" ref="G35:G36" si="0">-(F35-E35)</f>
        <v>-1810</v>
      </c>
      <c r="H35" s="7"/>
      <c r="J35" s="6"/>
    </row>
    <row r="36" spans="3:10" x14ac:dyDescent="0.2">
      <c r="C36" t="s">
        <v>10</v>
      </c>
      <c r="E36" s="25">
        <v>-5600</v>
      </c>
      <c r="F36" s="25">
        <v>-6430</v>
      </c>
      <c r="G36" s="6">
        <f t="shared" si="0"/>
        <v>830</v>
      </c>
    </row>
    <row r="37" spans="3:10" x14ac:dyDescent="0.2">
      <c r="C37" s="1" t="s">
        <v>11</v>
      </c>
      <c r="D37" s="1"/>
      <c r="E37" s="7">
        <f>+E34+E35+E36</f>
        <v>1390</v>
      </c>
      <c r="F37" s="7">
        <f>+F34+F35+F36</f>
        <v>2570</v>
      </c>
      <c r="G37" s="18"/>
      <c r="J37" s="6" t="e">
        <f>+#REF!+#REF!+G30+G31+G34+G37</f>
        <v>#REF!</v>
      </c>
    </row>
    <row r="38" spans="3:10" x14ac:dyDescent="0.2">
      <c r="E38" s="6"/>
      <c r="F38" s="6"/>
      <c r="J38" s="6" t="e">
        <f>+#REF!+J37</f>
        <v>#REF!</v>
      </c>
    </row>
    <row r="39" spans="3:10" x14ac:dyDescent="0.2">
      <c r="C39" s="1" t="s">
        <v>12</v>
      </c>
      <c r="E39" s="6">
        <v>-2500</v>
      </c>
      <c r="F39" s="6">
        <v>-2500</v>
      </c>
      <c r="G39" s="6"/>
    </row>
    <row r="40" spans="3:10" x14ac:dyDescent="0.2">
      <c r="C40" s="9" t="s">
        <v>13</v>
      </c>
      <c r="D40" s="9"/>
      <c r="E40" s="10">
        <f>+E32+E37+E39</f>
        <v>2390</v>
      </c>
      <c r="F40" s="10">
        <f>+F32+F37+F39</f>
        <v>6070</v>
      </c>
    </row>
    <row r="41" spans="3:10" x14ac:dyDescent="0.2">
      <c r="D41" s="1"/>
      <c r="E41" s="7"/>
      <c r="F41" s="7"/>
      <c r="G41" s="11"/>
      <c r="H41" s="4"/>
      <c r="J41" s="6">
        <f>-(E41-F41)</f>
        <v>0</v>
      </c>
    </row>
    <row r="42" spans="3:10" x14ac:dyDescent="0.2">
      <c r="C42" s="1" t="s">
        <v>4</v>
      </c>
      <c r="D42" s="26"/>
      <c r="E42" s="27">
        <v>2000</v>
      </c>
      <c r="F42" s="27">
        <v>5410</v>
      </c>
      <c r="G42" s="33">
        <f>(F42-E42-E25)</f>
        <v>0</v>
      </c>
    </row>
    <row r="43" spans="3:10" x14ac:dyDescent="0.2">
      <c r="E43" s="6"/>
      <c r="F43" s="6"/>
    </row>
    <row r="44" spans="3:10" x14ac:dyDescent="0.2">
      <c r="C44" s="29" t="s">
        <v>15</v>
      </c>
      <c r="D44" s="29"/>
      <c r="E44" s="29">
        <v>390</v>
      </c>
      <c r="F44" s="30">
        <f>+F40-F42</f>
        <v>660</v>
      </c>
    </row>
    <row r="45" spans="3:10" x14ac:dyDescent="0.2">
      <c r="C45" s="29" t="s">
        <v>16</v>
      </c>
      <c r="D45" s="29"/>
      <c r="E45" s="29"/>
      <c r="F45" s="29"/>
    </row>
    <row r="46" spans="3:10" x14ac:dyDescent="0.2">
      <c r="C46" s="1" t="s">
        <v>17</v>
      </c>
      <c r="D46" s="1"/>
      <c r="E46" s="1">
        <f>+E44+E45</f>
        <v>390</v>
      </c>
      <c r="F46" s="1">
        <f>+F44+F45</f>
        <v>660</v>
      </c>
    </row>
    <row r="47" spans="3:10" x14ac:dyDescent="0.2">
      <c r="C47" s="5" t="s">
        <v>5</v>
      </c>
      <c r="D47" s="28"/>
      <c r="E47" s="10">
        <f>+E42+E46</f>
        <v>2390</v>
      </c>
      <c r="F47" s="10">
        <f>+F42+F46</f>
        <v>6070</v>
      </c>
      <c r="G47" s="28"/>
    </row>
    <row r="48" spans="3:10" x14ac:dyDescent="0.2">
      <c r="C48" t="s">
        <v>6</v>
      </c>
    </row>
    <row r="50" spans="3:4" x14ac:dyDescent="0.2">
      <c r="C50" t="s">
        <v>53</v>
      </c>
    </row>
    <row r="51" spans="3:4" x14ac:dyDescent="0.2">
      <c r="C51" t="s">
        <v>51</v>
      </c>
      <c r="D51" s="6">
        <f>+E25+E19</f>
        <v>3810</v>
      </c>
    </row>
    <row r="52" spans="3:4" x14ac:dyDescent="0.2">
      <c r="C52" t="s">
        <v>52</v>
      </c>
      <c r="D52" s="6">
        <f>+G32+G34+G35+G36+G39</f>
        <v>-4080</v>
      </c>
    </row>
    <row r="53" spans="3:4" x14ac:dyDescent="0.2">
      <c r="C53" t="s">
        <v>54</v>
      </c>
      <c r="D53" s="6">
        <f>SUM(D51:D52)</f>
        <v>-270</v>
      </c>
    </row>
    <row r="55" spans="3:4" x14ac:dyDescent="0.2">
      <c r="C55" t="s">
        <v>55</v>
      </c>
      <c r="D55">
        <f>-(F46-E46)</f>
        <v>-270</v>
      </c>
    </row>
    <row r="56" spans="3:4" x14ac:dyDescent="0.2">
      <c r="C56" t="s">
        <v>6</v>
      </c>
      <c r="D56" s="6">
        <f>+D53-D55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202AB-DB64-BE4B-9648-FD6D2EA1D5EB}">
  <dimension ref="A1:H28"/>
  <sheetViews>
    <sheetView zoomScale="211" zoomScaleNormal="280" workbookViewId="0">
      <pane ySplit="1" topLeftCell="A11" activePane="bottomLeft" state="frozen"/>
      <selection pane="bottomLeft" activeCell="C14" sqref="C14"/>
    </sheetView>
  </sheetViews>
  <sheetFormatPr baseColWidth="10" defaultRowHeight="16" x14ac:dyDescent="0.2"/>
  <cols>
    <col min="1" max="1" width="26.1640625" bestFit="1" customWidth="1"/>
    <col min="3" max="3" width="12" bestFit="1" customWidth="1"/>
    <col min="5" max="5" width="13" bestFit="1" customWidth="1"/>
  </cols>
  <sheetData>
    <row r="1" spans="1:8" x14ac:dyDescent="0.2">
      <c r="A1" s="12" t="s">
        <v>18</v>
      </c>
      <c r="C1" s="12">
        <v>2009</v>
      </c>
      <c r="D1" s="12">
        <v>2008</v>
      </c>
    </row>
    <row r="2" spans="1:8" x14ac:dyDescent="0.2">
      <c r="A2" t="s">
        <v>0</v>
      </c>
      <c r="C2" s="15">
        <v>23000</v>
      </c>
    </row>
    <row r="3" spans="1:8" x14ac:dyDescent="0.2">
      <c r="A3" t="s">
        <v>22</v>
      </c>
      <c r="C3" s="15">
        <v>-22000</v>
      </c>
      <c r="D3" s="6">
        <f>+C2+C3</f>
        <v>1000</v>
      </c>
      <c r="E3" s="17">
        <f>1000/C2</f>
        <v>4.3478260869565216E-2</v>
      </c>
    </row>
    <row r="4" spans="1:8" x14ac:dyDescent="0.2">
      <c r="A4" t="s">
        <v>23</v>
      </c>
      <c r="C4" s="15">
        <v>-3200</v>
      </c>
      <c r="E4" s="2">
        <f>4400/E3</f>
        <v>101200</v>
      </c>
    </row>
    <row r="5" spans="1:8" x14ac:dyDescent="0.2">
      <c r="A5" t="s">
        <v>24</v>
      </c>
      <c r="C5" s="15">
        <v>-1200</v>
      </c>
    </row>
    <row r="6" spans="1:8" x14ac:dyDescent="0.2">
      <c r="A6" s="1" t="s">
        <v>1</v>
      </c>
      <c r="B6" s="1"/>
      <c r="C6" s="16">
        <f>SUM(C2:C5)</f>
        <v>-3400</v>
      </c>
      <c r="D6" s="1"/>
    </row>
    <row r="7" spans="1:8" ht="9" customHeight="1" x14ac:dyDescent="0.2">
      <c r="C7" s="2"/>
    </row>
    <row r="8" spans="1:8" x14ac:dyDescent="0.2">
      <c r="A8" t="s">
        <v>2</v>
      </c>
      <c r="C8" s="2"/>
    </row>
    <row r="9" spans="1:8" x14ac:dyDescent="0.2">
      <c r="A9" t="s">
        <v>3</v>
      </c>
      <c r="D9" t="s">
        <v>2</v>
      </c>
      <c r="F9" s="3"/>
      <c r="H9">
        <v>-2200</v>
      </c>
    </row>
    <row r="10" spans="1:8" x14ac:dyDescent="0.2">
      <c r="C10" s="2"/>
    </row>
    <row r="11" spans="1:8" ht="34" x14ac:dyDescent="0.2">
      <c r="A11" s="12" t="s">
        <v>7</v>
      </c>
      <c r="B11" s="12"/>
      <c r="C11" s="12">
        <v>2009</v>
      </c>
      <c r="D11" s="12">
        <v>2008</v>
      </c>
      <c r="E11" s="13" t="s">
        <v>21</v>
      </c>
    </row>
    <row r="12" spans="1:8" ht="21" customHeight="1" x14ac:dyDescent="0.2">
      <c r="A12" s="1" t="s">
        <v>14</v>
      </c>
      <c r="B12" s="1"/>
      <c r="C12" s="7">
        <v>3650</v>
      </c>
      <c r="D12" s="7">
        <v>1900</v>
      </c>
      <c r="E12" s="14">
        <f>-(C12-D12)+C5</f>
        <v>-2950</v>
      </c>
    </row>
    <row r="13" spans="1:8" ht="11" customHeight="1" x14ac:dyDescent="0.2">
      <c r="C13" s="6"/>
      <c r="D13" s="6"/>
    </row>
    <row r="14" spans="1:8" ht="21" customHeight="1" x14ac:dyDescent="0.2">
      <c r="A14" t="s">
        <v>8</v>
      </c>
      <c r="C14" s="6">
        <v>3500</v>
      </c>
      <c r="D14" s="6">
        <v>4300</v>
      </c>
      <c r="E14" s="6">
        <f>-(C14-D14)</f>
        <v>800</v>
      </c>
    </row>
    <row r="15" spans="1:8" ht="21" customHeight="1" x14ac:dyDescent="0.2">
      <c r="A15" t="s">
        <v>9</v>
      </c>
      <c r="C15" s="6">
        <v>2700</v>
      </c>
      <c r="D15" s="6">
        <v>3400</v>
      </c>
      <c r="E15" s="6">
        <f>-(C15-D15)</f>
        <v>700</v>
      </c>
    </row>
    <row r="16" spans="1:8" ht="21" customHeight="1" x14ac:dyDescent="0.2">
      <c r="A16" t="s">
        <v>10</v>
      </c>
      <c r="C16" s="6">
        <v>-3800</v>
      </c>
      <c r="D16" s="6">
        <v>-2600</v>
      </c>
      <c r="E16" s="6">
        <f>-(C16-D16)</f>
        <v>1200</v>
      </c>
    </row>
    <row r="17" spans="1:8" ht="21" customHeight="1" x14ac:dyDescent="0.2">
      <c r="A17" s="1" t="s">
        <v>11</v>
      </c>
      <c r="B17" s="1"/>
      <c r="C17" s="7">
        <f>SUM(C14:C16)</f>
        <v>2400</v>
      </c>
      <c r="D17" s="7">
        <f>SUM(D14:D16)</f>
        <v>5100</v>
      </c>
      <c r="E17" s="7">
        <f>SUM(E14:E16)</f>
        <v>2700</v>
      </c>
    </row>
    <row r="18" spans="1:8" ht="8" customHeight="1" x14ac:dyDescent="0.2">
      <c r="C18" s="6"/>
      <c r="D18" s="6"/>
    </row>
    <row r="19" spans="1:8" ht="21" customHeight="1" x14ac:dyDescent="0.2">
      <c r="A19" s="1" t="s">
        <v>12</v>
      </c>
      <c r="B19" s="1"/>
      <c r="C19" s="7">
        <v>-700</v>
      </c>
      <c r="D19" s="7">
        <v>-400</v>
      </c>
      <c r="E19" s="6">
        <f>-(C19-D19)</f>
        <v>300</v>
      </c>
    </row>
    <row r="20" spans="1:8" ht="21" customHeight="1" x14ac:dyDescent="0.2">
      <c r="A20" s="9" t="s">
        <v>13</v>
      </c>
      <c r="B20" s="9"/>
      <c r="C20" s="10">
        <f>+C12+C17+C19</f>
        <v>5350</v>
      </c>
      <c r="D20" s="10">
        <f>+D12+D17+D19</f>
        <v>6600</v>
      </c>
      <c r="F20" s="7"/>
      <c r="H20" s="6"/>
    </row>
    <row r="21" spans="1:8" x14ac:dyDescent="0.2">
      <c r="C21" s="6"/>
      <c r="D21" s="6"/>
    </row>
    <row r="22" spans="1:8" x14ac:dyDescent="0.2">
      <c r="A22" s="1" t="s">
        <v>4</v>
      </c>
      <c r="B22" s="1"/>
      <c r="C22" s="7">
        <f>+D22+C6+3500</f>
        <v>500</v>
      </c>
      <c r="D22" s="7">
        <v>400</v>
      </c>
      <c r="E22" s="18">
        <f>(C22-C6-D22)</f>
        <v>3500</v>
      </c>
      <c r="H22" s="6">
        <f>+E12+E14+E15+E16+E19+E22</f>
        <v>3550</v>
      </c>
    </row>
    <row r="23" spans="1:8" x14ac:dyDescent="0.2">
      <c r="C23" s="6"/>
      <c r="D23" s="6"/>
      <c r="H23" s="6">
        <f>+H9+H22</f>
        <v>1350</v>
      </c>
    </row>
    <row r="24" spans="1:8" x14ac:dyDescent="0.2">
      <c r="A24" t="s">
        <v>15</v>
      </c>
      <c r="C24" s="6">
        <v>1350</v>
      </c>
      <c r="D24" s="6">
        <v>5200</v>
      </c>
    </row>
    <row r="25" spans="1:8" x14ac:dyDescent="0.2">
      <c r="A25" t="s">
        <v>16</v>
      </c>
      <c r="C25" s="6">
        <v>3500</v>
      </c>
      <c r="D25" s="6">
        <v>1000</v>
      </c>
    </row>
    <row r="26" spans="1:8" x14ac:dyDescent="0.2">
      <c r="A26" s="1" t="s">
        <v>17</v>
      </c>
      <c r="B26" s="1"/>
      <c r="C26" s="7">
        <f>+C24+C25</f>
        <v>4850</v>
      </c>
      <c r="D26" s="7">
        <f>+D24+D25</f>
        <v>6200</v>
      </c>
      <c r="E26" s="11"/>
      <c r="F26" s="4"/>
      <c r="H26" s="6">
        <f>-(C26-D26)</f>
        <v>1350</v>
      </c>
    </row>
    <row r="27" spans="1:8" x14ac:dyDescent="0.2">
      <c r="A27" s="5" t="s">
        <v>5</v>
      </c>
      <c r="B27" s="5"/>
      <c r="C27" s="8">
        <f>+C22+C26</f>
        <v>5350</v>
      </c>
      <c r="D27" s="8">
        <f>+D22+D26</f>
        <v>6600</v>
      </c>
    </row>
    <row r="28" spans="1:8" x14ac:dyDescent="0.2">
      <c r="A28" t="s">
        <v>6</v>
      </c>
      <c r="C28" s="6">
        <f>+C20-C27</f>
        <v>0</v>
      </c>
      <c r="D28" s="6">
        <f>+D20-D27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A72B0-A5C2-8E46-8472-A2040C988B4F}">
  <dimension ref="A1:H27"/>
  <sheetViews>
    <sheetView zoomScale="209" zoomScaleNormal="280" workbookViewId="0">
      <pane ySplit="1" topLeftCell="A2" activePane="bottomLeft" state="frozen"/>
      <selection pane="bottomLeft" activeCell="D25" sqref="D25"/>
    </sheetView>
  </sheetViews>
  <sheetFormatPr baseColWidth="10" defaultRowHeight="16" x14ac:dyDescent="0.2"/>
  <cols>
    <col min="1" max="1" width="26.1640625" bestFit="1" customWidth="1"/>
    <col min="3" max="3" width="12" bestFit="1" customWidth="1"/>
  </cols>
  <sheetData>
    <row r="1" spans="1:6" x14ac:dyDescent="0.2">
      <c r="A1" s="12" t="s">
        <v>18</v>
      </c>
      <c r="C1" s="12">
        <v>2009</v>
      </c>
      <c r="D1" s="12">
        <v>2008</v>
      </c>
    </row>
    <row r="2" spans="1:6" x14ac:dyDescent="0.2">
      <c r="A2" t="s">
        <v>0</v>
      </c>
      <c r="C2" s="2">
        <v>23000</v>
      </c>
    </row>
    <row r="3" spans="1:6" x14ac:dyDescent="0.2">
      <c r="A3" t="s">
        <v>19</v>
      </c>
      <c r="C3" s="2">
        <v>18000</v>
      </c>
    </row>
    <row r="4" spans="1:6" x14ac:dyDescent="0.2">
      <c r="A4" t="s">
        <v>20</v>
      </c>
      <c r="C4" s="2">
        <v>1000</v>
      </c>
    </row>
    <row r="5" spans="1:6" x14ac:dyDescent="0.2">
      <c r="A5" s="1" t="s">
        <v>1</v>
      </c>
      <c r="B5" s="1"/>
      <c r="C5" s="3">
        <f>+C2-C3-C4</f>
        <v>4000</v>
      </c>
      <c r="D5" s="1"/>
    </row>
    <row r="6" spans="1:6" ht="9" customHeight="1" x14ac:dyDescent="0.2">
      <c r="C6" s="2"/>
    </row>
    <row r="7" spans="1:6" x14ac:dyDescent="0.2">
      <c r="A7" t="s">
        <v>2</v>
      </c>
      <c r="C7" s="2"/>
    </row>
    <row r="8" spans="1:6" x14ac:dyDescent="0.2">
      <c r="A8" t="s">
        <v>3</v>
      </c>
      <c r="D8" t="s">
        <v>2</v>
      </c>
      <c r="F8" s="3">
        <f>+C5+C4</f>
        <v>5000</v>
      </c>
    </row>
    <row r="9" spans="1:6" x14ac:dyDescent="0.2">
      <c r="C9" s="2"/>
    </row>
    <row r="10" spans="1:6" ht="34" x14ac:dyDescent="0.2">
      <c r="A10" s="12" t="s">
        <v>7</v>
      </c>
      <c r="B10" s="12"/>
      <c r="C10" s="12">
        <v>2009</v>
      </c>
      <c r="D10" s="12">
        <v>2008</v>
      </c>
      <c r="E10" s="13" t="s">
        <v>21</v>
      </c>
    </row>
    <row r="11" spans="1:6" ht="21" customHeight="1" x14ac:dyDescent="0.2">
      <c r="A11" s="1" t="s">
        <v>14</v>
      </c>
      <c r="B11" s="1"/>
      <c r="C11" s="7">
        <v>3500</v>
      </c>
      <c r="D11" s="7">
        <v>2000</v>
      </c>
      <c r="E11" s="7">
        <f>-(C11-D11)-C4</f>
        <v>-2500</v>
      </c>
    </row>
    <row r="12" spans="1:6" ht="11" customHeight="1" x14ac:dyDescent="0.2">
      <c r="C12" s="6"/>
      <c r="D12" s="6"/>
    </row>
    <row r="13" spans="1:6" ht="21" customHeight="1" x14ac:dyDescent="0.2">
      <c r="A13" t="s">
        <v>8</v>
      </c>
      <c r="C13" s="6">
        <v>3200</v>
      </c>
      <c r="D13" s="6">
        <v>1500</v>
      </c>
      <c r="E13" s="6">
        <f>-(C13-D13)</f>
        <v>-1700</v>
      </c>
    </row>
    <row r="14" spans="1:6" ht="21" customHeight="1" x14ac:dyDescent="0.2">
      <c r="A14" t="s">
        <v>9</v>
      </c>
      <c r="C14" s="6">
        <v>2700</v>
      </c>
      <c r="D14" s="6">
        <v>2000</v>
      </c>
      <c r="E14" s="6">
        <f>-(C14-D14)</f>
        <v>-700</v>
      </c>
    </row>
    <row r="15" spans="1:6" ht="21" customHeight="1" x14ac:dyDescent="0.2">
      <c r="A15" t="s">
        <v>10</v>
      </c>
      <c r="C15" s="6">
        <v>-2900</v>
      </c>
      <c r="D15" s="6">
        <v>-2600</v>
      </c>
      <c r="E15" s="6">
        <f>-(C15-D15)</f>
        <v>300</v>
      </c>
    </row>
    <row r="16" spans="1:6" ht="21" customHeight="1" x14ac:dyDescent="0.2">
      <c r="A16" s="1" t="s">
        <v>11</v>
      </c>
      <c r="B16" s="1"/>
      <c r="C16" s="7">
        <f>SUM(C13:C15)</f>
        <v>3000</v>
      </c>
      <c r="D16" s="7">
        <f>SUM(D13:D15)</f>
        <v>900</v>
      </c>
      <c r="E16" s="7">
        <f>SUM(E13:E15)</f>
        <v>-2100</v>
      </c>
    </row>
    <row r="17" spans="1:8" ht="8" customHeight="1" x14ac:dyDescent="0.2">
      <c r="C17" s="6"/>
      <c r="D17" s="6"/>
    </row>
    <row r="18" spans="1:8" ht="21" customHeight="1" x14ac:dyDescent="0.2">
      <c r="A18" s="1" t="s">
        <v>12</v>
      </c>
      <c r="B18" s="1"/>
      <c r="C18" s="7">
        <v>-600</v>
      </c>
      <c r="D18" s="7">
        <v>-400</v>
      </c>
      <c r="E18" s="6">
        <f>-(C18-D18)</f>
        <v>200</v>
      </c>
    </row>
    <row r="19" spans="1:8" ht="21" customHeight="1" x14ac:dyDescent="0.2">
      <c r="A19" s="9" t="s">
        <v>13</v>
      </c>
      <c r="B19" s="9"/>
      <c r="C19" s="10">
        <f>+C11+C16+C18</f>
        <v>5900</v>
      </c>
      <c r="D19" s="10">
        <f>+D11+D16+D18</f>
        <v>2500</v>
      </c>
      <c r="F19" s="7">
        <f>+E11+E16+E18</f>
        <v>-4400</v>
      </c>
      <c r="H19" s="6">
        <f>+F8+F19</f>
        <v>600</v>
      </c>
    </row>
    <row r="20" spans="1:8" x14ac:dyDescent="0.2">
      <c r="C20" s="6"/>
      <c r="D20" s="6"/>
    </row>
    <row r="21" spans="1:8" x14ac:dyDescent="0.2">
      <c r="A21" s="1" t="s">
        <v>4</v>
      </c>
      <c r="B21" s="1"/>
      <c r="C21" s="7">
        <f>+D21+C5</f>
        <v>4400</v>
      </c>
      <c r="D21" s="7">
        <v>400</v>
      </c>
      <c r="E21" s="7">
        <f>(C21-C5-D21)</f>
        <v>0</v>
      </c>
    </row>
    <row r="22" spans="1:8" x14ac:dyDescent="0.2">
      <c r="C22" s="6"/>
      <c r="D22" s="6"/>
    </row>
    <row r="23" spans="1:8" x14ac:dyDescent="0.2">
      <c r="A23" t="s">
        <v>15</v>
      </c>
      <c r="C23" s="6">
        <v>-2000</v>
      </c>
      <c r="D23" s="6">
        <v>1100</v>
      </c>
    </row>
    <row r="24" spans="1:8" x14ac:dyDescent="0.2">
      <c r="A24" t="s">
        <v>16</v>
      </c>
      <c r="C24" s="6">
        <v>3500</v>
      </c>
      <c r="D24" s="6">
        <v>1000</v>
      </c>
    </row>
    <row r="25" spans="1:8" x14ac:dyDescent="0.2">
      <c r="A25" s="1" t="s">
        <v>17</v>
      </c>
      <c r="B25" s="1"/>
      <c r="C25" s="7">
        <f>+C23+C24</f>
        <v>1500</v>
      </c>
      <c r="D25" s="7">
        <f>+D23+D24</f>
        <v>2100</v>
      </c>
      <c r="E25" s="11"/>
      <c r="F25" s="4">
        <f>-(C25-D25)</f>
        <v>600</v>
      </c>
    </row>
    <row r="26" spans="1:8" x14ac:dyDescent="0.2">
      <c r="A26" s="5" t="s">
        <v>5</v>
      </c>
      <c r="B26" s="5"/>
      <c r="C26" s="8">
        <f>+C21+C25</f>
        <v>5900</v>
      </c>
      <c r="D26" s="8">
        <f>+D21+D25</f>
        <v>2500</v>
      </c>
    </row>
    <row r="27" spans="1:8" x14ac:dyDescent="0.2">
      <c r="A27" t="s">
        <v>6</v>
      </c>
      <c r="C27" s="6">
        <f>+C19-C26</f>
        <v>0</v>
      </c>
      <c r="D27" s="6">
        <f>+D19-D26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caso C</vt:lpstr>
      <vt:lpstr>caso B</vt:lpstr>
      <vt:lpstr>casoA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2019-05-16T13:37:39Z</dcterms:created>
  <dcterms:modified xsi:type="dcterms:W3CDTF">2019-05-23T15:16:38Z</dcterms:modified>
</cp:coreProperties>
</file>