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Library/Mobile Documents/com~apple~CloudDocs/iCloud Drive (Archivio)/Documents/Dati_condivisi/Hidra Corsi_Convegni_Libri/UNIV_TRIESTE_Ingegneria_Economia per Ingegneria/2020_ECONOMIA APPLICATA ALL'INGEGNERIA_CORSO/"/>
    </mc:Choice>
  </mc:AlternateContent>
  <xr:revisionPtr revIDLastSave="0" documentId="13_ncr:1_{4CB39E78-FB4F-C24C-B7C4-1A339F294680}" xr6:coauthVersionLast="36" xr6:coauthVersionMax="36" xr10:uidLastSave="{00000000-0000-0000-0000-000000000000}"/>
  <bookViews>
    <workbookView xWindow="3260" yWindow="460" windowWidth="30640" windowHeight="19080" activeTab="5" xr2:uid="{319C85EE-FAA9-E342-BBC9-7E81B5944528}"/>
  </bookViews>
  <sheets>
    <sheet name="BEP MIX PRODOTTO" sheetId="1" r:id="rId1"/>
    <sheet name="conto econOmico" sheetId="2" r:id="rId2"/>
    <sheet name="piano ammortamenti" sheetId="3" r:id="rId3"/>
    <sheet name="VALORE AGGIUNTO" sheetId="4" r:id="rId4"/>
    <sheet name="ce pe canale" sheetId="5" r:id="rId5"/>
    <sheet name="budget 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11" i="6"/>
  <c r="E10" i="6"/>
  <c r="E9" i="6"/>
  <c r="D26" i="6"/>
  <c r="D12" i="6"/>
  <c r="G20" i="4"/>
  <c r="D20" i="4"/>
  <c r="I5" i="4"/>
  <c r="J5" i="4" s="1"/>
  <c r="D14" i="4"/>
  <c r="D11" i="4"/>
  <c r="G7" i="4"/>
  <c r="G10" i="4" s="1"/>
  <c r="D10" i="4"/>
  <c r="D9" i="4"/>
  <c r="G18" i="2"/>
  <c r="G22" i="2" s="1"/>
  <c r="H10" i="2"/>
  <c r="H14" i="2" s="1"/>
  <c r="H18" i="2" s="1"/>
  <c r="H22" i="2" s="1"/>
  <c r="G10" i="2"/>
  <c r="C13" i="3"/>
  <c r="E13" i="3" s="1"/>
  <c r="C14" i="3" s="1"/>
  <c r="E14" i="3" s="1"/>
  <c r="C15" i="3" s="1"/>
  <c r="E15" i="3" s="1"/>
  <c r="C16" i="3" s="1"/>
  <c r="E16" i="3" s="1"/>
  <c r="E12" i="3"/>
  <c r="D6" i="3"/>
  <c r="E18" i="2"/>
  <c r="E22" i="2" s="1"/>
  <c r="F10" i="2"/>
  <c r="F14" i="2" s="1"/>
  <c r="F18" i="2" s="1"/>
  <c r="F22" i="2" s="1"/>
  <c r="E10" i="2"/>
  <c r="H17" i="1"/>
  <c r="F17" i="1"/>
  <c r="H9" i="1"/>
  <c r="F9" i="1"/>
  <c r="K8" i="1"/>
  <c r="H6" i="1" s="1"/>
  <c r="G9" i="4" l="1"/>
  <c r="G11" i="4" s="1"/>
  <c r="G14" i="4" s="1"/>
  <c r="G16" i="4"/>
  <c r="I14" i="4"/>
  <c r="J14" i="4" s="1"/>
  <c r="D16" i="4"/>
  <c r="D18" i="4" s="1"/>
  <c r="H10" i="1"/>
  <c r="I10" i="1" s="1"/>
  <c r="K9" i="1"/>
  <c r="K10" i="1" s="1"/>
  <c r="F10" i="1"/>
  <c r="G10" i="1" s="1"/>
  <c r="F6" i="1"/>
  <c r="I16" i="4" l="1"/>
  <c r="J16" i="4" s="1"/>
  <c r="G18" i="4"/>
  <c r="I18" i="4" s="1"/>
  <c r="J18" i="4" s="1"/>
  <c r="L10" i="1"/>
  <c r="K17" i="1" s="1"/>
  <c r="K14" i="1"/>
</calcChain>
</file>

<file path=xl/sharedStrings.xml><?xml version="1.0" encoding="utf-8"?>
<sst xmlns="http://schemas.openxmlformats.org/spreadsheetml/2006/main" count="117" uniqueCount="94">
  <si>
    <t>prod1</t>
  </si>
  <si>
    <t>prod2</t>
  </si>
  <si>
    <t>ricavi</t>
  </si>
  <si>
    <t>mdc</t>
  </si>
  <si>
    <t>cvar</t>
  </si>
  <si>
    <t>%</t>
  </si>
  <si>
    <t>tot</t>
  </si>
  <si>
    <t>costi fissi</t>
  </si>
  <si>
    <t>risultato</t>
  </si>
  <si>
    <t>BEP</t>
  </si>
  <si>
    <t>costi var mon</t>
  </si>
  <si>
    <t>cst fissi mon</t>
  </si>
  <si>
    <t>MdC</t>
  </si>
  <si>
    <t>ebitda</t>
  </si>
  <si>
    <t>cst fix non monetari</t>
  </si>
  <si>
    <t>ebit</t>
  </si>
  <si>
    <t>economico</t>
  </si>
  <si>
    <t>tax</t>
  </si>
  <si>
    <t>ris. Netto</t>
  </si>
  <si>
    <t>aspetti finanziari del C/C</t>
  </si>
  <si>
    <t>acquisto macchinario</t>
  </si>
  <si>
    <t>vita economica 5 anni</t>
  </si>
  <si>
    <t>vita economica</t>
  </si>
  <si>
    <t>periodo di tempo entro il quale il macchinario svolge con efficienza la sua operatività.</t>
  </si>
  <si>
    <t>quota ammortamento</t>
  </si>
  <si>
    <t>movimento monetario, patrimoniale</t>
  </si>
  <si>
    <t>costo NON MONETARIO ECONOMICO</t>
  </si>
  <si>
    <t>STATO PATRIMONIALE</t>
  </si>
  <si>
    <t>COMPUTER</t>
  </si>
  <si>
    <t>C/C</t>
  </si>
  <si>
    <t>CASO 1: HO I DENARI X PAGARE</t>
  </si>
  <si>
    <t>CASO 2: ACCENDO UN PRESTITO BANCARIO</t>
  </si>
  <si>
    <t>DEBITO</t>
  </si>
  <si>
    <t>PIANO DI AMMORTAMENTO</t>
  </si>
  <si>
    <t>ACQUISTO</t>
  </si>
  <si>
    <t>ANNO1</t>
  </si>
  <si>
    <t>ANNO2</t>
  </si>
  <si>
    <t>ANNO3</t>
  </si>
  <si>
    <t>ANNO4</t>
  </si>
  <si>
    <t>ANNO5</t>
  </si>
  <si>
    <t>VALORE BENE</t>
  </si>
  <si>
    <t>Q.TA AMM.TO</t>
  </si>
  <si>
    <t>VALORE RESIDUO</t>
  </si>
  <si>
    <t>ANN5</t>
  </si>
  <si>
    <t>ANNO6</t>
  </si>
  <si>
    <t>RICAVO</t>
  </si>
  <si>
    <t>CONSUMI MAT</t>
  </si>
  <si>
    <t>ENERGIA</t>
  </si>
  <si>
    <t>MANUT</t>
  </si>
  <si>
    <t>VALORE AGGIUNTO</t>
  </si>
  <si>
    <t>CST PERSONALE</t>
  </si>
  <si>
    <t>EBITDA</t>
  </si>
  <si>
    <t>AMMORTAMENTO</t>
  </si>
  <si>
    <t>EBIT</t>
  </si>
  <si>
    <t>ore effettive</t>
  </si>
  <si>
    <t>ore disponibili</t>
  </si>
  <si>
    <t>manutenzione cst 10 ogni 1000</t>
  </si>
  <si>
    <t>var</t>
  </si>
  <si>
    <t>var a scatti</t>
  </si>
  <si>
    <t>fix</t>
  </si>
  <si>
    <t>Margine di Contribuzione</t>
  </si>
  <si>
    <t>recupero eff</t>
  </si>
  <si>
    <t>leva operativa</t>
  </si>
  <si>
    <t xml:space="preserve">ricavi </t>
  </si>
  <si>
    <t>cli 1- privati</t>
  </si>
  <si>
    <t>cli2- scuole</t>
  </si>
  <si>
    <t>cst frutta ( var)</t>
  </si>
  <si>
    <t>margine contribuzione</t>
  </si>
  <si>
    <t>cst fix dipendenti</t>
  </si>
  <si>
    <t xml:space="preserve">interessi passivi </t>
  </si>
  <si>
    <t>cst materiali</t>
  </si>
  <si>
    <t>csto energia</t>
  </si>
  <si>
    <t>cst trasporti</t>
  </si>
  <si>
    <t>costo consulenze</t>
  </si>
  <si>
    <t>costo manutenzioni</t>
  </si>
  <si>
    <t>costo utenze uffici</t>
  </si>
  <si>
    <t>costo commercialista</t>
  </si>
  <si>
    <t>costi legali</t>
  </si>
  <si>
    <t>costi affitto capannone</t>
  </si>
  <si>
    <t>costi ammortamenti</t>
  </si>
  <si>
    <t>costo autovetture</t>
  </si>
  <si>
    <t>costo amministratori</t>
  </si>
  <si>
    <t>costi per tasse</t>
  </si>
  <si>
    <t>budget 2020</t>
  </si>
  <si>
    <t>costi assicurazioni</t>
  </si>
  <si>
    <t>Pn, 18.12.2019</t>
  </si>
  <si>
    <t>fase1</t>
  </si>
  <si>
    <t>classificare i costi in fix e var rispetto al prodotto</t>
  </si>
  <si>
    <t>ricavi di vendita prodotto</t>
  </si>
  <si>
    <t>tipo</t>
  </si>
  <si>
    <t>costi personale</t>
  </si>
  <si>
    <t>costi x interessi bancari</t>
  </si>
  <si>
    <t>margine di contribuzione</t>
  </si>
  <si>
    <t>risultato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</si>
</sst>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165" fontId="0" fillId="0" borderId="0" xfId="1" applyNumberFormat="1" applyFont="1"/>
    <xf numFmtId="9" fontId="0" fillId="0" borderId="0" xfId="3" applyFont="1"/>
    <xf numFmtId="165" fontId="0" fillId="0" borderId="0" xfId="0" applyNumberFormat="1"/>
    <xf numFmtId="9" fontId="0" fillId="0" borderId="0" xfId="0" applyNumberFormat="1"/>
    <xf numFmtId="9" fontId="0" fillId="2" borderId="0" xfId="3" applyFont="1" applyFill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2" fillId="2" borderId="0" xfId="0" applyFont="1" applyFill="1"/>
    <xf numFmtId="165" fontId="2" fillId="2" borderId="0" xfId="1" applyNumberFormat="1" applyFont="1" applyFill="1"/>
    <xf numFmtId="165" fontId="2" fillId="2" borderId="0" xfId="0" applyNumberFormat="1" applyFont="1" applyFill="1"/>
    <xf numFmtId="43" fontId="2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43" fontId="2" fillId="2" borderId="0" xfId="1" applyFont="1" applyFill="1"/>
    <xf numFmtId="44" fontId="2" fillId="2" borderId="0" xfId="2" applyFont="1" applyFill="1"/>
    <xf numFmtId="0" fontId="0" fillId="3" borderId="0" xfId="0" applyFill="1"/>
    <xf numFmtId="0" fontId="2" fillId="3" borderId="0" xfId="0" applyFont="1" applyFill="1"/>
    <xf numFmtId="43" fontId="0" fillId="3" borderId="0" xfId="1" applyFont="1" applyFill="1"/>
    <xf numFmtId="44" fontId="2" fillId="3" borderId="0" xfId="2" applyFont="1" applyFill="1"/>
    <xf numFmtId="165" fontId="0" fillId="3" borderId="0" xfId="1" applyNumberFormat="1" applyFont="1" applyFill="1"/>
    <xf numFmtId="9" fontId="2" fillId="0" borderId="0" xfId="3" applyFon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EBFE-5A75-B44A-BCF0-53E9F8B31E4F}">
  <dimension ref="D6:L17"/>
  <sheetViews>
    <sheetView zoomScale="160" zoomScaleNormal="160" workbookViewId="0">
      <selection activeCell="D17" sqref="D17:L17"/>
    </sheetView>
  </sheetViews>
  <sheetFormatPr baseColWidth="10" defaultRowHeight="16" x14ac:dyDescent="0.2"/>
  <cols>
    <col min="6" max="6" width="13" bestFit="1" customWidth="1"/>
    <col min="7" max="7" width="12" customWidth="1"/>
    <col min="8" max="8" width="12" bestFit="1" customWidth="1"/>
    <col min="10" max="10" width="4.33203125" customWidth="1"/>
    <col min="11" max="11" width="13" bestFit="1" customWidth="1"/>
  </cols>
  <sheetData>
    <row r="6" spans="5:12" x14ac:dyDescent="0.2">
      <c r="F6" s="3">
        <f>+F8/K8</f>
        <v>0.8571428571428571</v>
      </c>
      <c r="H6" s="3">
        <f>+H8/K8</f>
        <v>0.14285714285714285</v>
      </c>
    </row>
    <row r="7" spans="5:12" x14ac:dyDescent="0.2">
      <c r="F7" t="s">
        <v>0</v>
      </c>
      <c r="G7" t="s">
        <v>5</v>
      </c>
      <c r="H7" t="s">
        <v>1</v>
      </c>
      <c r="I7" t="s">
        <v>5</v>
      </c>
      <c r="K7" t="s">
        <v>6</v>
      </c>
    </row>
    <row r="8" spans="5:12" x14ac:dyDescent="0.2">
      <c r="E8" t="s">
        <v>2</v>
      </c>
      <c r="F8" s="2">
        <v>180000</v>
      </c>
      <c r="G8" s="2"/>
      <c r="H8" s="2">
        <v>30000</v>
      </c>
      <c r="K8" s="4">
        <f>+H8+F8</f>
        <v>210000</v>
      </c>
    </row>
    <row r="9" spans="5:12" x14ac:dyDescent="0.2">
      <c r="E9" t="s">
        <v>4</v>
      </c>
      <c r="F9" s="2">
        <f>+F8*G9</f>
        <v>113400</v>
      </c>
      <c r="G9" s="3">
        <v>0.63</v>
      </c>
      <c r="H9" s="2">
        <f>+H8*I9</f>
        <v>22800</v>
      </c>
      <c r="I9" s="5">
        <v>0.76</v>
      </c>
      <c r="K9" s="4">
        <f>+H9+F9</f>
        <v>136200</v>
      </c>
    </row>
    <row r="10" spans="5:12" x14ac:dyDescent="0.2">
      <c r="E10" t="s">
        <v>3</v>
      </c>
      <c r="F10" s="2">
        <f>+F8-F9</f>
        <v>66600</v>
      </c>
      <c r="G10" s="3">
        <f>+F10/F8</f>
        <v>0.37</v>
      </c>
      <c r="H10" s="2">
        <f>+H8-H9</f>
        <v>7200</v>
      </c>
      <c r="I10" s="3">
        <f>+H10/H8</f>
        <v>0.24</v>
      </c>
      <c r="K10" s="4">
        <f>+K8-K9</f>
        <v>73800</v>
      </c>
      <c r="L10" s="6">
        <f>+K10/K8</f>
        <v>0.35142857142857142</v>
      </c>
    </row>
    <row r="11" spans="5:12" x14ac:dyDescent="0.2">
      <c r="F11" s="2"/>
      <c r="G11" s="2"/>
      <c r="H11" s="2"/>
    </row>
    <row r="12" spans="5:12" x14ac:dyDescent="0.2">
      <c r="F12" s="2"/>
      <c r="G12" s="2"/>
      <c r="I12" s="2" t="s">
        <v>7</v>
      </c>
      <c r="K12" s="2">
        <v>50000</v>
      </c>
    </row>
    <row r="13" spans="5:12" x14ac:dyDescent="0.2">
      <c r="F13" s="2"/>
      <c r="G13" s="2"/>
      <c r="H13" s="2"/>
    </row>
    <row r="14" spans="5:12" x14ac:dyDescent="0.2">
      <c r="I14" t="s">
        <v>8</v>
      </c>
      <c r="K14" s="4">
        <f>+K10-K12</f>
        <v>23800</v>
      </c>
    </row>
    <row r="17" spans="4:12" x14ac:dyDescent="0.2">
      <c r="D17" s="10" t="s">
        <v>9</v>
      </c>
      <c r="E17" s="10"/>
      <c r="F17" s="11">
        <f>+K17*F6</f>
        <v>121951.21951219511</v>
      </c>
      <c r="G17" s="10"/>
      <c r="H17" s="12">
        <f>K17*H6</f>
        <v>20325.203252032519</v>
      </c>
      <c r="I17" s="10"/>
      <c r="J17" s="10"/>
      <c r="K17" s="11">
        <f>+K12/L10</f>
        <v>142276.42276422764</v>
      </c>
      <c r="L1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B1E8-2C4F-B945-BD42-9DD18346E13D}">
  <dimension ref="C6:K23"/>
  <sheetViews>
    <sheetView topLeftCell="A4" zoomScale="160" zoomScaleNormal="160" workbookViewId="0">
      <selection activeCell="J21" sqref="J21"/>
    </sheetView>
  </sheetViews>
  <sheetFormatPr baseColWidth="10" defaultRowHeight="16" x14ac:dyDescent="0.2"/>
  <cols>
    <col min="4" max="4" width="17.6640625" bestFit="1" customWidth="1"/>
    <col min="5" max="5" width="12" style="1" hidden="1" customWidth="1"/>
    <col min="6" max="6" width="15.33203125" hidden="1" customWidth="1"/>
    <col min="7" max="8" width="12" bestFit="1" customWidth="1"/>
  </cols>
  <sheetData>
    <row r="6" spans="3:10" ht="34" x14ac:dyDescent="0.2">
      <c r="E6" s="1" t="s">
        <v>16</v>
      </c>
      <c r="F6" s="16" t="s">
        <v>19</v>
      </c>
    </row>
    <row r="7" spans="3:10" x14ac:dyDescent="0.2">
      <c r="G7" t="s">
        <v>43</v>
      </c>
      <c r="H7" t="s">
        <v>44</v>
      </c>
    </row>
    <row r="8" spans="3:10" x14ac:dyDescent="0.2">
      <c r="D8" t="s">
        <v>2</v>
      </c>
      <c r="E8" s="1">
        <v>20000</v>
      </c>
      <c r="F8" s="14">
        <v>20000</v>
      </c>
      <c r="G8" s="1">
        <v>20000</v>
      </c>
      <c r="H8" s="14">
        <v>20000</v>
      </c>
    </row>
    <row r="9" spans="3:10" x14ac:dyDescent="0.2">
      <c r="D9" t="s">
        <v>10</v>
      </c>
      <c r="E9" s="1">
        <v>-8900</v>
      </c>
      <c r="F9" s="14">
        <v>-8900</v>
      </c>
      <c r="G9" s="1">
        <v>-8900</v>
      </c>
      <c r="H9" s="14">
        <v>-8900</v>
      </c>
    </row>
    <row r="10" spans="3:10" x14ac:dyDescent="0.2">
      <c r="D10" s="7" t="s">
        <v>12</v>
      </c>
      <c r="E10" s="13">
        <f>SUM(E8:E9)</f>
        <v>11100</v>
      </c>
      <c r="F10" s="15">
        <f>SUM(F8:F9)</f>
        <v>11100</v>
      </c>
      <c r="G10" s="13">
        <f>SUM(G8:G9)</f>
        <v>11100</v>
      </c>
      <c r="H10" s="15">
        <f>SUM(H8:H9)</f>
        <v>11100</v>
      </c>
    </row>
    <row r="11" spans="3:10" x14ac:dyDescent="0.2">
      <c r="F11" s="14"/>
      <c r="G11" s="1"/>
      <c r="H11" s="14"/>
    </row>
    <row r="12" spans="3:10" x14ac:dyDescent="0.2">
      <c r="D12" t="s">
        <v>11</v>
      </c>
      <c r="E12" s="1">
        <v>-5000</v>
      </c>
      <c r="F12" s="14">
        <v>-5000</v>
      </c>
      <c r="G12" s="1">
        <v>-5000</v>
      </c>
      <c r="H12" s="14">
        <v>-5000</v>
      </c>
    </row>
    <row r="13" spans="3:10" x14ac:dyDescent="0.2">
      <c r="F13" s="14"/>
      <c r="G13" s="1"/>
      <c r="H13" s="14"/>
    </row>
    <row r="14" spans="3:10" x14ac:dyDescent="0.2">
      <c r="C14" s="28"/>
      <c r="D14" s="29" t="s">
        <v>13</v>
      </c>
      <c r="E14" s="30">
        <v>6100</v>
      </c>
      <c r="F14" s="31">
        <f>SUM(F10:F13)</f>
        <v>6100</v>
      </c>
      <c r="G14" s="30">
        <v>6100</v>
      </c>
      <c r="H14" s="31">
        <f>SUM(H10:H13)</f>
        <v>6100</v>
      </c>
      <c r="I14" s="28"/>
      <c r="J14" s="28"/>
    </row>
    <row r="15" spans="3:10" x14ac:dyDescent="0.2">
      <c r="F15" s="14"/>
      <c r="G15" s="1"/>
      <c r="H15" s="14"/>
    </row>
    <row r="16" spans="3:10" x14ac:dyDescent="0.2">
      <c r="D16" t="s">
        <v>14</v>
      </c>
      <c r="E16" s="1">
        <v>-2000</v>
      </c>
      <c r="F16" s="14"/>
      <c r="G16" s="1">
        <v>-2000</v>
      </c>
      <c r="H16" s="14"/>
    </row>
    <row r="17" spans="3:11" x14ac:dyDescent="0.2">
      <c r="F17" s="14"/>
      <c r="G17" s="1"/>
      <c r="H17" s="14"/>
    </row>
    <row r="18" spans="3:11" x14ac:dyDescent="0.2">
      <c r="C18" s="25"/>
      <c r="D18" s="10" t="s">
        <v>15</v>
      </c>
      <c r="E18" s="26">
        <f>+E14+E16</f>
        <v>4100</v>
      </c>
      <c r="F18" s="27">
        <f>+F14+F16</f>
        <v>6100</v>
      </c>
      <c r="G18" s="26">
        <f>+G14+G16</f>
        <v>4100</v>
      </c>
      <c r="H18" s="27">
        <f>+H14+H16</f>
        <v>6100</v>
      </c>
      <c r="I18" s="25"/>
      <c r="J18" s="25"/>
      <c r="K18" s="25"/>
    </row>
    <row r="19" spans="3:11" x14ac:dyDescent="0.2">
      <c r="F19" s="14"/>
      <c r="G19" s="1"/>
      <c r="H19" s="14"/>
    </row>
    <row r="20" spans="3:11" x14ac:dyDescent="0.2">
      <c r="D20" t="s">
        <v>17</v>
      </c>
      <c r="E20" s="1">
        <v>-3000</v>
      </c>
      <c r="F20" s="14">
        <v>-3000</v>
      </c>
      <c r="G20" s="1">
        <v>-3000</v>
      </c>
      <c r="H20" s="14">
        <v>-3000</v>
      </c>
    </row>
    <row r="21" spans="3:11" x14ac:dyDescent="0.2">
      <c r="F21" s="14"/>
      <c r="G21" s="1"/>
      <c r="H21" s="14"/>
    </row>
    <row r="22" spans="3:11" x14ac:dyDescent="0.2">
      <c r="D22" s="7" t="s">
        <v>18</v>
      </c>
      <c r="E22" s="13">
        <f>+E18+E20</f>
        <v>1100</v>
      </c>
      <c r="F22" s="15">
        <f>+F18+F20</f>
        <v>3100</v>
      </c>
      <c r="G22" s="13">
        <f>+G18+G20</f>
        <v>1100</v>
      </c>
      <c r="H22" s="15">
        <f>+H18+H20</f>
        <v>3100</v>
      </c>
    </row>
    <row r="23" spans="3:11" x14ac:dyDescent="0.2">
      <c r="F2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8357-5F8E-4742-8588-D6970EE2DFBB}">
  <dimension ref="B3:O16"/>
  <sheetViews>
    <sheetView topLeftCell="C1" zoomScale="190" zoomScaleNormal="190" workbookViewId="0">
      <selection activeCell="F20" sqref="F20"/>
    </sheetView>
  </sheetViews>
  <sheetFormatPr baseColWidth="10" defaultRowHeight="16" x14ac:dyDescent="0.2"/>
  <cols>
    <col min="3" max="3" width="22.83203125" customWidth="1"/>
    <col min="4" max="4" width="14.5" bestFit="1" customWidth="1"/>
    <col min="6" max="6" width="13.5" bestFit="1" customWidth="1"/>
    <col min="7" max="7" width="27.33203125" customWidth="1"/>
  </cols>
  <sheetData>
    <row r="3" spans="2:15" x14ac:dyDescent="0.2">
      <c r="C3" t="s">
        <v>20</v>
      </c>
      <c r="D3" s="1">
        <v>1000000</v>
      </c>
      <c r="E3" s="7" t="s">
        <v>25</v>
      </c>
    </row>
    <row r="4" spans="2:15" ht="51" x14ac:dyDescent="0.2">
      <c r="C4" t="s">
        <v>21</v>
      </c>
      <c r="F4" s="18" t="s">
        <v>22</v>
      </c>
      <c r="G4" s="19" t="s">
        <v>23</v>
      </c>
    </row>
    <row r="5" spans="2:15" x14ac:dyDescent="0.2">
      <c r="K5" s="20"/>
      <c r="L5" s="20" t="s">
        <v>27</v>
      </c>
      <c r="M5" s="20"/>
      <c r="N5" s="20"/>
    </row>
    <row r="6" spans="2:15" x14ac:dyDescent="0.2">
      <c r="C6" t="s">
        <v>24</v>
      </c>
      <c r="D6" s="2">
        <f>+D3/5</f>
        <v>200000</v>
      </c>
      <c r="E6" s="7" t="s">
        <v>26</v>
      </c>
      <c r="L6" s="21"/>
    </row>
    <row r="7" spans="2:15" x14ac:dyDescent="0.2">
      <c r="K7" t="s">
        <v>28</v>
      </c>
      <c r="L7" s="22">
        <v>3000</v>
      </c>
      <c r="M7">
        <v>-3000</v>
      </c>
      <c r="N7" t="s">
        <v>29</v>
      </c>
      <c r="O7" t="s">
        <v>30</v>
      </c>
    </row>
    <row r="8" spans="2:15" x14ac:dyDescent="0.2">
      <c r="L8" s="22"/>
    </row>
    <row r="9" spans="2:15" x14ac:dyDescent="0.2">
      <c r="C9" s="7" t="s">
        <v>33</v>
      </c>
      <c r="L9" s="22"/>
    </row>
    <row r="10" spans="2:15" x14ac:dyDescent="0.2">
      <c r="K10" t="s">
        <v>28</v>
      </c>
      <c r="L10" s="22">
        <v>3000</v>
      </c>
      <c r="M10">
        <v>-3000</v>
      </c>
      <c r="N10" t="s">
        <v>32</v>
      </c>
      <c r="O10" t="s">
        <v>31</v>
      </c>
    </row>
    <row r="11" spans="2:15" ht="34" x14ac:dyDescent="0.2">
      <c r="B11" s="23" t="s">
        <v>34</v>
      </c>
      <c r="C11" s="24" t="s">
        <v>40</v>
      </c>
      <c r="D11" s="24" t="s">
        <v>41</v>
      </c>
      <c r="E11" s="24" t="s">
        <v>42</v>
      </c>
      <c r="G11" s="17"/>
      <c r="L11" s="22"/>
    </row>
    <row r="12" spans="2:15" x14ac:dyDescent="0.2">
      <c r="B12" t="s">
        <v>35</v>
      </c>
      <c r="C12" s="2">
        <v>1000000</v>
      </c>
      <c r="D12" s="2">
        <v>-200000</v>
      </c>
      <c r="E12" s="2">
        <f>+C12+D12</f>
        <v>800000</v>
      </c>
      <c r="L12" s="22"/>
    </row>
    <row r="13" spans="2:15" x14ac:dyDescent="0.2">
      <c r="B13" t="s">
        <v>36</v>
      </c>
      <c r="C13" s="2">
        <f>E12</f>
        <v>800000</v>
      </c>
      <c r="D13" s="2">
        <v>-200000</v>
      </c>
      <c r="E13" s="2">
        <f>+C13+D13</f>
        <v>600000</v>
      </c>
      <c r="L13" s="22"/>
    </row>
    <row r="14" spans="2:15" x14ac:dyDescent="0.2">
      <c r="B14" t="s">
        <v>37</v>
      </c>
      <c r="C14" s="2">
        <f>E13</f>
        <v>600000</v>
      </c>
      <c r="D14" s="2">
        <v>-200000</v>
      </c>
      <c r="E14" s="2">
        <f>+C14+D14</f>
        <v>400000</v>
      </c>
      <c r="L14" s="22"/>
    </row>
    <row r="15" spans="2:15" x14ac:dyDescent="0.2">
      <c r="B15" t="s">
        <v>38</v>
      </c>
      <c r="C15" s="2">
        <f>E14</f>
        <v>400000</v>
      </c>
      <c r="D15" s="2">
        <v>-200000</v>
      </c>
      <c r="E15" s="2">
        <f>+C15+D15</f>
        <v>200000</v>
      </c>
      <c r="L15" s="22"/>
    </row>
    <row r="16" spans="2:15" x14ac:dyDescent="0.2">
      <c r="B16" t="s">
        <v>39</v>
      </c>
      <c r="C16" s="2">
        <f>E15</f>
        <v>200000</v>
      </c>
      <c r="D16" s="2">
        <v>-200000</v>
      </c>
      <c r="E16" s="2">
        <f>+C16+D16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EA34-B28F-2142-B99D-ACC81DF9F350}">
  <dimension ref="B2:J20"/>
  <sheetViews>
    <sheetView zoomScale="180" zoomScaleNormal="180" workbookViewId="0">
      <selection activeCell="G21" sqref="G21"/>
    </sheetView>
  </sheetViews>
  <sheetFormatPr baseColWidth="10" defaultRowHeight="16" x14ac:dyDescent="0.2"/>
  <cols>
    <col min="2" max="2" width="10.1640625" bestFit="1" customWidth="1"/>
    <col min="3" max="3" width="27.33203125" bestFit="1" customWidth="1"/>
    <col min="5" max="5" width="4.6640625" bestFit="1" customWidth="1"/>
    <col min="6" max="6" width="2.83203125" customWidth="1"/>
    <col min="8" max="8" width="4.83203125" customWidth="1"/>
  </cols>
  <sheetData>
    <row r="2" spans="2:10" x14ac:dyDescent="0.2">
      <c r="C2" t="s">
        <v>56</v>
      </c>
    </row>
    <row r="3" spans="2:10" x14ac:dyDescent="0.2">
      <c r="C3" t="s">
        <v>55</v>
      </c>
      <c r="D3">
        <v>3300</v>
      </c>
    </row>
    <row r="4" spans="2:10" x14ac:dyDescent="0.2">
      <c r="I4" t="s">
        <v>61</v>
      </c>
    </row>
    <row r="5" spans="2:10" x14ac:dyDescent="0.2">
      <c r="C5" t="s">
        <v>54</v>
      </c>
      <c r="D5">
        <v>1300</v>
      </c>
      <c r="G5">
        <v>2000</v>
      </c>
      <c r="I5">
        <f>+G5-D5</f>
        <v>700</v>
      </c>
      <c r="J5" s="3">
        <f>+I5/D5</f>
        <v>0.53846153846153844</v>
      </c>
    </row>
    <row r="7" spans="2:10" x14ac:dyDescent="0.2">
      <c r="C7" s="7" t="s">
        <v>45</v>
      </c>
      <c r="D7">
        <v>1200</v>
      </c>
      <c r="G7" s="2">
        <f>+D7/D5*G5</f>
        <v>1846.1538461538462</v>
      </c>
    </row>
    <row r="8" spans="2:10" x14ac:dyDescent="0.2">
      <c r="C8" s="7"/>
    </row>
    <row r="9" spans="2:10" x14ac:dyDescent="0.2">
      <c r="B9" t="s">
        <v>57</v>
      </c>
      <c r="C9" s="7" t="s">
        <v>46</v>
      </c>
      <c r="D9">
        <f>+D7*E9</f>
        <v>456</v>
      </c>
      <c r="E9" s="5">
        <v>0.38</v>
      </c>
      <c r="G9" s="2">
        <f>+G7*E9</f>
        <v>701.53846153846155</v>
      </c>
    </row>
    <row r="10" spans="2:10" x14ac:dyDescent="0.2">
      <c r="B10" t="s">
        <v>57</v>
      </c>
      <c r="C10" s="7" t="s">
        <v>47</v>
      </c>
      <c r="D10">
        <f>+D7*E10</f>
        <v>36</v>
      </c>
      <c r="E10" s="5">
        <v>0.03</v>
      </c>
      <c r="G10" s="2">
        <f>G7*E10</f>
        <v>55.384615384615387</v>
      </c>
    </row>
    <row r="11" spans="2:10" x14ac:dyDescent="0.2">
      <c r="B11" s="28"/>
      <c r="C11" s="29" t="s">
        <v>60</v>
      </c>
      <c r="D11" s="28">
        <f>+D7-D9-D10</f>
        <v>708</v>
      </c>
      <c r="E11" s="5"/>
      <c r="G11" s="32">
        <f>+G7-G9-G10</f>
        <v>1089.2307692307693</v>
      </c>
    </row>
    <row r="12" spans="2:10" x14ac:dyDescent="0.2">
      <c r="B12" t="s">
        <v>58</v>
      </c>
      <c r="C12" s="7" t="s">
        <v>48</v>
      </c>
      <c r="D12">
        <v>10</v>
      </c>
      <c r="G12" s="2">
        <v>20</v>
      </c>
    </row>
    <row r="13" spans="2:10" ht="6" customHeight="1" x14ac:dyDescent="0.2">
      <c r="C13" s="7"/>
      <c r="G13" s="2"/>
    </row>
    <row r="14" spans="2:10" x14ac:dyDescent="0.2">
      <c r="B14" s="28"/>
      <c r="C14" s="29" t="s">
        <v>49</v>
      </c>
      <c r="D14" s="28">
        <f>+D11-D12</f>
        <v>698</v>
      </c>
      <c r="G14" s="32">
        <f>+G11-G12</f>
        <v>1069.2307692307693</v>
      </c>
      <c r="I14" s="4">
        <f>+G14-D14</f>
        <v>371.23076923076928</v>
      </c>
      <c r="J14" s="3">
        <f>+I14/D14</f>
        <v>0.53184923958562935</v>
      </c>
    </row>
    <row r="15" spans="2:10" x14ac:dyDescent="0.2">
      <c r="B15" t="s">
        <v>59</v>
      </c>
      <c r="C15" s="7" t="s">
        <v>50</v>
      </c>
      <c r="D15">
        <v>150</v>
      </c>
      <c r="G15" s="2">
        <v>150</v>
      </c>
    </row>
    <row r="16" spans="2:10" x14ac:dyDescent="0.2">
      <c r="B16" s="28"/>
      <c r="C16" s="29" t="s">
        <v>51</v>
      </c>
      <c r="D16" s="28">
        <f>+D14-D15</f>
        <v>548</v>
      </c>
      <c r="G16" s="32">
        <f>+G14-G15</f>
        <v>919.23076923076928</v>
      </c>
      <c r="I16" s="4">
        <f>+G16-D16</f>
        <v>371.23076923076928</v>
      </c>
      <c r="J16" s="3">
        <f>+I16/D16</f>
        <v>0.67742841100505347</v>
      </c>
    </row>
    <row r="17" spans="2:10" x14ac:dyDescent="0.2">
      <c r="B17" t="s">
        <v>59</v>
      </c>
      <c r="C17" s="7" t="s">
        <v>52</v>
      </c>
      <c r="D17">
        <v>35</v>
      </c>
      <c r="G17" s="2">
        <v>35</v>
      </c>
    </row>
    <row r="18" spans="2:10" x14ac:dyDescent="0.2">
      <c r="B18" s="28"/>
      <c r="C18" s="29" t="s">
        <v>53</v>
      </c>
      <c r="D18" s="28">
        <f>+D16-D17</f>
        <v>513</v>
      </c>
      <c r="G18" s="32">
        <f>+G16-G17</f>
        <v>884.23076923076928</v>
      </c>
      <c r="I18" s="4">
        <f>+G18-D18</f>
        <v>371.23076923076928</v>
      </c>
      <c r="J18" s="3">
        <f>+I18/D18</f>
        <v>0.72364672364672378</v>
      </c>
    </row>
    <row r="19" spans="2:10" x14ac:dyDescent="0.2">
      <c r="C19" s="7"/>
    </row>
    <row r="20" spans="2:10" x14ac:dyDescent="0.2">
      <c r="C20" s="7" t="s">
        <v>62</v>
      </c>
      <c r="D20" s="1">
        <f>+D11/D18</f>
        <v>1.3801169590643274</v>
      </c>
      <c r="G20" s="1">
        <f>+G11/G18</f>
        <v>1.2318399304045238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9C64-DACB-5243-A98D-E9F635279EB1}">
  <dimension ref="D8:H13"/>
  <sheetViews>
    <sheetView zoomScale="150" workbookViewId="0">
      <selection activeCell="C19" sqref="C19"/>
    </sheetView>
  </sheetViews>
  <sheetFormatPr baseColWidth="10" defaultRowHeight="16" x14ac:dyDescent="0.2"/>
  <cols>
    <col min="4" max="4" width="19.6640625" bestFit="1" customWidth="1"/>
  </cols>
  <sheetData>
    <row r="8" spans="4:8" x14ac:dyDescent="0.2">
      <c r="F8" t="s">
        <v>64</v>
      </c>
      <c r="G8" t="s">
        <v>65</v>
      </c>
      <c r="H8" t="s">
        <v>6</v>
      </c>
    </row>
    <row r="9" spans="4:8" x14ac:dyDescent="0.2">
      <c r="D9" t="s">
        <v>63</v>
      </c>
      <c r="F9">
        <v>700</v>
      </c>
      <c r="G9">
        <v>300</v>
      </c>
      <c r="H9">
        <v>1000</v>
      </c>
    </row>
    <row r="10" spans="4:8" x14ac:dyDescent="0.2">
      <c r="D10" t="s">
        <v>66</v>
      </c>
      <c r="F10">
        <v>350</v>
      </c>
      <c r="G10">
        <v>150</v>
      </c>
      <c r="H10">
        <v>500</v>
      </c>
    </row>
    <row r="11" spans="4:8" x14ac:dyDescent="0.2">
      <c r="D11" t="s">
        <v>67</v>
      </c>
      <c r="F11">
        <v>350</v>
      </c>
      <c r="G11">
        <v>150</v>
      </c>
      <c r="H11">
        <v>500</v>
      </c>
    </row>
    <row r="12" spans="4:8" x14ac:dyDescent="0.2">
      <c r="D12" t="s">
        <v>69</v>
      </c>
      <c r="G12">
        <v>20</v>
      </c>
      <c r="H12">
        <v>20</v>
      </c>
    </row>
    <row r="13" spans="4:8" x14ac:dyDescent="0.2">
      <c r="D13" t="s">
        <v>68</v>
      </c>
      <c r="H13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5658-7DAE-A64C-AB6C-FF08F262A679}">
  <dimension ref="B4:G28"/>
  <sheetViews>
    <sheetView tabSelected="1" topLeftCell="A5" zoomScale="160" zoomScaleNormal="160" workbookViewId="0">
      <selection activeCell="G15" sqref="G15"/>
    </sheetView>
  </sheetViews>
  <sheetFormatPr baseColWidth="10" defaultRowHeight="16" x14ac:dyDescent="0.2"/>
  <cols>
    <col min="3" max="3" width="27" customWidth="1"/>
    <col min="4" max="5" width="13.83203125" customWidth="1"/>
  </cols>
  <sheetData>
    <row r="4" spans="2:7" x14ac:dyDescent="0.2">
      <c r="C4" t="s">
        <v>85</v>
      </c>
    </row>
    <row r="7" spans="2:7" x14ac:dyDescent="0.2">
      <c r="B7" t="s">
        <v>89</v>
      </c>
      <c r="D7" s="7">
        <v>2019</v>
      </c>
      <c r="E7" t="s">
        <v>5</v>
      </c>
      <c r="G7" s="7" t="s">
        <v>83</v>
      </c>
    </row>
    <row r="8" spans="2:7" x14ac:dyDescent="0.2">
      <c r="C8" s="7" t="s">
        <v>88</v>
      </c>
      <c r="D8" s="2">
        <v>2500000</v>
      </c>
      <c r="E8" s="3">
        <v>1</v>
      </c>
    </row>
    <row r="9" spans="2:7" x14ac:dyDescent="0.2">
      <c r="B9" t="s">
        <v>57</v>
      </c>
      <c r="C9" s="7" t="s">
        <v>70</v>
      </c>
      <c r="D9" s="2">
        <v>1450000</v>
      </c>
      <c r="E9" s="3">
        <f>D9/D8</f>
        <v>0.57999999999999996</v>
      </c>
    </row>
    <row r="10" spans="2:7" x14ac:dyDescent="0.2">
      <c r="B10" t="s">
        <v>57</v>
      </c>
      <c r="C10" s="7" t="s">
        <v>71</v>
      </c>
      <c r="D10" s="2">
        <v>140000</v>
      </c>
      <c r="E10" s="3">
        <f>D10/D8</f>
        <v>5.6000000000000001E-2</v>
      </c>
    </row>
    <row r="11" spans="2:7" x14ac:dyDescent="0.2">
      <c r="B11" t="s">
        <v>57</v>
      </c>
      <c r="C11" s="7" t="s">
        <v>72</v>
      </c>
      <c r="D11" s="2">
        <v>35000</v>
      </c>
      <c r="E11" s="3">
        <f>D11/D8</f>
        <v>1.4E-2</v>
      </c>
    </row>
    <row r="12" spans="2:7" x14ac:dyDescent="0.2">
      <c r="C12" s="7" t="s">
        <v>92</v>
      </c>
      <c r="D12" s="8">
        <f>+D8-D9-D10-D11</f>
        <v>875000</v>
      </c>
      <c r="E12" s="33">
        <f>D12/D8</f>
        <v>0.35</v>
      </c>
    </row>
    <row r="13" spans="2:7" x14ac:dyDescent="0.2">
      <c r="B13" t="s">
        <v>59</v>
      </c>
      <c r="C13" s="7" t="s">
        <v>73</v>
      </c>
      <c r="D13" s="2">
        <v>80000</v>
      </c>
    </row>
    <row r="14" spans="2:7" x14ac:dyDescent="0.2">
      <c r="B14" t="s">
        <v>59</v>
      </c>
      <c r="C14" s="7" t="s">
        <v>74</v>
      </c>
      <c r="D14" s="2">
        <v>45000</v>
      </c>
    </row>
    <row r="15" spans="2:7" x14ac:dyDescent="0.2">
      <c r="B15" t="s">
        <v>59</v>
      </c>
      <c r="C15" s="7" t="s">
        <v>75</v>
      </c>
      <c r="D15" s="2">
        <v>50000</v>
      </c>
    </row>
    <row r="16" spans="2:7" x14ac:dyDescent="0.2">
      <c r="B16" t="s">
        <v>59</v>
      </c>
      <c r="C16" s="7" t="s">
        <v>76</v>
      </c>
      <c r="D16" s="2">
        <v>15000</v>
      </c>
    </row>
    <row r="17" spans="2:5" x14ac:dyDescent="0.2">
      <c r="B17" t="s">
        <v>59</v>
      </c>
      <c r="C17" s="7" t="s">
        <v>77</v>
      </c>
      <c r="D17" s="2">
        <v>4000</v>
      </c>
    </row>
    <row r="18" spans="2:5" x14ac:dyDescent="0.2">
      <c r="B18" t="s">
        <v>59</v>
      </c>
      <c r="C18" s="7" t="s">
        <v>84</v>
      </c>
      <c r="D18" s="2">
        <v>15000</v>
      </c>
    </row>
    <row r="19" spans="2:5" x14ac:dyDescent="0.2">
      <c r="B19" t="s">
        <v>59</v>
      </c>
      <c r="C19" s="7" t="s">
        <v>78</v>
      </c>
      <c r="D19" s="2">
        <v>30000</v>
      </c>
    </row>
    <row r="20" spans="2:5" x14ac:dyDescent="0.2">
      <c r="B20" t="s">
        <v>59</v>
      </c>
      <c r="C20" s="7" t="s">
        <v>79</v>
      </c>
      <c r="D20" s="2">
        <v>300000</v>
      </c>
    </row>
    <row r="21" spans="2:5" x14ac:dyDescent="0.2">
      <c r="B21" t="s">
        <v>59</v>
      </c>
      <c r="C21" s="7" t="s">
        <v>80</v>
      </c>
      <c r="D21" s="2">
        <v>14000</v>
      </c>
    </row>
    <row r="22" spans="2:5" x14ac:dyDescent="0.2">
      <c r="B22" t="s">
        <v>59</v>
      </c>
      <c r="C22" s="7" t="s">
        <v>81</v>
      </c>
      <c r="D22" s="2">
        <v>30000</v>
      </c>
    </row>
    <row r="23" spans="2:5" x14ac:dyDescent="0.2">
      <c r="B23" t="s">
        <v>59</v>
      </c>
      <c r="C23" s="7" t="s">
        <v>91</v>
      </c>
      <c r="D23" s="2">
        <v>4000</v>
      </c>
    </row>
    <row r="24" spans="2:5" x14ac:dyDescent="0.2">
      <c r="B24" t="s">
        <v>59</v>
      </c>
      <c r="C24" s="7" t="s">
        <v>82</v>
      </c>
      <c r="D24" s="2">
        <v>2600</v>
      </c>
    </row>
    <row r="25" spans="2:5" x14ac:dyDescent="0.2">
      <c r="B25" t="s">
        <v>59</v>
      </c>
      <c r="C25" s="7" t="s">
        <v>90</v>
      </c>
      <c r="D25" s="2">
        <v>3000</v>
      </c>
    </row>
    <row r="26" spans="2:5" x14ac:dyDescent="0.2">
      <c r="B26" s="7"/>
      <c r="C26" s="7" t="s">
        <v>93</v>
      </c>
      <c r="D26" s="9">
        <f>+D12-592000</f>
        <v>283000</v>
      </c>
      <c r="E26" s="7"/>
    </row>
    <row r="28" spans="2:5" x14ac:dyDescent="0.2">
      <c r="C28" t="s">
        <v>86</v>
      </c>
      <c r="D2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BEP MIX PRODOTTO</vt:lpstr>
      <vt:lpstr>conto econOmico</vt:lpstr>
      <vt:lpstr>piano ammortamenti</vt:lpstr>
      <vt:lpstr>VALORE AGGIUNTO</vt:lpstr>
      <vt:lpstr>ce pe canale</vt:lpstr>
      <vt:lpstr>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2020-04-23T13:18:05Z</dcterms:created>
  <dcterms:modified xsi:type="dcterms:W3CDTF">2020-04-23T16:33:06Z</dcterms:modified>
</cp:coreProperties>
</file>