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worksheets/_rels/sheet5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Dati" sheetId="1" state="visible" r:id="rId2"/>
    <sheet name="Cap2" sheetId="2" state="visible" r:id="rId3"/>
    <sheet name="Cap3" sheetId="3" state="visible" r:id="rId4"/>
    <sheet name="Cap6" sheetId="4" state="visible" r:id="rId5"/>
    <sheet name="Cap7" sheetId="5" state="visible" r:id="rId6"/>
    <sheet name="Cap8" sheetId="6" state="visible" r:id="rId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<sst xmlns="http://schemas.openxmlformats.org/spreadsheetml/2006/main" count="757" uniqueCount="270">
  <si>
    <t xml:space="preserve">Tabella 2.8</t>
  </si>
  <si>
    <t xml:space="preserve">Etichette</t>
  </si>
  <si>
    <t xml:space="preserve">Y</t>
  </si>
  <si>
    <t xml:space="preserve">Tabella 2.9</t>
  </si>
  <si>
    <t xml:space="preserve">Strato</t>
  </si>
  <si>
    <t xml:space="preserve">Tabella 3.1</t>
  </si>
  <si>
    <t xml:space="preserve">Anni</t>
  </si>
  <si>
    <t xml:space="preserve">p</t>
  </si>
  <si>
    <t xml:space="preserve">v.a. p</t>
  </si>
  <si>
    <t xml:space="preserve">v.r. p</t>
  </si>
  <si>
    <t xml:space="preserve">Tabella 3.3a</t>
  </si>
  <si>
    <t xml:space="preserve">Qualifica</t>
  </si>
  <si>
    <t xml:space="preserve">15-35</t>
  </si>
  <si>
    <t xml:space="preserve">36-55</t>
  </si>
  <si>
    <t xml:space="preserve">56-70</t>
  </si>
  <si>
    <t xml:space="preserve">Totale</t>
  </si>
  <si>
    <t xml:space="preserve">Dirigenti</t>
  </si>
  <si>
    <t xml:space="preserve">Quadri</t>
  </si>
  <si>
    <t xml:space="preserve">Inpiegati</t>
  </si>
  <si>
    <t xml:space="preserve">Operai</t>
  </si>
  <si>
    <t xml:space="preserve">Tabella 3.3b</t>
  </si>
  <si>
    <t xml:space="preserve">Tabella 3.7a</t>
  </si>
  <si>
    <t xml:space="preserve">Ore lavorate</t>
  </si>
  <si>
    <t xml:space="preserve">fino a 35</t>
  </si>
  <si>
    <t xml:space="preserve">36-40</t>
  </si>
  <si>
    <t xml:space="preserve">41 e oltre</t>
  </si>
  <si>
    <t xml:space="preserve">Tabella 3.7b</t>
  </si>
  <si>
    <t xml:space="preserve">Tabella 3.9</t>
  </si>
  <si>
    <t xml:space="preserve">t</t>
  </si>
  <si>
    <t xml:space="preserve">p_i</t>
  </si>
  <si>
    <t xml:space="preserve">N.I. base fissa</t>
  </si>
  <si>
    <t xml:space="preserve">N.I. base mobile</t>
  </si>
  <si>
    <t xml:space="preserve">Tabella 3.11a</t>
  </si>
  <si>
    <t xml:space="preserve">Bene 1</t>
  </si>
  <si>
    <t xml:space="preserve">Bene 2</t>
  </si>
  <si>
    <t xml:space="preserve">Bene 3</t>
  </si>
  <si>
    <t xml:space="preserve">Tabella 3.11b</t>
  </si>
  <si>
    <t xml:space="preserve">Tabella 3.14</t>
  </si>
  <si>
    <t xml:space="preserve">Anno</t>
  </si>
  <si>
    <t xml:space="preserve">Mese</t>
  </si>
  <si>
    <t xml:space="preserve">Mercato totale</t>
  </si>
  <si>
    <t xml:space="preserve">Mercato interno</t>
  </si>
  <si>
    <t xml:space="preserve">Mercato estero</t>
  </si>
  <si>
    <t xml:space="preserve">gennaio</t>
  </si>
  <si>
    <t xml:space="preserve">febbraio</t>
  </si>
  <si>
    <t xml:space="preserve">marzo</t>
  </si>
  <si>
    <t xml:space="preserve">aprile</t>
  </si>
  <si>
    <t xml:space="preserve">maggio</t>
  </si>
  <si>
    <t xml:space="preserve">giugno</t>
  </si>
  <si>
    <t xml:space="preserve">luglio</t>
  </si>
  <si>
    <t xml:space="preserve">agosto</t>
  </si>
  <si>
    <t xml:space="preserve">settembre</t>
  </si>
  <si>
    <t xml:space="preserve">ottobre</t>
  </si>
  <si>
    <t xml:space="preserve">novembre</t>
  </si>
  <si>
    <t xml:space="preserve">dicembre</t>
  </si>
  <si>
    <t xml:space="preserve">Tabella 3.18a</t>
  </si>
  <si>
    <t xml:space="preserve">Attività economiche</t>
  </si>
  <si>
    <t xml:space="preserve">ASP</t>
  </si>
  <si>
    <t xml:space="preserve">Manifattura</t>
  </si>
  <si>
    <t xml:space="preserve">min=150</t>
  </si>
  <si>
    <t xml:space="preserve">Costruzioni</t>
  </si>
  <si>
    <t xml:space="preserve">Commercio</t>
  </si>
  <si>
    <t xml:space="preserve">Alloggio e rist</t>
  </si>
  <si>
    <t xml:space="preserve">Finanza</t>
  </si>
  <si>
    <t xml:space="preserve">Altri servizi</t>
  </si>
  <si>
    <t xml:space="preserve">Altri settori</t>
  </si>
  <si>
    <t xml:space="preserve">Tabella 3.18b</t>
  </si>
  <si>
    <t xml:space="preserve">Tabella 3.21</t>
  </si>
  <si>
    <t xml:space="preserve">Totale (t-1)</t>
  </si>
  <si>
    <t xml:space="preserve">Totale (t)</t>
  </si>
  <si>
    <t xml:space="preserve">Tabella 3.23</t>
  </si>
  <si>
    <t xml:space="preserve">Numero di ingressi (E)</t>
  </si>
  <si>
    <t xml:space="preserve">Numero di uscite (U)</t>
  </si>
  <si>
    <t xml:space="preserve">Organico 1/1</t>
  </si>
  <si>
    <t xml:space="preserve">Organico 31/12</t>
  </si>
  <si>
    <t xml:space="preserve">Tabella 3.25</t>
  </si>
  <si>
    <t xml:space="preserve">Fatturato</t>
  </si>
  <si>
    <t xml:space="preserve">N.I. PP</t>
  </si>
  <si>
    <t xml:space="preserve">Fatturato prezzi 2005</t>
  </si>
  <si>
    <t xml:space="preserve">N.I. fatturato a prezzi correnti</t>
  </si>
  <si>
    <t xml:space="preserve">N.I. fatturato a prezzi 2005</t>
  </si>
  <si>
    <t xml:space="preserve">Tabella 6.1</t>
  </si>
  <si>
    <t xml:space="preserve">Capoluogo</t>
  </si>
  <si>
    <t xml:space="preserve">Produzione</t>
  </si>
  <si>
    <t xml:space="preserve">Costo</t>
  </si>
  <si>
    <t xml:space="preserve">Ancona</t>
  </si>
  <si>
    <t xml:space="preserve">Aosta</t>
  </si>
  <si>
    <t xml:space="preserve">Bari</t>
  </si>
  <si>
    <t xml:space="preserve">Bologna</t>
  </si>
  <si>
    <t xml:space="preserve">Cagliari</t>
  </si>
  <si>
    <t xml:space="preserve">Campobasso</t>
  </si>
  <si>
    <t xml:space="preserve">Catanzaro</t>
  </si>
  <si>
    <t xml:space="preserve">Firenze</t>
  </si>
  <si>
    <t xml:space="preserve">Genova</t>
  </si>
  <si>
    <t xml:space="preserve">L'Aquila</t>
  </si>
  <si>
    <t xml:space="preserve">Milano nord</t>
  </si>
  <si>
    <t xml:space="preserve">Milano sud</t>
  </si>
  <si>
    <t xml:space="preserve">Napoli</t>
  </si>
  <si>
    <t xml:space="preserve">Palermo</t>
  </si>
  <si>
    <t xml:space="preserve">Perugia</t>
  </si>
  <si>
    <t xml:space="preserve">Potenza</t>
  </si>
  <si>
    <t xml:space="preserve">Roma nord</t>
  </si>
  <si>
    <t xml:space="preserve">Roma sud</t>
  </si>
  <si>
    <t xml:space="preserve">Torino</t>
  </si>
  <si>
    <t xml:space="preserve">Trento</t>
  </si>
  <si>
    <t xml:space="preserve">Trieste</t>
  </si>
  <si>
    <t xml:space="preserve">Venezia</t>
  </si>
  <si>
    <t xml:space="preserve">Salari</t>
  </si>
  <si>
    <t xml:space="preserve">Contributi</t>
  </si>
  <si>
    <t xml:space="preserve">Pensioni</t>
  </si>
  <si>
    <t xml:space="preserve">Imposte</t>
  </si>
  <si>
    <t xml:space="preserve">Ammortamenti</t>
  </si>
  <si>
    <t xml:space="preserve">Interessi</t>
  </si>
  <si>
    <t xml:space="preserve">Altre spese</t>
  </si>
  <si>
    <t xml:space="preserve">Totale costi personale</t>
  </si>
  <si>
    <t xml:space="preserve">Totale altri costi</t>
  </si>
  <si>
    <t xml:space="preserve">Tabella 6.6</t>
  </si>
  <si>
    <t xml:space="preserve">Unità</t>
  </si>
  <si>
    <t xml:space="preserve">Prezzi del prodotto</t>
  </si>
  <si>
    <t xml:space="preserve">Spesa per la promozione</t>
  </si>
  <si>
    <t xml:space="preserve">Volume delle vendite</t>
  </si>
  <si>
    <t xml:space="preserve">Media campionaria p.55</t>
  </si>
  <si>
    <t xml:space="preserve">Ybar:</t>
  </si>
  <si>
    <t xml:space="preserve">Y-Ybar:</t>
  </si>
  <si>
    <t xml:space="preserve">(Y-Ybar)^2:</t>
  </si>
  <si>
    <t xml:space="preserve">ES della media campionaria p.55</t>
  </si>
  <si>
    <t xml:space="preserve">Sy:</t>
  </si>
  <si>
    <t xml:space="preserve">N:</t>
  </si>
  <si>
    <t xml:space="preserve">f:</t>
  </si>
  <si>
    <t xml:space="preserve">n:</t>
  </si>
  <si>
    <t xml:space="preserve">ES.Ybar</t>
  </si>
  <si>
    <t xml:space="preserve">Proporzione p.56</t>
  </si>
  <si>
    <t xml:space="preserve">Cond. &gt;4</t>
  </si>
  <si>
    <t xml:space="preserve">Tp:</t>
  </si>
  <si>
    <t xml:space="preserve">ES della proporzione p.56</t>
  </si>
  <si>
    <t xml:space="preserve">ES.Tp:</t>
  </si>
  <si>
    <t xml:space="preserve">ES.Tp.conservativo:</t>
  </si>
  <si>
    <t xml:space="preserve">Tabella 2.10</t>
  </si>
  <si>
    <t xml:space="preserve">Strato 1: 20-8</t>
  </si>
  <si>
    <t xml:space="preserve">Strato 2: 8-20</t>
  </si>
  <si>
    <t xml:space="preserve">Cond. &gt;3 Str.1</t>
  </si>
  <si>
    <t xml:space="preserve">Cond. &gt;3 Str.2</t>
  </si>
  <si>
    <t xml:space="preserve">Strato: fascia oraria</t>
  </si>
  <si>
    <t xml:space="preserve">Nh</t>
  </si>
  <si>
    <t xml:space="preserve">Wh</t>
  </si>
  <si>
    <t xml:space="preserve">nh</t>
  </si>
  <si>
    <t xml:space="preserve">yh</t>
  </si>
  <si>
    <t xml:space="preserve">ybarh</t>
  </si>
  <si>
    <t xml:space="preserve">s2h</t>
  </si>
  <si>
    <t xml:space="preserve">rh</t>
  </si>
  <si>
    <t xml:space="preserve">ph</t>
  </si>
  <si>
    <t xml:space="preserve">20-8</t>
  </si>
  <si>
    <t xml:space="preserve">8-20</t>
  </si>
  <si>
    <t xml:space="preserve">totale</t>
  </si>
  <si>
    <t xml:space="preserve">Intervalli di confidenza p.61</t>
  </si>
  <si>
    <t xml:space="preserve">a)</t>
  </si>
  <si>
    <t xml:space="preserve">b)</t>
  </si>
  <si>
    <t xml:space="preserve">c)</t>
  </si>
  <si>
    <t xml:space="preserve">d)</t>
  </si>
  <si>
    <t xml:space="preserve">Dimensione campionaria p.62</t>
  </si>
  <si>
    <t xml:space="preserve">NA</t>
  </si>
  <si>
    <t xml:space="preserve">Tabella 3.3a - Spesa</t>
  </si>
  <si>
    <t xml:space="preserve">Tabella 3.4a - Spesa</t>
  </si>
  <si>
    <t xml:space="preserve">Rapporti di composizione</t>
  </si>
  <si>
    <t xml:space="preserve">Impiegati</t>
  </si>
  <si>
    <t xml:space="preserve">Tabella 3.3b - Numero dipendenti</t>
  </si>
  <si>
    <t xml:space="preserve">Tabella 3.4b - Numero dipendenti</t>
  </si>
  <si>
    <t xml:space="preserve">Tabella 3.5</t>
  </si>
  <si>
    <t xml:space="preserve">Rapporti di composizione condizionati - Per riga</t>
  </si>
  <si>
    <t xml:space="preserve">Rapporti di composizione condizionati - Per colonna</t>
  </si>
  <si>
    <t xml:space="preserve">Rapporto di coesistenza p.87</t>
  </si>
  <si>
    <t xml:space="preserve">Infortuni</t>
  </si>
  <si>
    <t xml:space="preserve">Tabella 3.8</t>
  </si>
  <si>
    <t xml:space="preserve">Rapporti di derivazione calcolati su Tab 3.7</t>
  </si>
  <si>
    <t xml:space="preserve"> Rep1</t>
  </si>
  <si>
    <t xml:space="preserve"> Rep2</t>
  </si>
  <si>
    <t xml:space="preserve">Presenze</t>
  </si>
  <si>
    <t xml:space="preserve">Esempio 3.1: tassi medi</t>
  </si>
  <si>
    <t xml:space="preserve">N.I. b=2005</t>
  </si>
  <si>
    <t xml:space="preserve">N.I. b=2007</t>
  </si>
  <si>
    <t xml:space="preserve">Tasso medio semplice</t>
  </si>
  <si>
    <t xml:space="preserve">Tasso medio composto</t>
  </si>
  <si>
    <t xml:space="preserve">Tabella 3.12</t>
  </si>
  <si>
    <t xml:space="preserve">p05q05</t>
  </si>
  <si>
    <t xml:space="preserve">p06q05</t>
  </si>
  <si>
    <t xml:space="preserve">p07q05</t>
  </si>
  <si>
    <t xml:space="preserve">p05q06</t>
  </si>
  <si>
    <t xml:space="preserve">p05q07</t>
  </si>
  <si>
    <t xml:space="preserve">p06q06</t>
  </si>
  <si>
    <t xml:space="preserve">p07q07</t>
  </si>
  <si>
    <t xml:space="preserve">Bene1</t>
  </si>
  <si>
    <t xml:space="preserve">Bene2</t>
  </si>
  <si>
    <t xml:space="preserve">Bene3</t>
  </si>
  <si>
    <t xml:space="preserve">IL.05.06</t>
  </si>
  <si>
    <t xml:space="preserve">IL.05.07</t>
  </si>
  <si>
    <t xml:space="preserve">IP.05.06</t>
  </si>
  <si>
    <t xml:space="preserve">IP.05.07</t>
  </si>
  <si>
    <t xml:space="preserve">Variazioni congiunturali</t>
  </si>
  <si>
    <t xml:space="preserve">Variazioni tendenziali</t>
  </si>
  <si>
    <t xml:space="preserve">Tabella 3.18a - Arezzo</t>
  </si>
  <si>
    <t xml:space="preserve">Tabella 3.18b - Toscana</t>
  </si>
  <si>
    <t xml:space="preserve">Tabella 3.22 - Tassi di permanenza e transizione</t>
  </si>
  <si>
    <t xml:space="preserve">Tabella 3.23 - Previsioni al tempo (t+1) </t>
  </si>
  <si>
    <t xml:space="preserve">Cat. Prof. t</t>
  </si>
  <si>
    <t xml:space="preserve">Cat. Prof. (t+1)</t>
  </si>
  <si>
    <t xml:space="preserve">Cat. Prof. (t-1)</t>
  </si>
  <si>
    <t xml:space="preserve">Totale t</t>
  </si>
  <si>
    <t xml:space="preserve">Totale (t+1)</t>
  </si>
  <si>
    <t xml:space="preserve">Covarianza e coefficiente di correlazione p. 230</t>
  </si>
  <si>
    <t xml:space="preserve">M(Prod)</t>
  </si>
  <si>
    <t xml:space="preserve">M(Costo)</t>
  </si>
  <si>
    <t xml:space="preserve">P-M(P)</t>
  </si>
  <si>
    <t xml:space="preserve">C-M(C)</t>
  </si>
  <si>
    <t xml:space="preserve">(P-MP)(C-MC)</t>
  </si>
  <si>
    <t xml:space="preserve">Cov(P,C)</t>
  </si>
  <si>
    <t xml:space="preserve">PC</t>
  </si>
  <si>
    <t xml:space="preserve">M(PC)</t>
  </si>
  <si>
    <t xml:space="preserve">M(P)M(C </t>
  </si>
  <si>
    <t xml:space="preserve">Var(P)</t>
  </si>
  <si>
    <t xml:space="preserve">Var(c )</t>
  </si>
  <si>
    <t xml:space="preserve">rho</t>
  </si>
  <si>
    <t xml:space="preserve">SE(rho)</t>
  </si>
  <si>
    <t xml:space="preserve">t-test</t>
  </si>
  <si>
    <t xml:space="preserve">Esempio 6.2 Modello di regressione lineare </t>
  </si>
  <si>
    <t xml:space="preserve">C = a + b*P + u</t>
  </si>
  <si>
    <t xml:space="preserve">Residui</t>
  </si>
  <si>
    <t xml:space="preserve">coef</t>
  </si>
  <si>
    <t xml:space="preserve">ES</t>
  </si>
  <si>
    <t xml:space="preserve">t-stat</t>
  </si>
  <si>
    <t xml:space="preserve">u.hat</t>
  </si>
  <si>
    <t xml:space="preserve">u.hat2</t>
  </si>
  <si>
    <t xml:space="preserve">s2</t>
  </si>
  <si>
    <t xml:space="preserve">P^2</t>
  </si>
  <si>
    <t xml:space="preserve">(P-M(P))^2</t>
  </si>
  <si>
    <t xml:space="preserve">a</t>
  </si>
  <si>
    <t xml:space="preserve">b</t>
  </si>
  <si>
    <t xml:space="preserve">Tabella 7.2</t>
  </si>
  <si>
    <t xml:space="preserve">MM12</t>
  </si>
  <si>
    <t xml:space="preserve">Detrend</t>
  </si>
  <si>
    <t xml:space="preserve">Coef Stag lordi</t>
  </si>
  <si>
    <t xml:space="preserve">Coef stag netti</t>
  </si>
  <si>
    <t xml:space="preserve">Destag</t>
  </si>
  <si>
    <t xml:space="preserve">Trend</t>
  </si>
  <si>
    <t xml:space="preserve">Trend con la regressione lineare</t>
  </si>
  <si>
    <t xml:space="preserve">anno</t>
  </si>
  <si>
    <t xml:space="preserve">mese</t>
  </si>
  <si>
    <t xml:space="preserve">vendite</t>
  </si>
  <si>
    <t xml:space="preserve">X</t>
  </si>
  <si>
    <t xml:space="preserve">X^2</t>
  </si>
  <si>
    <t xml:space="preserve">XY</t>
  </si>
  <si>
    <t xml:space="preserve">Fit</t>
  </si>
  <si>
    <t xml:space="preserve">gen</t>
  </si>
  <si>
    <t xml:space="preserve">Cov(XY)</t>
  </si>
  <si>
    <t xml:space="preserve">Modello: vendite = a + b*trend + u</t>
  </si>
  <si>
    <t xml:space="preserve">feb</t>
  </si>
  <si>
    <t xml:space="preserve">Var(X)</t>
  </si>
  <si>
    <t xml:space="preserve">mar</t>
  </si>
  <si>
    <t xml:space="preserve">apr</t>
  </si>
  <si>
    <t xml:space="preserve">mag</t>
  </si>
  <si>
    <t xml:space="preserve">giu</t>
  </si>
  <si>
    <t xml:space="preserve">lug</t>
  </si>
  <si>
    <t xml:space="preserve">ago</t>
  </si>
  <si>
    <t xml:space="preserve">set</t>
  </si>
  <si>
    <t xml:space="preserve">ott</t>
  </si>
  <si>
    <t xml:space="preserve">nov</t>
  </si>
  <si>
    <t xml:space="preserve">dic</t>
  </si>
  <si>
    <t xml:space="preserve">media</t>
  </si>
  <si>
    <t xml:space="preserve">NB l’esempio 7.2 del libro segue il</t>
  </si>
  <si>
    <t xml:space="preserve">metodo semplificato descritto nel</t>
  </si>
  <si>
    <t xml:space="preserve">Box 7.2, noi il testo principale 7,4,3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</si>
</sst>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\-MMM"/>
    <numFmt numFmtId="166" formatCode="MMM\-YY"/>
    <numFmt numFmtId="167" formatCode="0.00"/>
    <numFmt numFmtId="168" formatCode="0.000"/>
    <numFmt numFmtId="169" formatCode="0.0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7030A0"/>
      <name val="Calibri"/>
      <family val="2"/>
      <charset val="1"/>
    </font>
    <font>
      <sz val="11"/>
      <name val="Calibri"/>
      <family val="2"/>
      <charset val="1"/>
    </font>
    <font>
      <sz val="11"/>
      <color rgb="FF1F497D"/>
      <name val="Calibri"/>
      <family val="2"/>
      <charset val="1"/>
    </font>
    <font>
      <sz val="11"/>
      <color rgb="FFCC00CC"/>
      <name val="Calibri"/>
      <family val="2"/>
      <charset val="1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CC00CC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78787"/>
      <rgbColor rgb="FF9999FF"/>
      <rgbColor rgb="FFBE4B48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8B855"/>
      <rgbColor rgb="FFFFCC00"/>
      <rgbColor rgb="FFFF9900"/>
      <rgbColor rgb="FFFF6600"/>
      <rgbColor rgb="FF4A7EBB"/>
      <rgbColor rgb="FF969696"/>
      <rgbColor rgb="FF003366"/>
      <rgbColor rgb="FF339966"/>
      <rgbColor rgb="FF003300"/>
      <rgbColor rgb="FF333300"/>
      <rgbColor rgb="FF993300"/>
      <rgbColor rgb="FF7030A0"/>
      <rgbColor rgb="FF1F49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0890467085495766"/>
          <c:y val="0.0282189263682898"/>
          <c:w val="0.688746244195575"/>
          <c:h val="0.83239270245439"/>
        </c:manualLayout>
      </c:layout>
      <c:lineChart>
        <c:grouping val="standard"/>
        <c:varyColors val="0"/>
        <c:ser>
          <c:idx val="0"/>
          <c:order val="0"/>
          <c:tx>
            <c:strRef>
              <c:f>"Vendite"</c:f>
              <c:strCache>
                <c:ptCount val="1"/>
                <c:pt idx="0">
                  <c:v>Vendite</c:v>
                </c:pt>
              </c:strCache>
            </c:strRef>
          </c:tx>
          <c:spPr>
            <a:solidFill>
              <a:srgbClr val="4a7ebb"/>
            </a:solidFill>
            <a:ln w="28440">
              <a:solidFill>
                <a:srgbClr val="4a7ebb"/>
              </a:solidFill>
              <a:round/>
            </a:ln>
          </c:spPr>
          <c:marker>
            <c:symbol val="none"/>
          </c:marker>
          <c:dLbls>
            <c:numFmt formatCode="General" sourceLinked="1"/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Cap7!$C$3:$C$98</c:f>
              <c:numCache>
                <c:formatCode>General</c:formatCode>
                <c:ptCount val="96"/>
                <c:pt idx="0">
                  <c:v>594</c:v>
                </c:pt>
                <c:pt idx="1">
                  <c:v>924</c:v>
                </c:pt>
                <c:pt idx="2">
                  <c:v>1166</c:v>
                </c:pt>
                <c:pt idx="3">
                  <c:v>1254</c:v>
                </c:pt>
                <c:pt idx="4">
                  <c:v>1361</c:v>
                </c:pt>
                <c:pt idx="5">
                  <c:v>1436</c:v>
                </c:pt>
                <c:pt idx="6">
                  <c:v>1731</c:v>
                </c:pt>
                <c:pt idx="7">
                  <c:v>1689</c:v>
                </c:pt>
                <c:pt idx="8">
                  <c:v>1306</c:v>
                </c:pt>
                <c:pt idx="9">
                  <c:v>1049</c:v>
                </c:pt>
                <c:pt idx="10">
                  <c:v>804</c:v>
                </c:pt>
                <c:pt idx="11">
                  <c:v>805</c:v>
                </c:pt>
                <c:pt idx="12">
                  <c:v>734</c:v>
                </c:pt>
                <c:pt idx="13">
                  <c:v>1232</c:v>
                </c:pt>
                <c:pt idx="14">
                  <c:v>1244</c:v>
                </c:pt>
                <c:pt idx="15">
                  <c:v>1602</c:v>
                </c:pt>
                <c:pt idx="16">
                  <c:v>1660</c:v>
                </c:pt>
                <c:pt idx="17">
                  <c:v>1720</c:v>
                </c:pt>
                <c:pt idx="18">
                  <c:v>1836</c:v>
                </c:pt>
                <c:pt idx="19">
                  <c:v>1952</c:v>
                </c:pt>
                <c:pt idx="20">
                  <c:v>1584</c:v>
                </c:pt>
                <c:pt idx="21">
                  <c:v>1301</c:v>
                </c:pt>
                <c:pt idx="22">
                  <c:v>1647</c:v>
                </c:pt>
                <c:pt idx="23">
                  <c:v>988</c:v>
                </c:pt>
                <c:pt idx="24">
                  <c:v>1179</c:v>
                </c:pt>
                <c:pt idx="25">
                  <c:v>1558</c:v>
                </c:pt>
                <c:pt idx="26">
                  <c:v>1557</c:v>
                </c:pt>
                <c:pt idx="27">
                  <c:v>1372</c:v>
                </c:pt>
                <c:pt idx="28">
                  <c:v>2318</c:v>
                </c:pt>
                <c:pt idx="29">
                  <c:v>1872</c:v>
                </c:pt>
                <c:pt idx="30">
                  <c:v>1993</c:v>
                </c:pt>
                <c:pt idx="31">
                  <c:v>2202</c:v>
                </c:pt>
                <c:pt idx="32">
                  <c:v>1908</c:v>
                </c:pt>
                <c:pt idx="33">
                  <c:v>1257</c:v>
                </c:pt>
                <c:pt idx="34">
                  <c:v>1824</c:v>
                </c:pt>
                <c:pt idx="35">
                  <c:v>1008</c:v>
                </c:pt>
                <c:pt idx="36">
                  <c:v>1313</c:v>
                </c:pt>
                <c:pt idx="37">
                  <c:v>1707</c:v>
                </c:pt>
                <c:pt idx="38">
                  <c:v>1804</c:v>
                </c:pt>
                <c:pt idx="39">
                  <c:v>1610</c:v>
                </c:pt>
                <c:pt idx="40">
                  <c:v>2850</c:v>
                </c:pt>
                <c:pt idx="41">
                  <c:v>2871</c:v>
                </c:pt>
                <c:pt idx="42">
                  <c:v>2161</c:v>
                </c:pt>
                <c:pt idx="43">
                  <c:v>2282</c:v>
                </c:pt>
                <c:pt idx="44">
                  <c:v>1851</c:v>
                </c:pt>
                <c:pt idx="45">
                  <c:v>1604</c:v>
                </c:pt>
                <c:pt idx="46">
                  <c:v>1783</c:v>
                </c:pt>
                <c:pt idx="47">
                  <c:v>1008</c:v>
                </c:pt>
                <c:pt idx="48">
                  <c:v>1560</c:v>
                </c:pt>
                <c:pt idx="49">
                  <c:v>1951</c:v>
                </c:pt>
                <c:pt idx="50">
                  <c:v>1728</c:v>
                </c:pt>
                <c:pt idx="51">
                  <c:v>1684</c:v>
                </c:pt>
                <c:pt idx="52">
                  <c:v>3000</c:v>
                </c:pt>
                <c:pt idx="53">
                  <c:v>2579</c:v>
                </c:pt>
                <c:pt idx="54">
                  <c:v>2847</c:v>
                </c:pt>
                <c:pt idx="55">
                  <c:v>3469</c:v>
                </c:pt>
                <c:pt idx="56">
                  <c:v>2538</c:v>
                </c:pt>
                <c:pt idx="57">
                  <c:v>2173</c:v>
                </c:pt>
                <c:pt idx="58">
                  <c:v>2194</c:v>
                </c:pt>
                <c:pt idx="59">
                  <c:v>1333</c:v>
                </c:pt>
                <c:pt idx="60">
                  <c:v>1515</c:v>
                </c:pt>
                <c:pt idx="61">
                  <c:v>2105</c:v>
                </c:pt>
                <c:pt idx="62">
                  <c:v>2090</c:v>
                </c:pt>
                <c:pt idx="63">
                  <c:v>2447</c:v>
                </c:pt>
                <c:pt idx="64">
                  <c:v>3095</c:v>
                </c:pt>
                <c:pt idx="65">
                  <c:v>2222</c:v>
                </c:pt>
                <c:pt idx="66">
                  <c:v>3217</c:v>
                </c:pt>
                <c:pt idx="67">
                  <c:v>3444</c:v>
                </c:pt>
                <c:pt idx="68">
                  <c:v>2781</c:v>
                </c:pt>
                <c:pt idx="69">
                  <c:v>2186</c:v>
                </c:pt>
                <c:pt idx="70">
                  <c:v>2944</c:v>
                </c:pt>
                <c:pt idx="71">
                  <c:v>1308</c:v>
                </c:pt>
                <c:pt idx="72">
                  <c:v>1638</c:v>
                </c:pt>
                <c:pt idx="73">
                  <c:v>1905</c:v>
                </c:pt>
                <c:pt idx="74">
                  <c:v>2677</c:v>
                </c:pt>
                <c:pt idx="75">
                  <c:v>2379</c:v>
                </c:pt>
                <c:pt idx="76">
                  <c:v>3105</c:v>
                </c:pt>
                <c:pt idx="77">
                  <c:v>3507</c:v>
                </c:pt>
                <c:pt idx="78">
                  <c:v>3311</c:v>
                </c:pt>
                <c:pt idx="79">
                  <c:v>3925</c:v>
                </c:pt>
                <c:pt idx="80">
                  <c:v>2991</c:v>
                </c:pt>
                <c:pt idx="81">
                  <c:v>2471</c:v>
                </c:pt>
                <c:pt idx="82">
                  <c:v>2297</c:v>
                </c:pt>
                <c:pt idx="83">
                  <c:v>1186</c:v>
                </c:pt>
                <c:pt idx="84">
                  <c:v>2102</c:v>
                </c:pt>
                <c:pt idx="85">
                  <c:v>2238</c:v>
                </c:pt>
                <c:pt idx="86">
                  <c:v>2930</c:v>
                </c:pt>
                <c:pt idx="87">
                  <c:v>2587</c:v>
                </c:pt>
                <c:pt idx="88">
                  <c:v>3542</c:v>
                </c:pt>
                <c:pt idx="89">
                  <c:v>4070</c:v>
                </c:pt>
                <c:pt idx="90">
                  <c:v>4380</c:v>
                </c:pt>
                <c:pt idx="91">
                  <c:v>4388</c:v>
                </c:pt>
                <c:pt idx="92">
                  <c:v>3913</c:v>
                </c:pt>
                <c:pt idx="93">
                  <c:v>3075</c:v>
                </c:pt>
                <c:pt idx="94">
                  <c:v>2936</c:v>
                </c:pt>
                <c:pt idx="95">
                  <c:v>1908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"Trend"</c:f>
              <c:strCache>
                <c:ptCount val="1"/>
                <c:pt idx="0">
                  <c:v>Trend</c:v>
                </c:pt>
              </c:strCache>
            </c:strRef>
          </c:tx>
          <c:spPr>
            <a:solidFill>
              <a:srgbClr val="be4b48"/>
            </a:solidFill>
            <a:ln w="28440">
              <a:solidFill>
                <a:srgbClr val="be4b48"/>
              </a:solidFill>
              <a:round/>
            </a:ln>
          </c:spPr>
          <c:marker>
            <c:symbol val="none"/>
          </c:marker>
          <c:dLbls>
            <c:numFmt formatCode="General" sourceLinked="1"/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Cap7!$N$3:$N$98</c:f>
              <c:numCache>
                <c:formatCode>General</c:formatCode>
                <c:ptCount val="96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>1038.16666666667</c:v>
                </c:pt>
                <c:pt idx="7">
                  <c:v>1060.33333333333</c:v>
                </c:pt>
                <c:pt idx="8">
                  <c:v>1108.33333333333</c:v>
                </c:pt>
                <c:pt idx="9">
                  <c:v>1147.5</c:v>
                </c:pt>
                <c:pt idx="10">
                  <c:v>1194.875</c:v>
                </c:pt>
                <c:pt idx="11">
                  <c:v>1219.08333333333</c:v>
                </c:pt>
                <c:pt idx="12">
                  <c:v>1241.20833333333</c:v>
                </c:pt>
                <c:pt idx="13">
                  <c:v>1215.04166666667</c:v>
                </c:pt>
                <c:pt idx="14">
                  <c:v>1236.58333333333</c:v>
                </c:pt>
                <c:pt idx="15">
                  <c:v>1228.83333333333</c:v>
                </c:pt>
                <c:pt idx="16">
                  <c:v>1269.625</c:v>
                </c:pt>
                <c:pt idx="17">
                  <c:v>1307.375</c:v>
                </c:pt>
                <c:pt idx="18">
                  <c:v>1323.875</c:v>
                </c:pt>
                <c:pt idx="19">
                  <c:v>1346.33333333333</c:v>
                </c:pt>
                <c:pt idx="20">
                  <c:v>1403.625</c:v>
                </c:pt>
                <c:pt idx="21">
                  <c:v>1430.66666666667</c:v>
                </c:pt>
                <c:pt idx="22">
                  <c:v>1419.66666666667</c:v>
                </c:pt>
                <c:pt idx="23">
                  <c:v>1508.33333333333</c:v>
                </c:pt>
                <c:pt idx="24">
                  <c:v>1505.29166666667</c:v>
                </c:pt>
                <c:pt idx="25">
                  <c:v>1490.66666666667</c:v>
                </c:pt>
                <c:pt idx="26">
                  <c:v>1514.66666666667</c:v>
                </c:pt>
                <c:pt idx="27">
                  <c:v>1541.75</c:v>
                </c:pt>
                <c:pt idx="28">
                  <c:v>1468.45833333333</c:v>
                </c:pt>
                <c:pt idx="29">
                  <c:v>1513.83333333333</c:v>
                </c:pt>
                <c:pt idx="30">
                  <c:v>1510.16666666667</c:v>
                </c:pt>
                <c:pt idx="31">
                  <c:v>1504.54166666667</c:v>
                </c:pt>
                <c:pt idx="32">
                  <c:v>1545.54166666667</c:v>
                </c:pt>
                <c:pt idx="33">
                  <c:v>1620</c:v>
                </c:pt>
                <c:pt idx="34">
                  <c:v>1604.83333333333</c:v>
                </c:pt>
                <c:pt idx="35">
                  <c:v>1736.625</c:v>
                </c:pt>
                <c:pt idx="36">
                  <c:v>1759.83333333333</c:v>
                </c:pt>
                <c:pt idx="37">
                  <c:v>1737.33333333333</c:v>
                </c:pt>
                <c:pt idx="38">
                  <c:v>1730.20833333333</c:v>
                </c:pt>
                <c:pt idx="39">
                  <c:v>1758.45833333333</c:v>
                </c:pt>
                <c:pt idx="40">
                  <c:v>1667.875</c:v>
                </c:pt>
                <c:pt idx="41">
                  <c:v>1664.41666666667</c:v>
                </c:pt>
                <c:pt idx="42">
                  <c:v>1733.875</c:v>
                </c:pt>
                <c:pt idx="43">
                  <c:v>1744.25</c:v>
                </c:pt>
                <c:pt idx="44">
                  <c:v>1787.16666666667</c:v>
                </c:pt>
                <c:pt idx="45">
                  <c:v>1807.66666666667</c:v>
                </c:pt>
                <c:pt idx="46">
                  <c:v>1802.08333333333</c:v>
                </c:pt>
                <c:pt idx="47">
                  <c:v>1860.75</c:v>
                </c:pt>
                <c:pt idx="48">
                  <c:v>1831.16666666667</c:v>
                </c:pt>
                <c:pt idx="49">
                  <c:v>1876.625</c:v>
                </c:pt>
                <c:pt idx="50">
                  <c:v>1973.29166666667</c:v>
                </c:pt>
                <c:pt idx="51">
                  <c:v>2029.29166666667</c:v>
                </c:pt>
                <c:pt idx="52">
                  <c:v>1960.45833333333</c:v>
                </c:pt>
                <c:pt idx="53">
                  <c:v>2026.20833333333</c:v>
                </c:pt>
                <c:pt idx="54">
                  <c:v>2015.54166666667</c:v>
                </c:pt>
                <c:pt idx="55">
                  <c:v>1968.25</c:v>
                </c:pt>
                <c:pt idx="56">
                  <c:v>2067.33333333333</c:v>
                </c:pt>
                <c:pt idx="57">
                  <c:v>2144.625</c:v>
                </c:pt>
                <c:pt idx="58">
                  <c:v>2178.625</c:v>
                </c:pt>
                <c:pt idx="59">
                  <c:v>2239.45833333333</c:v>
                </c:pt>
                <c:pt idx="60">
                  <c:v>2224.83333333333</c:v>
                </c:pt>
                <c:pt idx="61">
                  <c:v>2190.04166666667</c:v>
                </c:pt>
                <c:pt idx="62">
                  <c:v>2200.375</c:v>
                </c:pt>
                <c:pt idx="63">
                  <c:v>2181.29166666667</c:v>
                </c:pt>
                <c:pt idx="64">
                  <c:v>2159.08333333333</c:v>
                </c:pt>
                <c:pt idx="65">
                  <c:v>2262.04166666667</c:v>
                </c:pt>
                <c:pt idx="66">
                  <c:v>2183.20833333333</c:v>
                </c:pt>
                <c:pt idx="67">
                  <c:v>2161.08333333333</c:v>
                </c:pt>
                <c:pt idx="68">
                  <c:v>2232.45833333333</c:v>
                </c:pt>
                <c:pt idx="69">
                  <c:v>2303.66666666667</c:v>
                </c:pt>
                <c:pt idx="70">
                  <c:v>2238.08333333333</c:v>
                </c:pt>
                <c:pt idx="71">
                  <c:v>2428.375</c:v>
                </c:pt>
                <c:pt idx="72">
                  <c:v>2458.33333333333</c:v>
                </c:pt>
                <c:pt idx="73">
                  <c:v>2460.04166666667</c:v>
                </c:pt>
                <c:pt idx="74">
                  <c:v>2424.5</c:v>
                </c:pt>
                <c:pt idx="75">
                  <c:v>2469.95833333333</c:v>
                </c:pt>
                <c:pt idx="76">
                  <c:v>2394.375</c:v>
                </c:pt>
                <c:pt idx="77">
                  <c:v>2328.83333333333</c:v>
                </c:pt>
                <c:pt idx="78">
                  <c:v>2359.41666666667</c:v>
                </c:pt>
                <c:pt idx="79">
                  <c:v>2341.45833333333</c:v>
                </c:pt>
                <c:pt idx="80">
                  <c:v>2443.70833333333</c:v>
                </c:pt>
                <c:pt idx="81">
                  <c:v>2506.25</c:v>
                </c:pt>
                <c:pt idx="82">
                  <c:v>2547.625</c:v>
                </c:pt>
                <c:pt idx="83">
                  <c:v>2681.875</c:v>
                </c:pt>
                <c:pt idx="84">
                  <c:v>2673.54166666667</c:v>
                </c:pt>
                <c:pt idx="85">
                  <c:v>2726.04166666667</c:v>
                </c:pt>
                <c:pt idx="86">
                  <c:v>2726.08333333333</c:v>
                </c:pt>
                <c:pt idx="87">
                  <c:v>2818.25</c:v>
                </c:pt>
                <c:pt idx="88">
                  <c:v>2790.45833333333</c:v>
                </c:pt>
                <c:pt idx="89">
                  <c:v>2803.16666666667</c:v>
                </c:pt>
                <c:pt idx="90">
                  <c:v/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/>
                </c:pt>
              </c:numCache>
            </c:numRef>
          </c:val>
          <c:smooth val="0"/>
        </c:ser>
        <c:ser>
          <c:idx val="2"/>
          <c:order val="2"/>
          <c:tx>
            <c:strRef>
              <c:f>"Trend OLS"</c:f>
              <c:strCache>
                <c:ptCount val="1"/>
                <c:pt idx="0">
                  <c:v>Trend OLS</c:v>
                </c:pt>
              </c:strCache>
            </c:strRef>
          </c:tx>
          <c:spPr>
            <a:solidFill>
              <a:srgbClr val="98b855"/>
            </a:solidFill>
            <a:ln w="28440">
              <a:solidFill>
                <a:srgbClr val="98b855"/>
              </a:solidFill>
              <a:round/>
            </a:ln>
          </c:spPr>
          <c:marker>
            <c:symbol val="none"/>
          </c:marker>
          <c:dLbls>
            <c:numFmt formatCode="General" sourceLinked="1"/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Cap7!$S$3:$S$98</c:f>
              <c:numCache>
                <c:formatCode>General</c:formatCode>
                <c:ptCount val="96"/>
                <c:pt idx="0">
                  <c:v>1033.2712628866</c:v>
                </c:pt>
                <c:pt idx="1">
                  <c:v>1055.46160472056</c:v>
                </c:pt>
                <c:pt idx="2">
                  <c:v>1077.65194655453</c:v>
                </c:pt>
                <c:pt idx="3">
                  <c:v>1099.8422883885</c:v>
                </c:pt>
                <c:pt idx="4">
                  <c:v>1122.03263022246</c:v>
                </c:pt>
                <c:pt idx="5">
                  <c:v>1144.22297205643</c:v>
                </c:pt>
                <c:pt idx="6">
                  <c:v>1166.4133138904</c:v>
                </c:pt>
                <c:pt idx="7">
                  <c:v>1188.60365572436</c:v>
                </c:pt>
                <c:pt idx="8">
                  <c:v>1210.79399755833</c:v>
                </c:pt>
                <c:pt idx="9">
                  <c:v>1232.9843393923</c:v>
                </c:pt>
                <c:pt idx="10">
                  <c:v>1255.17468122626</c:v>
                </c:pt>
                <c:pt idx="11">
                  <c:v>1277.36502306023</c:v>
                </c:pt>
                <c:pt idx="12">
                  <c:v>1299.55536489419</c:v>
                </c:pt>
                <c:pt idx="13">
                  <c:v>1321.74570672816</c:v>
                </c:pt>
                <c:pt idx="14">
                  <c:v>1343.93604856213</c:v>
                </c:pt>
                <c:pt idx="15">
                  <c:v>1366.12639039609</c:v>
                </c:pt>
                <c:pt idx="16">
                  <c:v>1388.31673223006</c:v>
                </c:pt>
                <c:pt idx="17">
                  <c:v>1410.50707406403</c:v>
                </c:pt>
                <c:pt idx="18">
                  <c:v>1432.69741589799</c:v>
                </c:pt>
                <c:pt idx="19">
                  <c:v>1454.88775773196</c:v>
                </c:pt>
                <c:pt idx="20">
                  <c:v>1477.07809956593</c:v>
                </c:pt>
                <c:pt idx="21">
                  <c:v>1499.26844139989</c:v>
                </c:pt>
                <c:pt idx="22">
                  <c:v>1521.45878323386</c:v>
                </c:pt>
                <c:pt idx="23">
                  <c:v>1543.64912506782</c:v>
                </c:pt>
                <c:pt idx="24">
                  <c:v>1565.83946690179</c:v>
                </c:pt>
                <c:pt idx="25">
                  <c:v>1588.02980873576</c:v>
                </c:pt>
                <c:pt idx="26">
                  <c:v>1610.22015056972</c:v>
                </c:pt>
                <c:pt idx="27">
                  <c:v>1632.41049240369</c:v>
                </c:pt>
                <c:pt idx="28">
                  <c:v>1654.60083423766</c:v>
                </c:pt>
                <c:pt idx="29">
                  <c:v>1676.79117607162</c:v>
                </c:pt>
                <c:pt idx="30">
                  <c:v>1698.98151790559</c:v>
                </c:pt>
                <c:pt idx="31">
                  <c:v>1721.17185973956</c:v>
                </c:pt>
                <c:pt idx="32">
                  <c:v>1743.36220157352</c:v>
                </c:pt>
                <c:pt idx="33">
                  <c:v>1765.55254340749</c:v>
                </c:pt>
                <c:pt idx="34">
                  <c:v>1787.74288524145</c:v>
                </c:pt>
                <c:pt idx="35">
                  <c:v>1809.93322707542</c:v>
                </c:pt>
                <c:pt idx="36">
                  <c:v>1832.12356890939</c:v>
                </c:pt>
                <c:pt idx="37">
                  <c:v>1854.31391074335</c:v>
                </c:pt>
                <c:pt idx="38">
                  <c:v>1876.50425257732</c:v>
                </c:pt>
                <c:pt idx="39">
                  <c:v>1898.69459441129</c:v>
                </c:pt>
                <c:pt idx="40">
                  <c:v>1920.88493624525</c:v>
                </c:pt>
                <c:pt idx="41">
                  <c:v>1943.07527807922</c:v>
                </c:pt>
                <c:pt idx="42">
                  <c:v>1965.26561991319</c:v>
                </c:pt>
                <c:pt idx="43">
                  <c:v>1987.45596174715</c:v>
                </c:pt>
                <c:pt idx="44">
                  <c:v>2009.64630358112</c:v>
                </c:pt>
                <c:pt idx="45">
                  <c:v>2031.83664541508</c:v>
                </c:pt>
                <c:pt idx="46">
                  <c:v>2054.02698724905</c:v>
                </c:pt>
                <c:pt idx="47">
                  <c:v>2076.21732908302</c:v>
                </c:pt>
                <c:pt idx="48">
                  <c:v>2098.40767091698</c:v>
                </c:pt>
                <c:pt idx="49">
                  <c:v>2120.59801275095</c:v>
                </c:pt>
                <c:pt idx="50">
                  <c:v>2142.78835458492</c:v>
                </c:pt>
                <c:pt idx="51">
                  <c:v>2164.97869641888</c:v>
                </c:pt>
                <c:pt idx="52">
                  <c:v>2187.16903825285</c:v>
                </c:pt>
                <c:pt idx="53">
                  <c:v>2209.35938008681</c:v>
                </c:pt>
                <c:pt idx="54">
                  <c:v>2231.54972192078</c:v>
                </c:pt>
                <c:pt idx="55">
                  <c:v>2253.74006375475</c:v>
                </c:pt>
                <c:pt idx="56">
                  <c:v>2275.93040558871</c:v>
                </c:pt>
                <c:pt idx="57">
                  <c:v>2298.12074742268</c:v>
                </c:pt>
                <c:pt idx="58">
                  <c:v>2320.31108925665</c:v>
                </c:pt>
                <c:pt idx="59">
                  <c:v>2342.50143109061</c:v>
                </c:pt>
                <c:pt idx="60">
                  <c:v>2364.69177292458</c:v>
                </c:pt>
                <c:pt idx="61">
                  <c:v>2386.88211475855</c:v>
                </c:pt>
                <c:pt idx="62">
                  <c:v>2409.07245659251</c:v>
                </c:pt>
                <c:pt idx="63">
                  <c:v>2431.26279842648</c:v>
                </c:pt>
                <c:pt idx="64">
                  <c:v>2453.45314026045</c:v>
                </c:pt>
                <c:pt idx="65">
                  <c:v>2475.64348209441</c:v>
                </c:pt>
                <c:pt idx="66">
                  <c:v>2497.83382392838</c:v>
                </c:pt>
                <c:pt idx="67">
                  <c:v>2520.02416576234</c:v>
                </c:pt>
                <c:pt idx="68">
                  <c:v>2542.21450759631</c:v>
                </c:pt>
                <c:pt idx="69">
                  <c:v>2564.40484943028</c:v>
                </c:pt>
                <c:pt idx="70">
                  <c:v>2586.59519126424</c:v>
                </c:pt>
                <c:pt idx="71">
                  <c:v>2608.78553309821</c:v>
                </c:pt>
                <c:pt idx="72">
                  <c:v>2630.97587493218</c:v>
                </c:pt>
                <c:pt idx="73">
                  <c:v>2653.16621676614</c:v>
                </c:pt>
                <c:pt idx="74">
                  <c:v>2675.35655860011</c:v>
                </c:pt>
                <c:pt idx="75">
                  <c:v>2697.54690043407</c:v>
                </c:pt>
                <c:pt idx="76">
                  <c:v>2719.73724226804</c:v>
                </c:pt>
                <c:pt idx="77">
                  <c:v>2741.92758410201</c:v>
                </c:pt>
                <c:pt idx="78">
                  <c:v>2764.11792593597</c:v>
                </c:pt>
                <c:pt idx="79">
                  <c:v>2786.30826776994</c:v>
                </c:pt>
                <c:pt idx="80">
                  <c:v>2808.49860960391</c:v>
                </c:pt>
                <c:pt idx="81">
                  <c:v>2830.68895143787</c:v>
                </c:pt>
                <c:pt idx="82">
                  <c:v>2852.87929327184</c:v>
                </c:pt>
                <c:pt idx="83">
                  <c:v>2875.06963510581</c:v>
                </c:pt>
                <c:pt idx="84">
                  <c:v>2897.25997693977</c:v>
                </c:pt>
                <c:pt idx="85">
                  <c:v>2919.45031877374</c:v>
                </c:pt>
                <c:pt idx="86">
                  <c:v>2941.6406606077</c:v>
                </c:pt>
                <c:pt idx="87">
                  <c:v>2963.83100244167</c:v>
                </c:pt>
                <c:pt idx="88">
                  <c:v>2986.02134427564</c:v>
                </c:pt>
                <c:pt idx="89">
                  <c:v>3008.2116861096</c:v>
                </c:pt>
                <c:pt idx="90">
                  <c:v>3030.40202794357</c:v>
                </c:pt>
                <c:pt idx="91">
                  <c:v>3052.59236977754</c:v>
                </c:pt>
                <c:pt idx="92">
                  <c:v>3074.7827116115</c:v>
                </c:pt>
                <c:pt idx="93">
                  <c:v>3096.97305344547</c:v>
                </c:pt>
                <c:pt idx="94">
                  <c:v>3119.16339527944</c:v>
                </c:pt>
                <c:pt idx="95">
                  <c:v>3141.3537371134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3260580"/>
        <c:axId val="51070390"/>
      </c:lineChart>
      <c:catAx>
        <c:axId val="32605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51070390"/>
        <c:crosses val="autoZero"/>
        <c:auto val="1"/>
        <c:lblAlgn val="ctr"/>
        <c:lblOffset val="100"/>
      </c:catAx>
      <c:valAx>
        <c:axId val="51070390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3260580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16</xdr:col>
      <xdr:colOff>380880</xdr:colOff>
      <xdr:row>7</xdr:row>
      <xdr:rowOff>185760</xdr:rowOff>
    </xdr:from>
    <xdr:to>
      <xdr:col>25</xdr:col>
      <xdr:colOff>75240</xdr:colOff>
      <xdr:row>23</xdr:row>
      <xdr:rowOff>109080</xdr:rowOff>
    </xdr:to>
    <xdr:graphicFrame>
      <xdr:nvGraphicFramePr>
        <xdr:cNvPr id="0" name="Grafico 2"/>
        <xdr:cNvGraphicFramePr/>
      </xdr:nvGraphicFramePr>
      <xdr:xfrm>
        <a:off x="10396080" y="1519200"/>
        <a:ext cx="5271480" cy="2742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242"/>
  <sheetViews>
    <sheetView showFormulas="false" showGridLines="true" showRowColHeaders="true" showZeros="true" rightToLeft="false" tabSelected="false" showOutlineSymbols="true" defaultGridColor="true" view="normal" topLeftCell="A112" colorId="64" zoomScale="100" zoomScaleNormal="100" zoomScalePageLayoutView="100" workbookViewId="0">
      <selection pane="topLeft" activeCell="A133" activeCellId="0" sqref="A133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1" t="s">
        <v>0</v>
      </c>
    </row>
    <row r="3" customFormat="false" ht="15" hidden="false" customHeight="false" outlineLevel="0" collapsed="false">
      <c r="A3" s="0" t="s">
        <v>1</v>
      </c>
      <c r="B3" s="0" t="n">
        <v>209</v>
      </c>
      <c r="C3" s="0" t="n">
        <v>295</v>
      </c>
      <c r="D3" s="0" t="n">
        <v>178</v>
      </c>
      <c r="E3" s="0" t="n">
        <v>253</v>
      </c>
      <c r="F3" s="0" t="n">
        <v>24</v>
      </c>
      <c r="G3" s="0" t="n">
        <v>357</v>
      </c>
      <c r="H3" s="0" t="n">
        <v>159</v>
      </c>
      <c r="I3" s="0" t="n">
        <v>271</v>
      </c>
      <c r="J3" s="0" t="n">
        <v>279</v>
      </c>
      <c r="K3" s="0" t="n">
        <v>244</v>
      </c>
      <c r="L3" s="0" t="n">
        <v>239</v>
      </c>
      <c r="M3" s="0" t="n">
        <v>20</v>
      </c>
      <c r="N3" s="0" t="n">
        <v>15</v>
      </c>
      <c r="O3" s="0" t="n">
        <v>46</v>
      </c>
      <c r="P3" s="0" t="n">
        <v>300</v>
      </c>
      <c r="Q3" s="0" t="n">
        <v>232</v>
      </c>
      <c r="R3" s="0" t="n">
        <v>282</v>
      </c>
      <c r="S3" s="0" t="n">
        <v>167</v>
      </c>
      <c r="T3" s="0" t="n">
        <v>173</v>
      </c>
      <c r="U3" s="0" t="n">
        <v>219</v>
      </c>
      <c r="V3" s="0" t="n">
        <v>13</v>
      </c>
      <c r="W3" s="0" t="n">
        <v>85</v>
      </c>
      <c r="X3" s="0" t="n">
        <v>35</v>
      </c>
      <c r="Y3" s="0" t="n">
        <v>239</v>
      </c>
      <c r="Z3" s="0" t="n">
        <v>123</v>
      </c>
    </row>
    <row r="4" customFormat="false" ht="15" hidden="false" customHeight="false" outlineLevel="0" collapsed="false">
      <c r="A4" s="0" t="s">
        <v>2</v>
      </c>
      <c r="B4" s="0" t="n">
        <v>1</v>
      </c>
      <c r="C4" s="0" t="n">
        <v>4</v>
      </c>
      <c r="D4" s="0" t="n">
        <v>3</v>
      </c>
      <c r="E4" s="0" t="n">
        <v>4</v>
      </c>
      <c r="F4" s="0" t="n">
        <v>0</v>
      </c>
      <c r="G4" s="0" t="n">
        <v>3</v>
      </c>
      <c r="H4" s="0" t="n">
        <v>3</v>
      </c>
      <c r="I4" s="0" t="n">
        <v>0</v>
      </c>
      <c r="J4" s="0" t="n">
        <v>4</v>
      </c>
      <c r="K4" s="0" t="n">
        <v>1</v>
      </c>
      <c r="L4" s="0" t="n">
        <v>2</v>
      </c>
      <c r="M4" s="0" t="n">
        <v>0</v>
      </c>
      <c r="N4" s="0" t="n">
        <v>2</v>
      </c>
      <c r="O4" s="0" t="n">
        <v>3</v>
      </c>
      <c r="P4" s="0" t="n">
        <v>2</v>
      </c>
      <c r="Q4" s="0" t="n">
        <v>4</v>
      </c>
      <c r="R4" s="0" t="n">
        <v>3</v>
      </c>
      <c r="S4" s="0" t="n">
        <v>3</v>
      </c>
      <c r="T4" s="0" t="n">
        <v>1</v>
      </c>
      <c r="U4" s="0" t="n">
        <v>1</v>
      </c>
      <c r="V4" s="0" t="n">
        <v>4</v>
      </c>
      <c r="W4" s="0" t="n">
        <v>0</v>
      </c>
      <c r="X4" s="0" t="n">
        <v>3</v>
      </c>
      <c r="Y4" s="0" t="n">
        <v>1</v>
      </c>
      <c r="Z4" s="0" t="n">
        <v>4</v>
      </c>
    </row>
    <row r="6" customFormat="false" ht="15" hidden="false" customHeight="false" outlineLevel="0" collapsed="false">
      <c r="A6" s="1" t="s">
        <v>3</v>
      </c>
    </row>
    <row r="8" customFormat="false" ht="15" hidden="false" customHeight="false" outlineLevel="0" collapsed="false">
      <c r="A8" s="0" t="s">
        <v>1</v>
      </c>
      <c r="B8" s="0" t="n">
        <v>8</v>
      </c>
      <c r="C8" s="0" t="n">
        <v>49</v>
      </c>
      <c r="D8" s="0" t="n">
        <v>241</v>
      </c>
      <c r="E8" s="0" t="n">
        <v>164</v>
      </c>
      <c r="F8" s="0" t="n">
        <v>118</v>
      </c>
      <c r="G8" s="0" t="n">
        <v>209</v>
      </c>
      <c r="H8" s="0" t="n">
        <v>222</v>
      </c>
      <c r="I8" s="0" t="n">
        <v>99</v>
      </c>
      <c r="J8" s="0" t="n">
        <v>195</v>
      </c>
      <c r="K8" s="0" t="n">
        <v>93</v>
      </c>
      <c r="L8" s="0" t="n">
        <v>76</v>
      </c>
      <c r="M8" s="0" t="n">
        <v>105</v>
      </c>
      <c r="N8" s="0" t="n">
        <v>68</v>
      </c>
      <c r="O8" s="0" t="n">
        <v>157</v>
      </c>
      <c r="P8" s="0" t="n">
        <v>254</v>
      </c>
      <c r="Q8" s="0" t="n">
        <v>257</v>
      </c>
      <c r="R8" s="0" t="n">
        <v>68</v>
      </c>
      <c r="S8" s="0" t="n">
        <v>282</v>
      </c>
      <c r="T8" s="0" t="n">
        <v>28</v>
      </c>
      <c r="U8" s="0" t="n">
        <v>203</v>
      </c>
      <c r="V8" s="0" t="n">
        <v>181</v>
      </c>
      <c r="W8" s="0" t="n">
        <v>246</v>
      </c>
      <c r="X8" s="0" t="n">
        <v>269</v>
      </c>
      <c r="Y8" s="0" t="n">
        <v>193</v>
      </c>
      <c r="Z8" s="0" t="n">
        <v>109</v>
      </c>
    </row>
    <row r="9" customFormat="false" ht="15" hidden="false" customHeight="false" outlineLevel="0" collapsed="false">
      <c r="A9" s="0" t="s">
        <v>4</v>
      </c>
      <c r="B9" s="0" t="n">
        <v>1</v>
      </c>
      <c r="C9" s="0" t="n">
        <v>2</v>
      </c>
      <c r="D9" s="0" t="n">
        <v>2</v>
      </c>
      <c r="E9" s="0" t="n">
        <v>1</v>
      </c>
      <c r="F9" s="0" t="n">
        <v>1</v>
      </c>
      <c r="G9" s="0" t="n">
        <v>1</v>
      </c>
      <c r="H9" s="0" t="n">
        <v>2</v>
      </c>
      <c r="I9" s="0" t="n">
        <v>2</v>
      </c>
      <c r="J9" s="0" t="n">
        <v>2</v>
      </c>
      <c r="K9" s="0" t="n">
        <v>2</v>
      </c>
      <c r="L9" s="0" t="n">
        <v>1</v>
      </c>
      <c r="M9" s="0" t="n">
        <v>2</v>
      </c>
      <c r="N9" s="0" t="n">
        <v>1</v>
      </c>
      <c r="O9" s="0" t="n">
        <v>2</v>
      </c>
      <c r="P9" s="0" t="n">
        <v>2</v>
      </c>
      <c r="Q9" s="0" t="n">
        <v>1</v>
      </c>
      <c r="R9" s="0" t="n">
        <v>2</v>
      </c>
      <c r="S9" s="0" t="n">
        <v>2</v>
      </c>
      <c r="T9" s="0" t="n">
        <v>1</v>
      </c>
      <c r="U9" s="0" t="n">
        <v>1</v>
      </c>
      <c r="V9" s="0" t="n">
        <v>2</v>
      </c>
      <c r="W9" s="0" t="n">
        <v>2</v>
      </c>
      <c r="X9" s="0" t="n">
        <v>2</v>
      </c>
      <c r="Y9" s="0" t="n">
        <v>1</v>
      </c>
      <c r="Z9" s="0" t="n">
        <v>2</v>
      </c>
    </row>
    <row r="10" customFormat="false" ht="15" hidden="false" customHeight="false" outlineLevel="0" collapsed="false">
      <c r="A10" s="0" t="s">
        <v>2</v>
      </c>
      <c r="B10" s="0" t="n">
        <v>0</v>
      </c>
      <c r="C10" s="0" t="n">
        <v>5</v>
      </c>
      <c r="D10" s="0" t="n">
        <v>2</v>
      </c>
      <c r="E10" s="0" t="n">
        <v>4</v>
      </c>
      <c r="F10" s="0" t="n">
        <v>2</v>
      </c>
      <c r="G10" s="0" t="n">
        <v>1</v>
      </c>
      <c r="H10" s="0" t="n">
        <v>5</v>
      </c>
      <c r="I10" s="0" t="n">
        <v>4</v>
      </c>
      <c r="J10" s="0" t="n">
        <v>2</v>
      </c>
      <c r="K10" s="0" t="n">
        <v>5</v>
      </c>
      <c r="L10" s="0" t="n">
        <v>1</v>
      </c>
      <c r="M10" s="0" t="n">
        <v>3</v>
      </c>
      <c r="N10" s="0" t="n">
        <v>4</v>
      </c>
      <c r="O10" s="0" t="n">
        <v>3</v>
      </c>
      <c r="P10" s="0" t="n">
        <v>4</v>
      </c>
      <c r="Q10" s="0" t="n">
        <v>2</v>
      </c>
      <c r="R10" s="0" t="n">
        <v>2</v>
      </c>
      <c r="S10" s="0" t="n">
        <v>3</v>
      </c>
      <c r="T10" s="0" t="n">
        <v>2</v>
      </c>
      <c r="U10" s="0" t="n">
        <v>0</v>
      </c>
      <c r="V10" s="0" t="n">
        <v>1</v>
      </c>
      <c r="W10" s="0" t="n">
        <v>2</v>
      </c>
      <c r="X10" s="0" t="n">
        <v>3</v>
      </c>
      <c r="Y10" s="0" t="n">
        <v>3</v>
      </c>
      <c r="Z10" s="0" t="n">
        <v>1</v>
      </c>
    </row>
    <row r="12" customFormat="false" ht="15" hidden="false" customHeight="false" outlineLevel="0" collapsed="false">
      <c r="A12" s="1" t="s">
        <v>5</v>
      </c>
    </row>
    <row r="14" customFormat="false" ht="15" hidden="false" customHeight="false" outlineLevel="0" collapsed="false">
      <c r="A14" s="0" t="s">
        <v>6</v>
      </c>
      <c r="B14" s="0" t="s">
        <v>7</v>
      </c>
      <c r="C14" s="0" t="s">
        <v>8</v>
      </c>
      <c r="D14" s="0" t="s">
        <v>9</v>
      </c>
    </row>
    <row r="15" customFormat="false" ht="15" hidden="false" customHeight="false" outlineLevel="0" collapsed="false">
      <c r="A15" s="0" t="n">
        <v>2008</v>
      </c>
      <c r="B15" s="0" t="n">
        <v>1.95</v>
      </c>
    </row>
    <row r="16" customFormat="false" ht="15" hidden="false" customHeight="false" outlineLevel="0" collapsed="false">
      <c r="A16" s="0" t="n">
        <v>2009</v>
      </c>
      <c r="B16" s="0" t="n">
        <v>2.2</v>
      </c>
    </row>
    <row r="17" customFormat="false" ht="15" hidden="false" customHeight="false" outlineLevel="0" collapsed="false">
      <c r="A17" s="0" t="n">
        <v>2010</v>
      </c>
      <c r="B17" s="0" t="n">
        <v>2.49</v>
      </c>
    </row>
    <row r="19" customFormat="false" ht="15" hidden="false" customHeight="false" outlineLevel="0" collapsed="false">
      <c r="A19" s="1" t="s">
        <v>10</v>
      </c>
    </row>
    <row r="21" customFormat="false" ht="15" hidden="false" customHeight="false" outlineLevel="0" collapsed="false">
      <c r="A21" s="0" t="s">
        <v>11</v>
      </c>
      <c r="B21" s="0" t="s">
        <v>12</v>
      </c>
      <c r="C21" s="0" t="s">
        <v>13</v>
      </c>
      <c r="D21" s="0" t="s">
        <v>14</v>
      </c>
      <c r="E21" s="0" t="s">
        <v>15</v>
      </c>
    </row>
    <row r="22" customFormat="false" ht="15" hidden="false" customHeight="false" outlineLevel="0" collapsed="false">
      <c r="A22" s="0" t="s">
        <v>16</v>
      </c>
      <c r="B22" s="0" t="n">
        <v>183</v>
      </c>
      <c r="C22" s="0" t="n">
        <v>917</v>
      </c>
      <c r="D22" s="0" t="n">
        <v>1009</v>
      </c>
    </row>
    <row r="23" customFormat="false" ht="15" hidden="false" customHeight="false" outlineLevel="0" collapsed="false">
      <c r="A23" s="0" t="s">
        <v>17</v>
      </c>
      <c r="B23" s="0" t="n">
        <v>474</v>
      </c>
      <c r="C23" s="0" t="n">
        <v>1328</v>
      </c>
      <c r="D23" s="0" t="n">
        <v>948</v>
      </c>
    </row>
    <row r="24" customFormat="false" ht="15" hidden="false" customHeight="false" outlineLevel="0" collapsed="false">
      <c r="A24" s="0" t="s">
        <v>18</v>
      </c>
      <c r="B24" s="0" t="n">
        <v>2950</v>
      </c>
      <c r="C24" s="0" t="n">
        <v>5170</v>
      </c>
      <c r="D24" s="0" t="n">
        <v>2278</v>
      </c>
    </row>
    <row r="25" customFormat="false" ht="15" hidden="false" customHeight="false" outlineLevel="0" collapsed="false">
      <c r="A25" s="0" t="s">
        <v>19</v>
      </c>
      <c r="B25" s="0" t="n">
        <v>2487</v>
      </c>
      <c r="C25" s="0" t="n">
        <v>4569</v>
      </c>
      <c r="D25" s="0" t="n">
        <v>863</v>
      </c>
    </row>
    <row r="26" customFormat="false" ht="15" hidden="false" customHeight="false" outlineLevel="0" collapsed="false">
      <c r="A26" s="0" t="s">
        <v>15</v>
      </c>
    </row>
    <row r="28" customFormat="false" ht="15" hidden="false" customHeight="false" outlineLevel="0" collapsed="false">
      <c r="A28" s="1" t="s">
        <v>20</v>
      </c>
    </row>
    <row r="30" customFormat="false" ht="15" hidden="false" customHeight="false" outlineLevel="0" collapsed="false">
      <c r="A30" s="0" t="s">
        <v>11</v>
      </c>
      <c r="B30" s="0" t="s">
        <v>12</v>
      </c>
      <c r="C30" s="0" t="s">
        <v>13</v>
      </c>
      <c r="D30" s="0" t="s">
        <v>14</v>
      </c>
      <c r="E30" s="0" t="s">
        <v>15</v>
      </c>
    </row>
    <row r="31" customFormat="false" ht="15" hidden="false" customHeight="false" outlineLevel="0" collapsed="false">
      <c r="A31" s="0" t="s">
        <v>16</v>
      </c>
      <c r="B31" s="0" t="n">
        <v>2</v>
      </c>
      <c r="C31" s="0" t="n">
        <v>10</v>
      </c>
      <c r="D31" s="0" t="n">
        <v>11</v>
      </c>
    </row>
    <row r="32" customFormat="false" ht="15" hidden="false" customHeight="false" outlineLevel="0" collapsed="false">
      <c r="A32" s="0" t="s">
        <v>17</v>
      </c>
      <c r="B32" s="0" t="n">
        <v>10</v>
      </c>
      <c r="C32" s="0" t="n">
        <v>28</v>
      </c>
      <c r="D32" s="0" t="n">
        <v>20</v>
      </c>
    </row>
    <row r="33" customFormat="false" ht="15" hidden="false" customHeight="false" outlineLevel="0" collapsed="false">
      <c r="A33" s="0" t="s">
        <v>18</v>
      </c>
      <c r="B33" s="0" t="n">
        <v>101</v>
      </c>
      <c r="C33" s="0" t="n">
        <v>177</v>
      </c>
      <c r="D33" s="0" t="n">
        <v>78</v>
      </c>
    </row>
    <row r="34" customFormat="false" ht="15" hidden="false" customHeight="false" outlineLevel="0" collapsed="false">
      <c r="A34" s="0" t="s">
        <v>19</v>
      </c>
      <c r="B34" s="0" t="n">
        <v>98</v>
      </c>
      <c r="C34" s="0" t="n">
        <v>180</v>
      </c>
      <c r="D34" s="0" t="n">
        <v>34</v>
      </c>
    </row>
    <row r="35" customFormat="false" ht="15" hidden="false" customHeight="false" outlineLevel="0" collapsed="false">
      <c r="A35" s="0" t="s">
        <v>15</v>
      </c>
    </row>
    <row r="37" customFormat="false" ht="15" hidden="false" customHeight="false" outlineLevel="0" collapsed="false">
      <c r="A37" s="1" t="s">
        <v>21</v>
      </c>
    </row>
    <row r="39" customFormat="false" ht="15" hidden="false" customHeight="false" outlineLevel="0" collapsed="false">
      <c r="A39" s="0" t="s">
        <v>22</v>
      </c>
      <c r="B39" s="0" t="n">
        <v>1</v>
      </c>
      <c r="C39" s="0" t="n">
        <v>2</v>
      </c>
      <c r="D39" s="0" t="s">
        <v>15</v>
      </c>
    </row>
    <row r="40" customFormat="false" ht="15" hidden="false" customHeight="false" outlineLevel="0" collapsed="false">
      <c r="A40" s="0" t="s">
        <v>23</v>
      </c>
      <c r="B40" s="0" t="n">
        <v>5</v>
      </c>
      <c r="C40" s="0" t="n">
        <v>7</v>
      </c>
    </row>
    <row r="41" customFormat="false" ht="15" hidden="false" customHeight="false" outlineLevel="0" collapsed="false">
      <c r="A41" s="0" t="s">
        <v>24</v>
      </c>
      <c r="B41" s="0" t="n">
        <v>7</v>
      </c>
      <c r="C41" s="0" t="n">
        <v>5</v>
      </c>
    </row>
    <row r="42" customFormat="false" ht="15" hidden="false" customHeight="false" outlineLevel="0" collapsed="false">
      <c r="A42" s="0" t="s">
        <v>25</v>
      </c>
      <c r="B42" s="0" t="n">
        <v>6</v>
      </c>
      <c r="C42" s="0" t="n">
        <v>11</v>
      </c>
    </row>
    <row r="43" customFormat="false" ht="15" hidden="false" customHeight="false" outlineLevel="0" collapsed="false">
      <c r="A43" s="0" t="s">
        <v>15</v>
      </c>
    </row>
    <row r="45" customFormat="false" ht="15" hidden="false" customHeight="false" outlineLevel="0" collapsed="false">
      <c r="A45" s="1" t="s">
        <v>26</v>
      </c>
    </row>
    <row r="47" customFormat="false" ht="15" hidden="false" customHeight="false" outlineLevel="0" collapsed="false">
      <c r="A47" s="0" t="s">
        <v>22</v>
      </c>
      <c r="B47" s="0" t="n">
        <v>1</v>
      </c>
      <c r="C47" s="0" t="n">
        <v>2</v>
      </c>
      <c r="D47" s="0" t="s">
        <v>15</v>
      </c>
    </row>
    <row r="48" customFormat="false" ht="15" hidden="false" customHeight="false" outlineLevel="0" collapsed="false">
      <c r="A48" s="0" t="s">
        <v>23</v>
      </c>
      <c r="B48" s="0" t="n">
        <v>200</v>
      </c>
      <c r="C48" s="0" t="n">
        <v>300</v>
      </c>
    </row>
    <row r="49" customFormat="false" ht="15" hidden="false" customHeight="false" outlineLevel="0" collapsed="false">
      <c r="A49" s="0" t="s">
        <v>24</v>
      </c>
      <c r="B49" s="0" t="n">
        <v>600</v>
      </c>
      <c r="C49" s="0" t="n">
        <v>400</v>
      </c>
    </row>
    <row r="50" customFormat="false" ht="15" hidden="false" customHeight="false" outlineLevel="0" collapsed="false">
      <c r="A50" s="0" t="s">
        <v>25</v>
      </c>
      <c r="B50" s="0" t="n">
        <v>100</v>
      </c>
      <c r="C50" s="0" t="n">
        <v>200</v>
      </c>
    </row>
    <row r="51" customFormat="false" ht="15" hidden="false" customHeight="false" outlineLevel="0" collapsed="false">
      <c r="A51" s="0" t="s">
        <v>15</v>
      </c>
    </row>
    <row r="53" customFormat="false" ht="15" hidden="false" customHeight="false" outlineLevel="0" collapsed="false">
      <c r="A53" s="1" t="s">
        <v>27</v>
      </c>
    </row>
    <row r="55" customFormat="false" ht="15" hidden="false" customHeight="false" outlineLevel="0" collapsed="false">
      <c r="A55" s="0" t="s">
        <v>6</v>
      </c>
      <c r="B55" s="0" t="s">
        <v>28</v>
      </c>
      <c r="C55" s="0" t="s">
        <v>29</v>
      </c>
      <c r="D55" s="0" t="s">
        <v>30</v>
      </c>
      <c r="E55" s="0" t="s">
        <v>31</v>
      </c>
    </row>
    <row r="56" customFormat="false" ht="15" hidden="false" customHeight="false" outlineLevel="0" collapsed="false">
      <c r="A56" s="0" t="n">
        <v>2005</v>
      </c>
      <c r="B56" s="0" t="n">
        <v>0</v>
      </c>
      <c r="C56" s="0" t="n">
        <v>1.65</v>
      </c>
    </row>
    <row r="57" customFormat="false" ht="15" hidden="false" customHeight="false" outlineLevel="0" collapsed="false">
      <c r="A57" s="0" t="n">
        <v>2006</v>
      </c>
      <c r="B57" s="0" t="n">
        <v>1</v>
      </c>
      <c r="C57" s="0" t="n">
        <v>1.68</v>
      </c>
    </row>
    <row r="58" customFormat="false" ht="15" hidden="false" customHeight="false" outlineLevel="0" collapsed="false">
      <c r="A58" s="0" t="n">
        <v>2007</v>
      </c>
      <c r="C58" s="0" t="n">
        <v>1.55</v>
      </c>
    </row>
    <row r="59" customFormat="false" ht="15" hidden="false" customHeight="false" outlineLevel="0" collapsed="false">
      <c r="A59" s="0" t="n">
        <v>2008</v>
      </c>
      <c r="C59" s="0" t="n">
        <v>1.65</v>
      </c>
    </row>
    <row r="60" customFormat="false" ht="15" hidden="false" customHeight="false" outlineLevel="0" collapsed="false">
      <c r="A60" s="0" t="n">
        <v>2009</v>
      </c>
      <c r="C60" s="0" t="n">
        <v>2.1</v>
      </c>
    </row>
    <row r="62" customFormat="false" ht="15" hidden="false" customHeight="false" outlineLevel="0" collapsed="false">
      <c r="A62" s="1" t="s">
        <v>32</v>
      </c>
    </row>
    <row r="64" customFormat="false" ht="15" hidden="false" customHeight="false" outlineLevel="0" collapsed="false">
      <c r="B64" s="0" t="n">
        <v>2005</v>
      </c>
      <c r="C64" s="0" t="n">
        <v>2006</v>
      </c>
      <c r="D64" s="0" t="n">
        <v>2007</v>
      </c>
    </row>
    <row r="65" customFormat="false" ht="15" hidden="false" customHeight="false" outlineLevel="0" collapsed="false">
      <c r="A65" s="0" t="s">
        <v>33</v>
      </c>
      <c r="B65" s="0" t="n">
        <v>1.5</v>
      </c>
      <c r="C65" s="0" t="n">
        <v>1.8</v>
      </c>
      <c r="D65" s="0" t="n">
        <v>1.9</v>
      </c>
    </row>
    <row r="66" customFormat="false" ht="15" hidden="false" customHeight="false" outlineLevel="0" collapsed="false">
      <c r="A66" s="0" t="s">
        <v>34</v>
      </c>
      <c r="B66" s="0" t="n">
        <v>6.3</v>
      </c>
      <c r="C66" s="0" t="n">
        <v>6.5</v>
      </c>
      <c r="D66" s="0" t="n">
        <v>7</v>
      </c>
    </row>
    <row r="67" customFormat="false" ht="15" hidden="false" customHeight="false" outlineLevel="0" collapsed="false">
      <c r="A67" s="0" t="s">
        <v>35</v>
      </c>
      <c r="B67" s="0" t="n">
        <v>3.5</v>
      </c>
      <c r="C67" s="0" t="n">
        <v>3.8</v>
      </c>
      <c r="D67" s="0" t="n">
        <v>4.2</v>
      </c>
    </row>
    <row r="69" customFormat="false" ht="15" hidden="false" customHeight="false" outlineLevel="0" collapsed="false">
      <c r="A69" s="1" t="s">
        <v>36</v>
      </c>
    </row>
    <row r="71" customFormat="false" ht="15" hidden="false" customHeight="false" outlineLevel="0" collapsed="false">
      <c r="B71" s="0" t="n">
        <v>2005</v>
      </c>
      <c r="C71" s="0" t="n">
        <v>2006</v>
      </c>
      <c r="D71" s="0" t="n">
        <v>2007</v>
      </c>
    </row>
    <row r="72" customFormat="false" ht="15" hidden="false" customHeight="false" outlineLevel="0" collapsed="false">
      <c r="A72" s="0" t="s">
        <v>33</v>
      </c>
      <c r="B72" s="0" t="n">
        <v>11</v>
      </c>
      <c r="C72" s="0" t="n">
        <v>7.5</v>
      </c>
      <c r="D72" s="0" t="n">
        <v>4</v>
      </c>
    </row>
    <row r="73" customFormat="false" ht="15" hidden="false" customHeight="false" outlineLevel="0" collapsed="false">
      <c r="A73" s="0" t="s">
        <v>34</v>
      </c>
      <c r="B73" s="0" t="n">
        <v>10</v>
      </c>
      <c r="C73" s="0" t="n">
        <v>8</v>
      </c>
      <c r="D73" s="0" t="n">
        <v>6</v>
      </c>
    </row>
    <row r="74" customFormat="false" ht="15" hidden="false" customHeight="false" outlineLevel="0" collapsed="false">
      <c r="A74" s="0" t="s">
        <v>35</v>
      </c>
      <c r="B74" s="0" t="n">
        <v>12</v>
      </c>
      <c r="C74" s="0" t="n">
        <v>10</v>
      </c>
      <c r="D74" s="0" t="n">
        <v>6.5</v>
      </c>
    </row>
    <row r="76" customFormat="false" ht="15" hidden="false" customHeight="false" outlineLevel="0" collapsed="false">
      <c r="A76" s="1" t="s">
        <v>37</v>
      </c>
    </row>
    <row r="78" customFormat="false" ht="15" hidden="false" customHeight="false" outlineLevel="0" collapsed="false">
      <c r="A78" s="0" t="s">
        <v>38</v>
      </c>
      <c r="B78" s="0" t="s">
        <v>39</v>
      </c>
      <c r="C78" s="0" t="s">
        <v>40</v>
      </c>
      <c r="D78" s="0" t="s">
        <v>41</v>
      </c>
      <c r="E78" s="0" t="s">
        <v>42</v>
      </c>
    </row>
    <row r="79" customFormat="false" ht="15" hidden="false" customHeight="false" outlineLevel="0" collapsed="false">
      <c r="A79" s="0" t="n">
        <v>2009</v>
      </c>
      <c r="B79" s="0" t="s">
        <v>43</v>
      </c>
      <c r="C79" s="0" t="n">
        <v>102.3</v>
      </c>
      <c r="D79" s="0" t="n">
        <v>99.4</v>
      </c>
      <c r="E79" s="0" t="n">
        <v>121.7</v>
      </c>
    </row>
    <row r="80" customFormat="false" ht="15" hidden="false" customHeight="false" outlineLevel="0" collapsed="false">
      <c r="A80" s="0" t="n">
        <v>2009</v>
      </c>
      <c r="B80" s="0" t="s">
        <v>44</v>
      </c>
      <c r="C80" s="0" t="n">
        <v>105.1</v>
      </c>
      <c r="D80" s="0" t="n">
        <v>101.5</v>
      </c>
      <c r="E80" s="0" t="n">
        <v>129.4</v>
      </c>
    </row>
    <row r="81" customFormat="false" ht="15" hidden="false" customHeight="false" outlineLevel="0" collapsed="false">
      <c r="A81" s="0" t="n">
        <v>2009</v>
      </c>
      <c r="B81" s="0" t="s">
        <v>45</v>
      </c>
      <c r="C81" s="0" t="n">
        <v>121.7</v>
      </c>
      <c r="D81" s="0" t="n">
        <v>118.4</v>
      </c>
      <c r="E81" s="0" t="n">
        <v>143.7</v>
      </c>
    </row>
    <row r="82" customFormat="false" ht="15" hidden="false" customHeight="false" outlineLevel="0" collapsed="false">
      <c r="A82" s="0" t="n">
        <v>2009</v>
      </c>
      <c r="B82" s="0" t="s">
        <v>46</v>
      </c>
      <c r="C82" s="0" t="n">
        <v>115.9</v>
      </c>
      <c r="D82" s="0" t="n">
        <v>112.4</v>
      </c>
      <c r="E82" s="0" t="n">
        <v>139.6</v>
      </c>
    </row>
    <row r="83" customFormat="false" ht="15" hidden="false" customHeight="false" outlineLevel="0" collapsed="false">
      <c r="A83" s="0" t="n">
        <v>2009</v>
      </c>
      <c r="B83" s="0" t="s">
        <v>47</v>
      </c>
      <c r="C83" s="0" t="n">
        <v>115.3</v>
      </c>
      <c r="D83" s="0" t="n">
        <v>111.2</v>
      </c>
      <c r="E83" s="0" t="n">
        <v>142.6</v>
      </c>
    </row>
    <row r="84" customFormat="false" ht="15" hidden="false" customHeight="false" outlineLevel="0" collapsed="false">
      <c r="A84" s="0" t="n">
        <v>2009</v>
      </c>
      <c r="B84" s="0" t="s">
        <v>48</v>
      </c>
      <c r="C84" s="0" t="n">
        <v>123.6</v>
      </c>
      <c r="D84" s="0" t="n">
        <v>119.9</v>
      </c>
      <c r="E84" s="0" t="n">
        <v>148.3</v>
      </c>
    </row>
    <row r="85" customFormat="false" ht="15" hidden="false" customHeight="false" outlineLevel="0" collapsed="false">
      <c r="A85" s="0" t="n">
        <v>2009</v>
      </c>
      <c r="B85" s="0" t="s">
        <v>49</v>
      </c>
      <c r="C85" s="0" t="n">
        <v>121.9</v>
      </c>
      <c r="D85" s="0" t="n">
        <v>118.3</v>
      </c>
      <c r="E85" s="0" t="n">
        <v>146</v>
      </c>
    </row>
    <row r="86" customFormat="false" ht="15" hidden="false" customHeight="false" outlineLevel="0" collapsed="false">
      <c r="A86" s="0" t="n">
        <v>2009</v>
      </c>
      <c r="B86" s="0" t="s">
        <v>50</v>
      </c>
      <c r="C86" s="0" t="n">
        <v>102.4</v>
      </c>
      <c r="D86" s="0" t="n">
        <v>98.9</v>
      </c>
      <c r="E86" s="0" t="n">
        <v>126</v>
      </c>
    </row>
    <row r="87" customFormat="false" ht="15" hidden="false" customHeight="false" outlineLevel="0" collapsed="false">
      <c r="A87" s="0" t="n">
        <v>2009</v>
      </c>
      <c r="B87" s="0" t="s">
        <v>51</v>
      </c>
      <c r="C87" s="0" t="n">
        <v>125.2</v>
      </c>
      <c r="D87" s="0" t="n">
        <v>119.5</v>
      </c>
      <c r="E87" s="0" t="n">
        <v>163.2</v>
      </c>
    </row>
    <row r="88" customFormat="false" ht="15" hidden="false" customHeight="false" outlineLevel="0" collapsed="false">
      <c r="A88" s="0" t="n">
        <v>2009</v>
      </c>
      <c r="B88" s="0" t="s">
        <v>52</v>
      </c>
      <c r="C88" s="0" t="n">
        <v>124.9</v>
      </c>
      <c r="D88" s="0" t="n">
        <v>118.7</v>
      </c>
      <c r="E88" s="0" t="n">
        <v>166.3</v>
      </c>
    </row>
    <row r="89" customFormat="false" ht="15" hidden="false" customHeight="false" outlineLevel="0" collapsed="false">
      <c r="A89" s="0" t="n">
        <v>2009</v>
      </c>
      <c r="B89" s="0" t="s">
        <v>53</v>
      </c>
      <c r="C89" s="0" t="n">
        <v>120.7</v>
      </c>
      <c r="D89" s="0" t="n">
        <v>116.3</v>
      </c>
      <c r="E89" s="0" t="n">
        <v>150.3</v>
      </c>
    </row>
    <row r="90" customFormat="false" ht="15" hidden="false" customHeight="false" outlineLevel="0" collapsed="false">
      <c r="A90" s="0" t="n">
        <v>2009</v>
      </c>
      <c r="B90" s="0" t="s">
        <v>54</v>
      </c>
      <c r="C90" s="0" t="n">
        <v>126.4</v>
      </c>
      <c r="D90" s="0" t="n">
        <v>124.3</v>
      </c>
      <c r="E90" s="0" t="n">
        <v>140.5</v>
      </c>
    </row>
    <row r="91" customFormat="false" ht="15" hidden="false" customHeight="false" outlineLevel="0" collapsed="false">
      <c r="A91" s="0" t="n">
        <v>2010</v>
      </c>
      <c r="B91" s="0" t="s">
        <v>43</v>
      </c>
      <c r="C91" s="0" t="n">
        <v>97.6</v>
      </c>
      <c r="D91" s="0" t="n">
        <v>94.2</v>
      </c>
      <c r="E91" s="0" t="n">
        <v>120.4</v>
      </c>
    </row>
    <row r="92" customFormat="false" ht="15" hidden="false" customHeight="false" outlineLevel="0" collapsed="false">
      <c r="A92" s="0" t="n">
        <v>2010</v>
      </c>
      <c r="B92" s="0" t="s">
        <v>44</v>
      </c>
      <c r="C92" s="0" t="n">
        <v>106</v>
      </c>
      <c r="D92" s="0" t="n">
        <v>101.6</v>
      </c>
      <c r="E92" s="0" t="n">
        <v>135.8</v>
      </c>
    </row>
    <row r="93" customFormat="false" ht="15" hidden="false" customHeight="false" outlineLevel="0" collapsed="false">
      <c r="A93" s="0" t="n">
        <v>2010</v>
      </c>
      <c r="B93" s="0" t="s">
        <v>45</v>
      </c>
      <c r="C93" s="0" t="n">
        <v>128.8</v>
      </c>
      <c r="D93" s="0" t="n">
        <v>124.5</v>
      </c>
      <c r="E93" s="0" t="n">
        <v>157.6</v>
      </c>
    </row>
    <row r="94" customFormat="false" ht="15" hidden="false" customHeight="false" outlineLevel="0" collapsed="false">
      <c r="A94" s="0" t="n">
        <v>2010</v>
      </c>
      <c r="B94" s="0" t="s">
        <v>46</v>
      </c>
      <c r="C94" s="0" t="n">
        <v>113.6</v>
      </c>
      <c r="D94" s="0" t="n">
        <v>109.2</v>
      </c>
      <c r="E94" s="0" t="n">
        <v>143.3</v>
      </c>
    </row>
    <row r="96" customFormat="false" ht="15" hidden="false" customHeight="false" outlineLevel="0" collapsed="false">
      <c r="A96" s="1" t="s">
        <v>55</v>
      </c>
    </row>
    <row r="98" customFormat="false" ht="15" hidden="false" customHeight="false" outlineLevel="0" collapsed="false">
      <c r="A98" s="0" t="s">
        <v>56</v>
      </c>
      <c r="B98" s="0" t="n">
        <v>2007</v>
      </c>
      <c r="C98" s="0" t="n">
        <v>2008</v>
      </c>
      <c r="D98" s="0" t="n">
        <v>2009</v>
      </c>
      <c r="E98" s="0" t="n">
        <v>2010</v>
      </c>
    </row>
    <row r="99" customFormat="false" ht="15" hidden="false" customHeight="false" outlineLevel="0" collapsed="false">
      <c r="A99" s="0" t="s">
        <v>57</v>
      </c>
      <c r="B99" s="0" t="n">
        <v>7303</v>
      </c>
      <c r="C99" s="0" t="n">
        <v>7182</v>
      </c>
      <c r="D99" s="0" t="n">
        <v>6972</v>
      </c>
      <c r="E99" s="0" t="n">
        <v>6810</v>
      </c>
    </row>
    <row r="100" customFormat="false" ht="13.8" hidden="false" customHeight="false" outlineLevel="0" collapsed="false">
      <c r="A100" s="0" t="s">
        <v>58</v>
      </c>
      <c r="B100" s="0" t="n">
        <v>5495</v>
      </c>
      <c r="C100" s="0" t="n">
        <v>5524</v>
      </c>
      <c r="D100" s="0" t="n">
        <v>5011</v>
      </c>
      <c r="E100" s="0" t="s">
        <v>59</v>
      </c>
    </row>
    <row r="101" customFormat="false" ht="15" hidden="false" customHeight="false" outlineLevel="0" collapsed="false">
      <c r="A101" s="0" t="s">
        <v>60</v>
      </c>
      <c r="B101" s="0" t="n">
        <v>5718</v>
      </c>
      <c r="C101" s="0" t="n">
        <v>5819</v>
      </c>
      <c r="D101" s="0" t="n">
        <v>5896</v>
      </c>
      <c r="E101" s="0" t="n">
        <v>5912</v>
      </c>
    </row>
    <row r="102" customFormat="false" ht="15" hidden="false" customHeight="false" outlineLevel="0" collapsed="false">
      <c r="A102" s="0" t="s">
        <v>61</v>
      </c>
      <c r="B102" s="0" t="n">
        <v>7653</v>
      </c>
      <c r="C102" s="0" t="n">
        <v>7770</v>
      </c>
      <c r="D102" s="0" t="n">
        <v>7845</v>
      </c>
      <c r="E102" s="0" t="n">
        <v>7958</v>
      </c>
    </row>
    <row r="103" customFormat="false" ht="15" hidden="false" customHeight="false" outlineLevel="0" collapsed="false">
      <c r="A103" s="0" t="s">
        <v>62</v>
      </c>
      <c r="B103" s="0" t="n">
        <v>1512</v>
      </c>
      <c r="C103" s="0" t="n">
        <v>1569</v>
      </c>
      <c r="D103" s="0" t="n">
        <v>1826</v>
      </c>
      <c r="E103" s="0" t="n">
        <v>1877</v>
      </c>
    </row>
    <row r="104" customFormat="false" ht="15" hidden="false" customHeight="false" outlineLevel="0" collapsed="false">
      <c r="A104" s="0" t="s">
        <v>63</v>
      </c>
      <c r="B104" s="0" t="n">
        <v>711</v>
      </c>
      <c r="C104" s="0" t="n">
        <v>715</v>
      </c>
      <c r="D104" s="0" t="n">
        <v>707</v>
      </c>
      <c r="E104" s="0" t="n">
        <v>703</v>
      </c>
    </row>
    <row r="105" customFormat="false" ht="15" hidden="false" customHeight="false" outlineLevel="0" collapsed="false">
      <c r="A105" s="0" t="s">
        <v>64</v>
      </c>
      <c r="B105" s="0" t="n">
        <v>5785</v>
      </c>
      <c r="C105" s="0" t="n">
        <v>5944</v>
      </c>
      <c r="D105" s="0" t="n">
        <v>6106</v>
      </c>
      <c r="E105" s="0" t="n">
        <v>6253</v>
      </c>
    </row>
    <row r="106" customFormat="false" ht="15" hidden="false" customHeight="false" outlineLevel="0" collapsed="false">
      <c r="A106" s="0" t="s">
        <v>65</v>
      </c>
      <c r="B106" s="0" t="n">
        <v>96</v>
      </c>
      <c r="C106" s="0" t="n">
        <v>110</v>
      </c>
      <c r="D106" s="0" t="n">
        <v>138</v>
      </c>
      <c r="E106" s="0" t="n">
        <v>127</v>
      </c>
    </row>
    <row r="107" customFormat="false" ht="15" hidden="false" customHeight="false" outlineLevel="0" collapsed="false">
      <c r="A107" s="0" t="s">
        <v>15</v>
      </c>
    </row>
    <row r="109" customFormat="false" ht="15" hidden="false" customHeight="false" outlineLevel="0" collapsed="false">
      <c r="A109" s="1" t="s">
        <v>66</v>
      </c>
    </row>
    <row r="111" customFormat="false" ht="15" hidden="false" customHeight="false" outlineLevel="0" collapsed="false">
      <c r="A111" s="0" t="s">
        <v>56</v>
      </c>
      <c r="B111" s="0" t="n">
        <v>2007</v>
      </c>
      <c r="C111" s="0" t="n">
        <v>2008</v>
      </c>
      <c r="D111" s="0" t="n">
        <v>2009</v>
      </c>
      <c r="E111" s="0" t="n">
        <v>2010</v>
      </c>
    </row>
    <row r="112" customFormat="false" ht="15" hidden="false" customHeight="false" outlineLevel="0" collapsed="false">
      <c r="A112" s="0" t="s">
        <v>57</v>
      </c>
      <c r="B112" s="0" t="n">
        <v>46513</v>
      </c>
      <c r="C112" s="0" t="n">
        <v>45801</v>
      </c>
      <c r="D112" s="0" t="n">
        <v>43713</v>
      </c>
      <c r="E112" s="0" t="n">
        <v>42974</v>
      </c>
    </row>
    <row r="113" customFormat="false" ht="15" hidden="false" customHeight="false" outlineLevel="0" collapsed="false">
      <c r="A113" s="0" t="s">
        <v>58</v>
      </c>
      <c r="B113" s="0" t="n">
        <v>54112</v>
      </c>
      <c r="C113" s="0" t="n">
        <v>55244</v>
      </c>
      <c r="D113" s="0" t="n">
        <v>50332</v>
      </c>
      <c r="E113" s="0" t="n">
        <v>49871</v>
      </c>
    </row>
    <row r="114" customFormat="false" ht="15" hidden="false" customHeight="false" outlineLevel="0" collapsed="false">
      <c r="A114" s="0" t="s">
        <v>60</v>
      </c>
      <c r="B114" s="0" t="n">
        <v>62253</v>
      </c>
      <c r="C114" s="0" t="n">
        <v>63962</v>
      </c>
      <c r="D114" s="0" t="n">
        <v>65070</v>
      </c>
      <c r="E114" s="0" t="n">
        <v>65044</v>
      </c>
    </row>
    <row r="115" customFormat="false" ht="15" hidden="false" customHeight="false" outlineLevel="0" collapsed="false">
      <c r="A115" s="0" t="s">
        <v>61</v>
      </c>
      <c r="B115" s="0" t="n">
        <v>91394</v>
      </c>
      <c r="C115" s="0" t="n">
        <v>92275</v>
      </c>
      <c r="D115" s="0" t="n">
        <v>92470</v>
      </c>
      <c r="E115" s="0" t="n">
        <v>93169</v>
      </c>
    </row>
    <row r="116" customFormat="false" ht="15" hidden="false" customHeight="false" outlineLevel="0" collapsed="false">
      <c r="A116" s="0" t="s">
        <v>62</v>
      </c>
      <c r="B116" s="0" t="n">
        <v>20033</v>
      </c>
      <c r="C116" s="0" t="n">
        <v>20822</v>
      </c>
      <c r="D116" s="0" t="n">
        <v>23993</v>
      </c>
      <c r="E116" s="0" t="n">
        <v>24681</v>
      </c>
    </row>
    <row r="117" customFormat="false" ht="15" hidden="false" customHeight="false" outlineLevel="0" collapsed="false">
      <c r="A117" s="0" t="s">
        <v>63</v>
      </c>
      <c r="B117" s="0" t="n">
        <v>7286</v>
      </c>
      <c r="C117" s="0" t="n">
        <v>7354</v>
      </c>
      <c r="D117" s="0" t="n">
        <v>7323</v>
      </c>
      <c r="E117" s="0" t="n">
        <v>7364</v>
      </c>
    </row>
    <row r="118" customFormat="false" ht="15" hidden="false" customHeight="false" outlineLevel="0" collapsed="false">
      <c r="A118" s="0" t="s">
        <v>64</v>
      </c>
      <c r="B118" s="0" t="n">
        <v>76604</v>
      </c>
      <c r="C118" s="0" t="n">
        <v>78728</v>
      </c>
      <c r="D118" s="0" t="n">
        <v>80388</v>
      </c>
      <c r="E118" s="0" t="n">
        <v>81854</v>
      </c>
    </row>
    <row r="119" customFormat="false" ht="15" hidden="false" customHeight="false" outlineLevel="0" collapsed="false">
      <c r="A119" s="0" t="s">
        <v>65</v>
      </c>
      <c r="B119" s="0" t="n">
        <v>1797</v>
      </c>
      <c r="C119" s="0" t="n">
        <v>1797</v>
      </c>
      <c r="D119" s="0" t="n">
        <v>2084</v>
      </c>
      <c r="E119" s="0" t="n">
        <v>1601</v>
      </c>
    </row>
    <row r="120" customFormat="false" ht="15" hidden="false" customHeight="false" outlineLevel="0" collapsed="false">
      <c r="A120" s="0" t="s">
        <v>15</v>
      </c>
    </row>
    <row r="122" customFormat="false" ht="15" hidden="false" customHeight="false" outlineLevel="0" collapsed="false">
      <c r="A122" s="1" t="s">
        <v>67</v>
      </c>
    </row>
    <row r="124" customFormat="false" ht="15" hidden="false" customHeight="false" outlineLevel="0" collapsed="false">
      <c r="B124" s="0" t="n">
        <v>1</v>
      </c>
      <c r="C124" s="0" t="n">
        <v>2</v>
      </c>
      <c r="D124" s="0" t="n">
        <v>3</v>
      </c>
      <c r="E124" s="0" t="n">
        <v>4</v>
      </c>
      <c r="F124" s="0" t="s">
        <v>68</v>
      </c>
    </row>
    <row r="125" customFormat="false" ht="15" hidden="false" customHeight="false" outlineLevel="0" collapsed="false">
      <c r="A125" s="0" t="n">
        <v>1</v>
      </c>
      <c r="B125" s="0" t="n">
        <v>400</v>
      </c>
      <c r="C125" s="0" t="n">
        <v>50</v>
      </c>
      <c r="D125" s="0" t="n">
        <v>50</v>
      </c>
      <c r="E125" s="0" t="n">
        <v>0</v>
      </c>
    </row>
    <row r="126" customFormat="false" ht="15" hidden="false" customHeight="false" outlineLevel="0" collapsed="false">
      <c r="A126" s="0" t="n">
        <v>2</v>
      </c>
      <c r="B126" s="0" t="n">
        <v>0</v>
      </c>
      <c r="C126" s="0" t="n">
        <v>270</v>
      </c>
      <c r="D126" s="0" t="n">
        <v>30</v>
      </c>
      <c r="E126" s="0" t="n">
        <v>0</v>
      </c>
    </row>
    <row r="127" customFormat="false" ht="15" hidden="false" customHeight="false" outlineLevel="0" collapsed="false">
      <c r="A127" s="0" t="n">
        <v>3</v>
      </c>
      <c r="B127" s="0" t="n">
        <v>0</v>
      </c>
      <c r="C127" s="0" t="n">
        <v>0</v>
      </c>
      <c r="D127" s="0" t="n">
        <v>70</v>
      </c>
      <c r="E127" s="0" t="n">
        <v>30</v>
      </c>
    </row>
    <row r="128" customFormat="false" ht="15" hidden="false" customHeight="false" outlineLevel="0" collapsed="false">
      <c r="A128" s="0" t="n">
        <v>4</v>
      </c>
      <c r="B128" s="0" t="n">
        <v>0</v>
      </c>
      <c r="C128" s="0" t="n">
        <v>0</v>
      </c>
      <c r="D128" s="0" t="n">
        <v>0</v>
      </c>
      <c r="E128" s="0" t="n">
        <v>25</v>
      </c>
    </row>
    <row r="129" customFormat="false" ht="15" hidden="false" customHeight="false" outlineLevel="0" collapsed="false">
      <c r="A129" s="0" t="s">
        <v>69</v>
      </c>
    </row>
    <row r="131" customFormat="false" ht="15" hidden="false" customHeight="false" outlineLevel="0" collapsed="false">
      <c r="A131" s="1" t="s">
        <v>70</v>
      </c>
    </row>
    <row r="133" customFormat="false" ht="15" hidden="false" customHeight="false" outlineLevel="0" collapsed="false">
      <c r="A133" s="0" t="s">
        <v>6</v>
      </c>
      <c r="B133" s="0" t="s">
        <v>71</v>
      </c>
      <c r="C133" s="0" t="s">
        <v>72</v>
      </c>
      <c r="D133" s="0" t="s">
        <v>73</v>
      </c>
      <c r="E133" s="0" t="s">
        <v>74</v>
      </c>
    </row>
    <row r="134" customFormat="false" ht="15" hidden="false" customHeight="false" outlineLevel="0" collapsed="false">
      <c r="A134" s="0" t="n">
        <v>2001</v>
      </c>
      <c r="B134" s="0" t="n">
        <v>8</v>
      </c>
      <c r="C134" s="0" t="n">
        <v>15</v>
      </c>
      <c r="D134" s="0" t="n">
        <v>253</v>
      </c>
    </row>
    <row r="135" customFormat="false" ht="15" hidden="false" customHeight="false" outlineLevel="0" collapsed="false">
      <c r="A135" s="0" t="n">
        <v>2002</v>
      </c>
      <c r="B135" s="0" t="n">
        <v>12</v>
      </c>
      <c r="C135" s="0" t="n">
        <v>10</v>
      </c>
    </row>
    <row r="136" customFormat="false" ht="15" hidden="false" customHeight="false" outlineLevel="0" collapsed="false">
      <c r="A136" s="0" t="n">
        <v>2003</v>
      </c>
      <c r="B136" s="0" t="n">
        <v>10</v>
      </c>
      <c r="C136" s="0" t="n">
        <v>15</v>
      </c>
    </row>
    <row r="137" customFormat="false" ht="15" hidden="false" customHeight="false" outlineLevel="0" collapsed="false">
      <c r="A137" s="0" t="n">
        <v>2004</v>
      </c>
      <c r="B137" s="0" t="n">
        <v>11</v>
      </c>
      <c r="C137" s="0" t="n">
        <v>10</v>
      </c>
    </row>
    <row r="138" customFormat="false" ht="15" hidden="false" customHeight="false" outlineLevel="0" collapsed="false">
      <c r="A138" s="0" t="n">
        <v>2005</v>
      </c>
      <c r="B138" s="0" t="n">
        <v>15</v>
      </c>
      <c r="C138" s="0" t="n">
        <v>10</v>
      </c>
    </row>
    <row r="139" customFormat="false" ht="15" hidden="false" customHeight="false" outlineLevel="0" collapsed="false">
      <c r="A139" s="0" t="n">
        <v>2006</v>
      </c>
      <c r="B139" s="0" t="n">
        <v>15</v>
      </c>
      <c r="C139" s="0" t="n">
        <v>11</v>
      </c>
    </row>
    <row r="140" customFormat="false" ht="15" hidden="false" customHeight="false" outlineLevel="0" collapsed="false">
      <c r="A140" s="0" t="n">
        <v>2007</v>
      </c>
      <c r="B140" s="0" t="n">
        <v>9</v>
      </c>
      <c r="C140" s="0" t="n">
        <v>9</v>
      </c>
    </row>
    <row r="141" customFormat="false" ht="15" hidden="false" customHeight="false" outlineLevel="0" collapsed="false">
      <c r="A141" s="0" t="n">
        <v>2008</v>
      </c>
      <c r="B141" s="0" t="n">
        <v>9</v>
      </c>
      <c r="C141" s="0" t="n">
        <v>10</v>
      </c>
    </row>
    <row r="142" customFormat="false" ht="15" hidden="false" customHeight="false" outlineLevel="0" collapsed="false">
      <c r="A142" s="0" t="n">
        <v>2009</v>
      </c>
      <c r="B142" s="0" t="n">
        <v>7</v>
      </c>
      <c r="C142" s="0" t="n">
        <v>8</v>
      </c>
    </row>
    <row r="143" customFormat="false" ht="15" hidden="false" customHeight="false" outlineLevel="0" collapsed="false">
      <c r="A143" s="0" t="n">
        <v>2010</v>
      </c>
      <c r="B143" s="0" t="n">
        <v>6</v>
      </c>
      <c r="C143" s="0" t="n">
        <v>10</v>
      </c>
    </row>
    <row r="145" customFormat="false" ht="15" hidden="false" customHeight="false" outlineLevel="0" collapsed="false">
      <c r="A145" s="1" t="s">
        <v>75</v>
      </c>
    </row>
    <row r="147" customFormat="false" ht="15" hidden="false" customHeight="false" outlineLevel="0" collapsed="false">
      <c r="B147" s="0" t="n">
        <v>2005</v>
      </c>
      <c r="C147" s="0" t="n">
        <v>2006</v>
      </c>
      <c r="D147" s="0" t="n">
        <v>2007</v>
      </c>
      <c r="E147" s="0" t="n">
        <v>2008</v>
      </c>
      <c r="F147" s="0" t="n">
        <v>2009</v>
      </c>
    </row>
    <row r="148" customFormat="false" ht="15" hidden="false" customHeight="false" outlineLevel="0" collapsed="false">
      <c r="A148" s="0" t="s">
        <v>76</v>
      </c>
      <c r="B148" s="0" t="n">
        <v>25</v>
      </c>
      <c r="C148" s="0" t="n">
        <v>26.08</v>
      </c>
      <c r="D148" s="0" t="n">
        <v>27.97</v>
      </c>
      <c r="E148" s="0" t="n">
        <v>30.3</v>
      </c>
      <c r="F148" s="0" t="n">
        <v>31.02</v>
      </c>
    </row>
    <row r="149" customFormat="false" ht="15" hidden="false" customHeight="false" outlineLevel="0" collapsed="false">
      <c r="A149" s="0" t="s">
        <v>77</v>
      </c>
      <c r="B149" s="0" t="n">
        <v>100</v>
      </c>
      <c r="C149" s="0" t="n">
        <v>102.6</v>
      </c>
      <c r="D149" s="0" t="n">
        <v>107.3</v>
      </c>
      <c r="E149" s="0" t="n">
        <v>115</v>
      </c>
      <c r="F149" s="0" t="n">
        <v>116.6</v>
      </c>
    </row>
    <row r="150" customFormat="false" ht="15" hidden="false" customHeight="false" outlineLevel="0" collapsed="false">
      <c r="A150" s="0" t="s">
        <v>78</v>
      </c>
    </row>
    <row r="151" customFormat="false" ht="15" hidden="false" customHeight="false" outlineLevel="0" collapsed="false">
      <c r="A151" s="0" t="s">
        <v>79</v>
      </c>
    </row>
    <row r="152" customFormat="false" ht="15" hidden="false" customHeight="false" outlineLevel="0" collapsed="false">
      <c r="A152" s="0" t="s">
        <v>80</v>
      </c>
    </row>
    <row r="154" customFormat="false" ht="15" hidden="false" customHeight="false" outlineLevel="0" collapsed="false">
      <c r="A154" s="1" t="s">
        <v>81</v>
      </c>
    </row>
    <row r="156" customFormat="false" ht="15" hidden="false" customHeight="false" outlineLevel="0" collapsed="false">
      <c r="A156" s="0" t="s">
        <v>82</v>
      </c>
      <c r="B156" s="0" t="s">
        <v>83</v>
      </c>
      <c r="C156" s="0" t="s">
        <v>84</v>
      </c>
    </row>
    <row r="157" customFormat="false" ht="15" hidden="false" customHeight="false" outlineLevel="0" collapsed="false">
      <c r="A157" s="0" t="s">
        <v>85</v>
      </c>
      <c r="B157" s="0" t="n">
        <v>3557.7</v>
      </c>
      <c r="C157" s="0" t="n">
        <v>29.61</v>
      </c>
    </row>
    <row r="158" customFormat="false" ht="15" hidden="false" customHeight="false" outlineLevel="0" collapsed="false">
      <c r="A158" s="0" t="s">
        <v>86</v>
      </c>
      <c r="B158" s="0" t="n">
        <v>3296.4</v>
      </c>
      <c r="C158" s="0" t="n">
        <v>27.83</v>
      </c>
    </row>
    <row r="159" customFormat="false" ht="15" hidden="false" customHeight="false" outlineLevel="0" collapsed="false">
      <c r="A159" s="0" t="s">
        <v>87</v>
      </c>
      <c r="B159" s="0" t="n">
        <v>3437.1</v>
      </c>
      <c r="C159" s="0" t="n">
        <v>28.39</v>
      </c>
    </row>
    <row r="160" customFormat="false" ht="15" hidden="false" customHeight="false" outlineLevel="0" collapsed="false">
      <c r="A160" s="0" t="s">
        <v>88</v>
      </c>
      <c r="B160" s="0" t="n">
        <v>3336.6</v>
      </c>
      <c r="C160" s="0" t="n">
        <v>29.17</v>
      </c>
    </row>
    <row r="161" customFormat="false" ht="15" hidden="false" customHeight="false" outlineLevel="0" collapsed="false">
      <c r="A161" s="0" t="s">
        <v>89</v>
      </c>
      <c r="B161" s="0" t="n">
        <v>3618</v>
      </c>
      <c r="C161" s="0" t="n">
        <v>30.17</v>
      </c>
    </row>
    <row r="162" customFormat="false" ht="15" hidden="false" customHeight="false" outlineLevel="0" collapsed="false">
      <c r="A162" s="0" t="s">
        <v>90</v>
      </c>
      <c r="B162" s="0" t="n">
        <v>3376.8</v>
      </c>
      <c r="C162" s="0" t="n">
        <v>30.28</v>
      </c>
    </row>
    <row r="163" customFormat="false" ht="15" hidden="false" customHeight="false" outlineLevel="0" collapsed="false">
      <c r="A163" s="0" t="s">
        <v>91</v>
      </c>
      <c r="B163" s="0" t="n">
        <v>3195.9</v>
      </c>
      <c r="C163" s="0" t="n">
        <v>28.06</v>
      </c>
    </row>
    <row r="164" customFormat="false" ht="15" hidden="false" customHeight="false" outlineLevel="0" collapsed="false">
      <c r="A164" s="0" t="s">
        <v>92</v>
      </c>
      <c r="B164" s="0" t="n">
        <v>4060.2</v>
      </c>
      <c r="C164" s="0" t="n">
        <v>33.28</v>
      </c>
    </row>
    <row r="165" customFormat="false" ht="15" hidden="false" customHeight="false" outlineLevel="0" collapsed="false">
      <c r="A165" s="0" t="s">
        <v>93</v>
      </c>
      <c r="B165" s="0" t="n">
        <v>3859.2</v>
      </c>
      <c r="C165" s="0" t="n">
        <v>29.28</v>
      </c>
    </row>
    <row r="166" customFormat="false" ht="15" hidden="false" customHeight="false" outlineLevel="0" collapsed="false">
      <c r="A166" s="0" t="s">
        <v>94</v>
      </c>
      <c r="B166" s="0" t="n">
        <v>3658.2</v>
      </c>
      <c r="C166" s="0" t="n">
        <v>29.51</v>
      </c>
    </row>
    <row r="167" customFormat="false" ht="15" hidden="false" customHeight="false" outlineLevel="0" collapsed="false">
      <c r="A167" s="0" t="s">
        <v>95</v>
      </c>
      <c r="B167" s="0" t="n">
        <v>3678.3</v>
      </c>
      <c r="C167" s="0" t="n">
        <v>31.28</v>
      </c>
    </row>
    <row r="168" customFormat="false" ht="15" hidden="false" customHeight="false" outlineLevel="0" collapsed="false">
      <c r="A168" s="0" t="s">
        <v>96</v>
      </c>
      <c r="B168" s="0" t="n">
        <v>3825</v>
      </c>
      <c r="C168" s="0" t="n">
        <v>31.06</v>
      </c>
    </row>
    <row r="169" customFormat="false" ht="15" hidden="false" customHeight="false" outlineLevel="0" collapsed="false">
      <c r="A169" s="0" t="s">
        <v>97</v>
      </c>
      <c r="B169" s="0" t="n">
        <v>3396.9</v>
      </c>
      <c r="C169" s="0" t="n">
        <v>29.83</v>
      </c>
    </row>
    <row r="170" customFormat="false" ht="15" hidden="false" customHeight="false" outlineLevel="0" collapsed="false">
      <c r="A170" s="0" t="s">
        <v>98</v>
      </c>
      <c r="B170" s="0" t="n">
        <v>3497.4</v>
      </c>
      <c r="C170" s="0" t="n">
        <v>28.39</v>
      </c>
    </row>
    <row r="171" customFormat="false" ht="15" hidden="false" customHeight="false" outlineLevel="0" collapsed="false">
      <c r="A171" s="0" t="s">
        <v>99</v>
      </c>
      <c r="B171" s="0" t="n">
        <v>3296.4</v>
      </c>
      <c r="C171" s="0" t="n">
        <v>28.17</v>
      </c>
    </row>
    <row r="172" customFormat="false" ht="15" hidden="false" customHeight="false" outlineLevel="0" collapsed="false">
      <c r="A172" s="0" t="s">
        <v>100</v>
      </c>
      <c r="B172" s="0" t="n">
        <v>3638.1</v>
      </c>
      <c r="C172" s="0" t="n">
        <v>29.28</v>
      </c>
    </row>
    <row r="173" customFormat="false" ht="15" hidden="false" customHeight="false" outlineLevel="0" collapsed="false">
      <c r="A173" s="0" t="s">
        <v>101</v>
      </c>
      <c r="B173" s="0" t="n">
        <v>3879.3</v>
      </c>
      <c r="C173" s="0" t="n">
        <v>31.06</v>
      </c>
    </row>
    <row r="174" customFormat="false" ht="15" hidden="false" customHeight="false" outlineLevel="0" collapsed="false">
      <c r="A174" s="0" t="s">
        <v>102</v>
      </c>
      <c r="B174" s="0" t="n">
        <v>4502.4</v>
      </c>
      <c r="C174" s="0" t="n">
        <v>35.27</v>
      </c>
    </row>
    <row r="175" customFormat="false" ht="15" hidden="false" customHeight="false" outlineLevel="0" collapsed="false">
      <c r="A175" s="0" t="s">
        <v>103</v>
      </c>
      <c r="B175" s="0" t="n">
        <v>3396.9</v>
      </c>
      <c r="C175" s="0" t="n">
        <v>27.28</v>
      </c>
    </row>
    <row r="176" customFormat="false" ht="15" hidden="false" customHeight="false" outlineLevel="0" collapsed="false">
      <c r="A176" s="0" t="s">
        <v>104</v>
      </c>
      <c r="B176" s="0" t="n">
        <v>3457.2</v>
      </c>
      <c r="C176" s="0" t="n">
        <v>28.72</v>
      </c>
    </row>
    <row r="177" customFormat="false" ht="15" hidden="false" customHeight="false" outlineLevel="0" collapsed="false">
      <c r="A177" s="0" t="s">
        <v>105</v>
      </c>
      <c r="B177" s="0" t="n">
        <v>3206</v>
      </c>
      <c r="C177" s="0" t="n">
        <v>27.56</v>
      </c>
    </row>
    <row r="178" customFormat="false" ht="15" hidden="false" customHeight="false" outlineLevel="0" collapsed="false">
      <c r="A178" s="0" t="s">
        <v>106</v>
      </c>
      <c r="B178" s="0" t="n">
        <v>3356.7</v>
      </c>
      <c r="C178" s="0" t="n">
        <v>28.94</v>
      </c>
    </row>
    <row r="180" customFormat="false" ht="15" hidden="false" customHeight="false" outlineLevel="0" collapsed="false">
      <c r="A180" s="1" t="s">
        <v>81</v>
      </c>
    </row>
    <row r="182" customFormat="false" ht="15" hidden="false" customHeight="false" outlineLevel="0" collapsed="false">
      <c r="A182" s="0" t="s">
        <v>82</v>
      </c>
      <c r="B182" s="0" t="s">
        <v>83</v>
      </c>
      <c r="C182" s="0" t="s">
        <v>107</v>
      </c>
      <c r="D182" s="0" t="s">
        <v>108</v>
      </c>
      <c r="E182" s="0" t="s">
        <v>109</v>
      </c>
      <c r="F182" s="0" t="s">
        <v>110</v>
      </c>
      <c r="G182" s="0" t="s">
        <v>111</v>
      </c>
      <c r="H182" s="0" t="s">
        <v>112</v>
      </c>
      <c r="I182" s="0" t="s">
        <v>113</v>
      </c>
      <c r="J182" s="2" t="s">
        <v>114</v>
      </c>
      <c r="K182" s="2" t="s">
        <v>115</v>
      </c>
      <c r="L182" s="2" t="s">
        <v>15</v>
      </c>
    </row>
    <row r="183" customFormat="false" ht="15" hidden="false" customHeight="false" outlineLevel="0" collapsed="false">
      <c r="A183" s="0" t="s">
        <v>85</v>
      </c>
      <c r="B183" s="0" t="n">
        <f aca="false">B157/100</f>
        <v>35.577</v>
      </c>
      <c r="C183" s="0" t="n">
        <v>9.85</v>
      </c>
      <c r="D183" s="0" t="n">
        <v>2.34</v>
      </c>
      <c r="E183" s="0" t="n">
        <v>1.4</v>
      </c>
      <c r="F183" s="0" t="n">
        <v>0.85</v>
      </c>
      <c r="G183" s="0" t="n">
        <v>11.78</v>
      </c>
      <c r="H183" s="0" t="n">
        <v>1.66</v>
      </c>
      <c r="I183" s="0" t="n">
        <v>1.73</v>
      </c>
      <c r="J183" s="2" t="n">
        <f aca="false">SUM(C183:E183)</f>
        <v>13.59</v>
      </c>
      <c r="K183" s="2" t="n">
        <f aca="false">SUM(F183:I183)</f>
        <v>16.02</v>
      </c>
      <c r="L183" s="2" t="n">
        <f aca="false">K183+J183</f>
        <v>29.61</v>
      </c>
    </row>
    <row r="184" customFormat="false" ht="15" hidden="false" customHeight="false" outlineLevel="0" collapsed="false">
      <c r="A184" s="0" t="s">
        <v>86</v>
      </c>
      <c r="B184" s="0" t="n">
        <f aca="false">B158/100</f>
        <v>32.964</v>
      </c>
      <c r="C184" s="0" t="n">
        <v>7.11</v>
      </c>
      <c r="D184" s="0" t="n">
        <v>2.2</v>
      </c>
      <c r="E184" s="0" t="n">
        <v>1.4</v>
      </c>
      <c r="F184" s="0" t="n">
        <v>0.89</v>
      </c>
      <c r="G184" s="0" t="n">
        <v>13.44</v>
      </c>
      <c r="H184" s="0" t="n">
        <v>1.66</v>
      </c>
      <c r="I184" s="0" t="n">
        <v>1.13</v>
      </c>
      <c r="J184" s="2" t="n">
        <f aca="false">SUM(C184:E184)</f>
        <v>10.71</v>
      </c>
      <c r="K184" s="2" t="n">
        <f aca="false">SUM(F184:I184)</f>
        <v>17.12</v>
      </c>
      <c r="L184" s="2" t="n">
        <f aca="false">K184+J184</f>
        <v>27.83</v>
      </c>
    </row>
    <row r="185" customFormat="false" ht="15" hidden="false" customHeight="false" outlineLevel="0" collapsed="false">
      <c r="A185" s="0" t="s">
        <v>87</v>
      </c>
      <c r="B185" s="0" t="n">
        <f aca="false">B159/100</f>
        <v>34.371</v>
      </c>
      <c r="C185" s="0" t="n">
        <v>7.7</v>
      </c>
      <c r="D185" s="0" t="n">
        <v>2.4</v>
      </c>
      <c r="E185" s="0" t="n">
        <v>1.4</v>
      </c>
      <c r="F185" s="0" t="n">
        <v>0.94</v>
      </c>
      <c r="G185" s="0" t="n">
        <v>12.43</v>
      </c>
      <c r="H185" s="0" t="n">
        <v>1.66</v>
      </c>
      <c r="I185" s="0" t="n">
        <v>1.86</v>
      </c>
      <c r="J185" s="2" t="n">
        <f aca="false">SUM(C185:E185)</f>
        <v>11.5</v>
      </c>
      <c r="K185" s="2" t="n">
        <f aca="false">SUM(F185:I185)</f>
        <v>16.89</v>
      </c>
      <c r="L185" s="2" t="n">
        <f aca="false">K185+J185</f>
        <v>28.39</v>
      </c>
    </row>
    <row r="186" customFormat="false" ht="15" hidden="false" customHeight="false" outlineLevel="0" collapsed="false">
      <c r="A186" s="0" t="s">
        <v>88</v>
      </c>
      <c r="B186" s="0" t="n">
        <f aca="false">B160/100</f>
        <v>33.366</v>
      </c>
      <c r="C186" s="0" t="n">
        <v>9.66</v>
      </c>
      <c r="D186" s="0" t="n">
        <v>1.88</v>
      </c>
      <c r="E186" s="0" t="n">
        <v>1.4</v>
      </c>
      <c r="F186" s="0" t="n">
        <v>0.83</v>
      </c>
      <c r="G186" s="0" t="n">
        <v>11.72</v>
      </c>
      <c r="H186" s="0" t="n">
        <v>1.66</v>
      </c>
      <c r="I186" s="0" t="n">
        <v>2.02</v>
      </c>
      <c r="J186" s="2" t="n">
        <f aca="false">SUM(C186:E186)</f>
        <v>12.94</v>
      </c>
      <c r="K186" s="2" t="n">
        <f aca="false">SUM(F186:I186)</f>
        <v>16.23</v>
      </c>
      <c r="L186" s="2" t="n">
        <f aca="false">K186+J186</f>
        <v>29.17</v>
      </c>
    </row>
    <row r="187" customFormat="false" ht="15" hidden="false" customHeight="false" outlineLevel="0" collapsed="false">
      <c r="A187" s="0" t="s">
        <v>89</v>
      </c>
      <c r="B187" s="0" t="n">
        <f aca="false">B161/100</f>
        <v>36.18</v>
      </c>
      <c r="C187" s="0" t="n">
        <v>6.61</v>
      </c>
      <c r="D187" s="0" t="n">
        <v>2.64</v>
      </c>
      <c r="E187" s="0" t="n">
        <v>1.4</v>
      </c>
      <c r="F187" s="0" t="n">
        <v>0.72</v>
      </c>
      <c r="G187" s="0" t="n">
        <v>9.46</v>
      </c>
      <c r="H187" s="0" t="n">
        <v>1.66</v>
      </c>
      <c r="I187" s="0" t="n">
        <v>7.68</v>
      </c>
      <c r="J187" s="2" t="n">
        <f aca="false">SUM(C187:E187)</f>
        <v>10.65</v>
      </c>
      <c r="K187" s="2" t="n">
        <f aca="false">SUM(F187:I187)</f>
        <v>19.52</v>
      </c>
      <c r="L187" s="2" t="n">
        <f aca="false">K187+J187</f>
        <v>30.17</v>
      </c>
    </row>
    <row r="188" customFormat="false" ht="15" hidden="false" customHeight="false" outlineLevel="0" collapsed="false">
      <c r="A188" s="0" t="s">
        <v>90</v>
      </c>
      <c r="B188" s="0" t="n">
        <f aca="false">B162/100</f>
        <v>33.768</v>
      </c>
      <c r="C188" s="0" t="n">
        <v>3.87</v>
      </c>
      <c r="D188" s="0" t="n">
        <v>1.54</v>
      </c>
      <c r="E188" s="0" t="n">
        <v>1.4</v>
      </c>
      <c r="F188" s="0" t="n">
        <v>0.64</v>
      </c>
      <c r="G188" s="0" t="n">
        <v>8.06</v>
      </c>
      <c r="H188" s="0" t="n">
        <v>1.66</v>
      </c>
      <c r="I188" s="0" t="n">
        <v>13.11</v>
      </c>
      <c r="J188" s="2" t="n">
        <f aca="false">SUM(C188:E188)</f>
        <v>6.81</v>
      </c>
      <c r="K188" s="2" t="n">
        <f aca="false">SUM(F188:I188)</f>
        <v>23.47</v>
      </c>
      <c r="L188" s="2" t="n">
        <f aca="false">K188+J188</f>
        <v>30.28</v>
      </c>
    </row>
    <row r="189" customFormat="false" ht="15" hidden="false" customHeight="false" outlineLevel="0" collapsed="false">
      <c r="A189" s="0" t="s">
        <v>91</v>
      </c>
      <c r="B189" s="0" t="n">
        <f aca="false">B163/100</f>
        <v>31.959</v>
      </c>
      <c r="C189" s="0" t="n">
        <v>4.87</v>
      </c>
      <c r="D189" s="0" t="n">
        <v>1.94</v>
      </c>
      <c r="E189" s="0" t="n">
        <v>1.4</v>
      </c>
      <c r="F189" s="0" t="n">
        <v>0.67</v>
      </c>
      <c r="G189" s="0" t="n">
        <v>8.72</v>
      </c>
      <c r="H189" s="0" t="n">
        <v>1.66</v>
      </c>
      <c r="I189" s="0" t="n">
        <v>8.8</v>
      </c>
      <c r="J189" s="2" t="n">
        <f aca="false">SUM(C189:E189)</f>
        <v>8.21</v>
      </c>
      <c r="K189" s="2" t="n">
        <f aca="false">SUM(F189:I189)</f>
        <v>19.85</v>
      </c>
      <c r="L189" s="2" t="n">
        <f aca="false">K189+J189</f>
        <v>28.06</v>
      </c>
    </row>
    <row r="190" customFormat="false" ht="15" hidden="false" customHeight="false" outlineLevel="0" collapsed="false">
      <c r="A190" s="0" t="s">
        <v>92</v>
      </c>
      <c r="B190" s="0" t="n">
        <f aca="false">B164/100</f>
        <v>40.602</v>
      </c>
      <c r="C190" s="0" t="n">
        <v>5.31</v>
      </c>
      <c r="D190" s="0" t="n">
        <v>2.12</v>
      </c>
      <c r="E190" s="0" t="n">
        <v>1.4</v>
      </c>
      <c r="F190" s="0" t="n">
        <v>0.65</v>
      </c>
      <c r="G190" s="0" t="n">
        <v>8.92</v>
      </c>
      <c r="H190" s="0" t="n">
        <v>1.66</v>
      </c>
      <c r="I190" s="0" t="n">
        <v>13.21</v>
      </c>
      <c r="J190" s="2" t="n">
        <f aca="false">SUM(C190:E190)</f>
        <v>8.83</v>
      </c>
      <c r="K190" s="2" t="n">
        <f aca="false">SUM(F190:I190)</f>
        <v>24.44</v>
      </c>
      <c r="L190" s="2" t="n">
        <f aca="false">K190+J190</f>
        <v>33.27</v>
      </c>
    </row>
    <row r="191" customFormat="false" ht="15" hidden="false" customHeight="false" outlineLevel="0" collapsed="false">
      <c r="A191" s="0" t="s">
        <v>93</v>
      </c>
      <c r="B191" s="0" t="n">
        <f aca="false">B165/100</f>
        <v>38.592</v>
      </c>
      <c r="C191" s="0" t="n">
        <v>6.08</v>
      </c>
      <c r="D191" s="0" t="n">
        <v>2.44</v>
      </c>
      <c r="E191" s="0" t="n">
        <v>1.4</v>
      </c>
      <c r="F191" s="0" t="n">
        <v>0.69</v>
      </c>
      <c r="G191" s="0" t="n">
        <v>9.56</v>
      </c>
      <c r="H191" s="0" t="n">
        <v>1.66</v>
      </c>
      <c r="I191" s="0" t="n">
        <v>7.44</v>
      </c>
      <c r="J191" s="2" t="n">
        <f aca="false">SUM(C191:E191)</f>
        <v>9.92</v>
      </c>
      <c r="K191" s="2" t="n">
        <f aca="false">SUM(F191:I191)</f>
        <v>19.35</v>
      </c>
      <c r="L191" s="2" t="n">
        <f aca="false">K191+J191</f>
        <v>29.27</v>
      </c>
    </row>
    <row r="192" customFormat="false" ht="15" hidden="false" customHeight="false" outlineLevel="0" collapsed="false">
      <c r="A192" s="0" t="s">
        <v>94</v>
      </c>
      <c r="B192" s="0" t="n">
        <f aca="false">B166/100</f>
        <v>36.582</v>
      </c>
      <c r="C192" s="0" t="n">
        <v>8.03</v>
      </c>
      <c r="D192" s="0" t="n">
        <v>3.22</v>
      </c>
      <c r="E192" s="0" t="n">
        <v>1.4</v>
      </c>
      <c r="F192" s="0" t="n">
        <v>0.69</v>
      </c>
      <c r="G192" s="0" t="n">
        <v>11.1</v>
      </c>
      <c r="H192" s="0" t="n">
        <v>1.66</v>
      </c>
      <c r="I192" s="0" t="n">
        <v>3.42</v>
      </c>
      <c r="J192" s="2" t="n">
        <f aca="false">SUM(C192:E192)</f>
        <v>12.65</v>
      </c>
      <c r="K192" s="2" t="n">
        <f aca="false">SUM(F192:I192)</f>
        <v>16.87</v>
      </c>
      <c r="L192" s="2" t="n">
        <f aca="false">K192+J192</f>
        <v>29.52</v>
      </c>
    </row>
    <row r="193" customFormat="false" ht="15" hidden="false" customHeight="false" outlineLevel="0" collapsed="false">
      <c r="A193" s="0" t="s">
        <v>95</v>
      </c>
      <c r="B193" s="0" t="n">
        <f aca="false">B167/100</f>
        <v>36.783</v>
      </c>
      <c r="C193" s="0" t="n">
        <v>8.9</v>
      </c>
      <c r="D193" s="0" t="n">
        <v>3.56</v>
      </c>
      <c r="E193" s="0" t="n">
        <v>1.4</v>
      </c>
      <c r="F193" s="0" t="n">
        <v>0.9</v>
      </c>
      <c r="G193" s="0" t="n">
        <v>11.92</v>
      </c>
      <c r="H193" s="0" t="n">
        <v>1.66</v>
      </c>
      <c r="I193" s="0" t="n">
        <v>2.93</v>
      </c>
      <c r="J193" s="2" t="n">
        <f aca="false">SUM(C193:E193)</f>
        <v>13.86</v>
      </c>
      <c r="K193" s="2" t="n">
        <f aca="false">SUM(F193:I193)</f>
        <v>17.41</v>
      </c>
      <c r="L193" s="2" t="n">
        <f aca="false">K193+J193</f>
        <v>31.27</v>
      </c>
    </row>
    <row r="194" customFormat="false" ht="15" hidden="false" customHeight="false" outlineLevel="0" collapsed="false">
      <c r="A194" s="0" t="s">
        <v>96</v>
      </c>
      <c r="B194" s="0" t="n">
        <f aca="false">B168/100</f>
        <v>38.25</v>
      </c>
      <c r="C194" s="0" t="n">
        <v>5.51</v>
      </c>
      <c r="D194" s="0" t="n">
        <v>2.21</v>
      </c>
      <c r="E194" s="0" t="n">
        <v>1.4</v>
      </c>
      <c r="F194" s="0" t="n">
        <v>0.69</v>
      </c>
      <c r="G194" s="0" t="n">
        <v>9.7</v>
      </c>
      <c r="H194" s="0" t="n">
        <v>1.66</v>
      </c>
      <c r="I194" s="0" t="n">
        <v>9.89</v>
      </c>
      <c r="J194" s="2" t="n">
        <f aca="false">SUM(C194:E194)</f>
        <v>9.12</v>
      </c>
      <c r="K194" s="2" t="n">
        <f aca="false">SUM(F194:I194)</f>
        <v>21.94</v>
      </c>
      <c r="L194" s="2" t="n">
        <f aca="false">K194+J194</f>
        <v>31.06</v>
      </c>
    </row>
    <row r="195" customFormat="false" ht="15" hidden="false" customHeight="false" outlineLevel="0" collapsed="false">
      <c r="A195" s="0" t="s">
        <v>97</v>
      </c>
      <c r="B195" s="0" t="n">
        <f aca="false">B169/100</f>
        <v>33.969</v>
      </c>
      <c r="C195" s="0" t="n">
        <v>7.71</v>
      </c>
      <c r="D195" s="0" t="n">
        <v>2.52</v>
      </c>
      <c r="E195" s="0" t="n">
        <v>1.4</v>
      </c>
      <c r="F195" s="0" t="n">
        <v>0.78</v>
      </c>
      <c r="G195" s="0" t="n">
        <v>9.67</v>
      </c>
      <c r="H195" s="0" t="n">
        <v>1.66</v>
      </c>
      <c r="I195" s="0" t="n">
        <v>6.09</v>
      </c>
      <c r="J195" s="2" t="n">
        <f aca="false">SUM(C195:E195)</f>
        <v>11.63</v>
      </c>
      <c r="K195" s="2" t="n">
        <f aca="false">SUM(F195:I195)</f>
        <v>18.2</v>
      </c>
      <c r="L195" s="2" t="n">
        <f aca="false">K195+J195</f>
        <v>29.83</v>
      </c>
    </row>
    <row r="196" customFormat="false" ht="15" hidden="false" customHeight="false" outlineLevel="0" collapsed="false">
      <c r="A196" s="0" t="s">
        <v>98</v>
      </c>
      <c r="B196" s="0" t="n">
        <f aca="false">B170/100</f>
        <v>34.974</v>
      </c>
      <c r="C196" s="0" t="n">
        <v>8.14</v>
      </c>
      <c r="D196" s="0" t="n">
        <v>3.78</v>
      </c>
      <c r="E196" s="0" t="n">
        <v>1.4</v>
      </c>
      <c r="F196" s="0" t="n">
        <v>0.73</v>
      </c>
      <c r="G196" s="0" t="n">
        <v>9.01</v>
      </c>
      <c r="H196" s="0" t="n">
        <v>1.66</v>
      </c>
      <c r="I196" s="0" t="n">
        <v>3.66</v>
      </c>
      <c r="J196" s="2" t="n">
        <f aca="false">SUM(C196:E196)</f>
        <v>13.32</v>
      </c>
      <c r="K196" s="2" t="n">
        <f aca="false">SUM(F196:I196)</f>
        <v>15.06</v>
      </c>
      <c r="L196" s="2" t="n">
        <f aca="false">K196+J196</f>
        <v>28.38</v>
      </c>
    </row>
    <row r="197" customFormat="false" ht="15" hidden="false" customHeight="false" outlineLevel="0" collapsed="false">
      <c r="A197" s="0" t="s">
        <v>99</v>
      </c>
      <c r="B197" s="0" t="n">
        <f aca="false">B171/100</f>
        <v>32.964</v>
      </c>
      <c r="C197" s="0" t="n">
        <v>3.81</v>
      </c>
      <c r="D197" s="0" t="n">
        <v>1.89</v>
      </c>
      <c r="E197" s="0" t="n">
        <v>1.4</v>
      </c>
      <c r="F197" s="0" t="n">
        <v>0.71</v>
      </c>
      <c r="G197" s="0" t="n">
        <v>9.26</v>
      </c>
      <c r="H197" s="0" t="n">
        <v>1.66</v>
      </c>
      <c r="I197" s="0" t="n">
        <v>9.44</v>
      </c>
      <c r="J197" s="2" t="n">
        <f aca="false">SUM(C197:E197)</f>
        <v>7.1</v>
      </c>
      <c r="K197" s="2" t="n">
        <f aca="false">SUM(F197:I197)</f>
        <v>21.07</v>
      </c>
      <c r="L197" s="2" t="n">
        <f aca="false">K197+J197</f>
        <v>28.17</v>
      </c>
    </row>
    <row r="198" customFormat="false" ht="15" hidden="false" customHeight="false" outlineLevel="0" collapsed="false">
      <c r="A198" s="0" t="s">
        <v>100</v>
      </c>
      <c r="B198" s="0" t="n">
        <f aca="false">B172/100</f>
        <v>36.381</v>
      </c>
      <c r="C198" s="0" t="n">
        <v>5.41</v>
      </c>
      <c r="D198" s="0" t="n">
        <v>2.56</v>
      </c>
      <c r="E198" s="0" t="n">
        <v>1.4</v>
      </c>
      <c r="F198" s="0" t="n">
        <v>0.81</v>
      </c>
      <c r="G198" s="0" t="n">
        <v>9.97</v>
      </c>
      <c r="H198" s="0" t="n">
        <v>1.66</v>
      </c>
      <c r="I198" s="0" t="n">
        <v>7.46</v>
      </c>
      <c r="J198" s="2" t="n">
        <f aca="false">SUM(C198:E198)</f>
        <v>9.37</v>
      </c>
      <c r="K198" s="2" t="n">
        <f aca="false">SUM(F198:I198)</f>
        <v>19.9</v>
      </c>
      <c r="L198" s="2" t="n">
        <f aca="false">K198+J198</f>
        <v>29.27</v>
      </c>
    </row>
    <row r="199" customFormat="false" ht="15" hidden="false" customHeight="false" outlineLevel="0" collapsed="false">
      <c r="A199" s="0" t="s">
        <v>101</v>
      </c>
      <c r="B199" s="0" t="n">
        <f aca="false">B173/100</f>
        <v>38.793</v>
      </c>
      <c r="C199" s="0" t="n">
        <v>10.54</v>
      </c>
      <c r="D199" s="0" t="n">
        <v>3.59</v>
      </c>
      <c r="E199" s="0" t="n">
        <v>1.4</v>
      </c>
      <c r="F199" s="0" t="n">
        <v>0.9</v>
      </c>
      <c r="G199" s="0" t="n">
        <v>11.11</v>
      </c>
      <c r="H199" s="0" t="n">
        <v>1.66</v>
      </c>
      <c r="I199" s="0" t="n">
        <v>1.86</v>
      </c>
      <c r="J199" s="2" t="n">
        <f aca="false">SUM(C199:E199)</f>
        <v>15.53</v>
      </c>
      <c r="K199" s="2" t="n">
        <f aca="false">SUM(F199:I199)</f>
        <v>15.53</v>
      </c>
      <c r="L199" s="2" t="n">
        <f aca="false">K199+J199</f>
        <v>31.06</v>
      </c>
    </row>
    <row r="200" customFormat="false" ht="15" hidden="false" customHeight="false" outlineLevel="0" collapsed="false">
      <c r="A200" s="0" t="s">
        <v>102</v>
      </c>
      <c r="B200" s="0" t="n">
        <f aca="false">B174/100</f>
        <v>45.024</v>
      </c>
      <c r="C200" s="0" t="n">
        <v>10.99</v>
      </c>
      <c r="D200" s="0" t="n">
        <v>3.72</v>
      </c>
      <c r="E200" s="0" t="n">
        <v>1.4</v>
      </c>
      <c r="F200" s="0" t="n">
        <v>0.83</v>
      </c>
      <c r="G200" s="0" t="n">
        <v>12.01</v>
      </c>
      <c r="H200" s="0" t="n">
        <v>1.66</v>
      </c>
      <c r="I200" s="0" t="n">
        <v>4.66</v>
      </c>
      <c r="J200" s="2" t="n">
        <f aca="false">SUM(C200:E200)</f>
        <v>16.11</v>
      </c>
      <c r="K200" s="2" t="n">
        <f aca="false">SUM(F200:I200)</f>
        <v>19.16</v>
      </c>
      <c r="L200" s="2" t="n">
        <f aca="false">K200+J200</f>
        <v>35.27</v>
      </c>
    </row>
    <row r="201" customFormat="false" ht="15" hidden="false" customHeight="false" outlineLevel="0" collapsed="false">
      <c r="A201" s="0" t="s">
        <v>103</v>
      </c>
      <c r="B201" s="0" t="n">
        <f aca="false">B175/100</f>
        <v>33.969</v>
      </c>
      <c r="C201" s="0" t="n">
        <v>6.59</v>
      </c>
      <c r="D201" s="0" t="n">
        <v>3.01</v>
      </c>
      <c r="E201" s="0" t="n">
        <v>1.4</v>
      </c>
      <c r="F201" s="0" t="n">
        <v>0.76</v>
      </c>
      <c r="G201" s="0" t="n">
        <v>10.58</v>
      </c>
      <c r="H201" s="0" t="n">
        <v>1.66</v>
      </c>
      <c r="I201" s="0" t="n">
        <v>3.28</v>
      </c>
      <c r="J201" s="2" t="n">
        <f aca="false">SUM(C201:E201)</f>
        <v>11</v>
      </c>
      <c r="K201" s="2" t="n">
        <f aca="false">SUM(F201:I201)</f>
        <v>16.28</v>
      </c>
      <c r="L201" s="2" t="n">
        <f aca="false">K201+J201</f>
        <v>27.28</v>
      </c>
    </row>
    <row r="202" customFormat="false" ht="15" hidden="false" customHeight="false" outlineLevel="0" collapsed="false">
      <c r="A202" s="0" t="s">
        <v>104</v>
      </c>
      <c r="B202" s="0" t="n">
        <f aca="false">B176/100</f>
        <v>34.572</v>
      </c>
      <c r="C202" s="0" t="n">
        <v>5</v>
      </c>
      <c r="D202" s="0" t="n">
        <v>1.78</v>
      </c>
      <c r="E202" s="0" t="n">
        <v>1.4</v>
      </c>
      <c r="F202" s="0" t="n">
        <v>0.74</v>
      </c>
      <c r="G202" s="0" t="n">
        <v>9.64</v>
      </c>
      <c r="H202" s="0" t="n">
        <v>1.66</v>
      </c>
      <c r="I202" s="0" t="n">
        <v>8.51</v>
      </c>
      <c r="J202" s="2" t="n">
        <f aca="false">SUM(C202:E202)</f>
        <v>8.18</v>
      </c>
      <c r="K202" s="2" t="n">
        <f aca="false">SUM(F202:I202)</f>
        <v>20.55</v>
      </c>
      <c r="L202" s="2" t="n">
        <f aca="false">K202+J202</f>
        <v>28.73</v>
      </c>
    </row>
    <row r="203" customFormat="false" ht="15" hidden="false" customHeight="false" outlineLevel="0" collapsed="false">
      <c r="A203" s="0" t="s">
        <v>105</v>
      </c>
      <c r="B203" s="0" t="n">
        <f aca="false">B177/100</f>
        <v>32.06</v>
      </c>
      <c r="C203" s="0" t="n">
        <v>4.36</v>
      </c>
      <c r="D203" s="0" t="n">
        <v>1.94</v>
      </c>
      <c r="E203" s="0" t="n">
        <v>1.4</v>
      </c>
      <c r="F203" s="0" t="n">
        <v>0.82</v>
      </c>
      <c r="G203" s="0" t="n">
        <v>9.27</v>
      </c>
      <c r="H203" s="0" t="n">
        <v>1.66</v>
      </c>
      <c r="I203" s="0" t="n">
        <v>8.11</v>
      </c>
      <c r="J203" s="2" t="n">
        <f aca="false">SUM(C203:E203)</f>
        <v>7.7</v>
      </c>
      <c r="K203" s="2" t="n">
        <f aca="false">SUM(F203:I203)</f>
        <v>19.86</v>
      </c>
      <c r="L203" s="2" t="n">
        <f aca="false">K203+J203</f>
        <v>27.56</v>
      </c>
    </row>
    <row r="204" customFormat="false" ht="15" hidden="false" customHeight="false" outlineLevel="0" collapsed="false">
      <c r="A204" s="0" t="s">
        <v>106</v>
      </c>
      <c r="B204" s="0" t="n">
        <f aca="false">B178/100</f>
        <v>33.567</v>
      </c>
      <c r="C204" s="0" t="n">
        <v>5.13</v>
      </c>
      <c r="D204" s="0" t="n">
        <v>2.06</v>
      </c>
      <c r="E204" s="0" t="n">
        <v>1.4</v>
      </c>
      <c r="F204" s="0" t="n">
        <v>0.86</v>
      </c>
      <c r="G204" s="0" t="n">
        <v>8.58</v>
      </c>
      <c r="H204" s="0" t="n">
        <v>1.66</v>
      </c>
      <c r="I204" s="0" t="n">
        <v>9.26</v>
      </c>
      <c r="J204" s="2" t="n">
        <f aca="false">SUM(C204:E204)</f>
        <v>8.59</v>
      </c>
      <c r="K204" s="2" t="n">
        <f aca="false">SUM(F204:I204)</f>
        <v>20.36</v>
      </c>
      <c r="L204" s="2" t="n">
        <f aca="false">K204+J204</f>
        <v>28.95</v>
      </c>
    </row>
    <row r="206" customFormat="false" ht="15" hidden="false" customHeight="false" outlineLevel="0" collapsed="false">
      <c r="A206" s="1" t="s">
        <v>116</v>
      </c>
    </row>
    <row r="208" customFormat="false" ht="15" hidden="false" customHeight="false" outlineLevel="0" collapsed="false">
      <c r="A208" s="0" t="s">
        <v>117</v>
      </c>
      <c r="B208" s="0" t="s">
        <v>118</v>
      </c>
      <c r="C208" s="0" t="s">
        <v>119</v>
      </c>
      <c r="D208" s="0" t="s">
        <v>120</v>
      </c>
    </row>
    <row r="209" customFormat="false" ht="15" hidden="false" customHeight="false" outlineLevel="0" collapsed="false">
      <c r="A209" s="0" t="n">
        <v>1</v>
      </c>
      <c r="B209" s="0" t="n">
        <v>139</v>
      </c>
      <c r="C209" s="0" t="n">
        <v>64</v>
      </c>
      <c r="D209" s="0" t="n">
        <v>67.5</v>
      </c>
    </row>
    <row r="210" customFormat="false" ht="15" hidden="false" customHeight="false" outlineLevel="0" collapsed="false">
      <c r="A210" s="0" t="n">
        <v>2</v>
      </c>
      <c r="B210" s="0" t="n">
        <v>142</v>
      </c>
      <c r="C210" s="0" t="n">
        <v>11</v>
      </c>
      <c r="D210" s="0" t="n">
        <v>76.2</v>
      </c>
    </row>
    <row r="211" customFormat="false" ht="15" hidden="false" customHeight="false" outlineLevel="0" collapsed="false">
      <c r="A211" s="0" t="n">
        <v>3</v>
      </c>
      <c r="B211" s="0" t="n">
        <v>155</v>
      </c>
      <c r="C211" s="0" t="n">
        <v>89</v>
      </c>
      <c r="D211" s="0" t="n">
        <v>82</v>
      </c>
    </row>
    <row r="212" customFormat="false" ht="15" hidden="false" customHeight="false" outlineLevel="0" collapsed="false">
      <c r="A212" s="0" t="n">
        <v>4</v>
      </c>
      <c r="B212" s="0" t="n">
        <v>146</v>
      </c>
      <c r="C212" s="0" t="n">
        <v>38</v>
      </c>
      <c r="D212" s="0" t="n">
        <v>109.6</v>
      </c>
    </row>
    <row r="213" customFormat="false" ht="15" hidden="false" customHeight="false" outlineLevel="0" collapsed="false">
      <c r="A213" s="0" t="n">
        <v>5</v>
      </c>
      <c r="B213" s="0" t="n">
        <v>151</v>
      </c>
      <c r="C213" s="0" t="n">
        <v>9</v>
      </c>
      <c r="D213" s="0" t="n">
        <v>160.2</v>
      </c>
    </row>
    <row r="214" customFormat="false" ht="15" hidden="false" customHeight="false" outlineLevel="0" collapsed="false">
      <c r="A214" s="0" t="n">
        <v>6</v>
      </c>
      <c r="B214" s="0" t="n">
        <v>169</v>
      </c>
      <c r="C214" s="0" t="n">
        <v>71</v>
      </c>
      <c r="D214" s="0" t="n">
        <v>188.2</v>
      </c>
    </row>
    <row r="215" customFormat="false" ht="15" hidden="false" customHeight="false" outlineLevel="0" collapsed="false">
      <c r="A215" s="0" t="n">
        <v>7</v>
      </c>
      <c r="B215" s="0" t="n">
        <v>156</v>
      </c>
      <c r="C215" s="0" t="n">
        <v>75</v>
      </c>
      <c r="D215" s="0" t="n">
        <v>191.6</v>
      </c>
    </row>
    <row r="216" customFormat="false" ht="15" hidden="false" customHeight="false" outlineLevel="0" collapsed="false">
      <c r="A216" s="0" t="n">
        <v>8</v>
      </c>
      <c r="B216" s="0" t="n">
        <v>179</v>
      </c>
      <c r="C216" s="0" t="n">
        <v>83</v>
      </c>
      <c r="D216" s="0" t="n">
        <v>208.8</v>
      </c>
    </row>
    <row r="217" customFormat="false" ht="15" hidden="false" customHeight="false" outlineLevel="0" collapsed="false">
      <c r="A217" s="0" t="n">
        <v>9</v>
      </c>
      <c r="B217" s="0" t="n">
        <v>144</v>
      </c>
      <c r="C217" s="0" t="n">
        <v>31</v>
      </c>
      <c r="D217" s="0" t="n">
        <v>211.4</v>
      </c>
    </row>
    <row r="218" customFormat="false" ht="15" hidden="false" customHeight="false" outlineLevel="0" collapsed="false">
      <c r="A218" s="0" t="n">
        <v>10</v>
      </c>
      <c r="B218" s="0" t="n">
        <v>183</v>
      </c>
      <c r="C218" s="0" t="n">
        <v>152</v>
      </c>
      <c r="D218" s="0" t="n">
        <v>215.9</v>
      </c>
    </row>
    <row r="219" customFormat="false" ht="15" hidden="false" customHeight="false" outlineLevel="0" collapsed="false">
      <c r="A219" s="0" t="n">
        <v>11</v>
      </c>
      <c r="B219" s="0" t="n">
        <v>190</v>
      </c>
      <c r="C219" s="0" t="n">
        <v>138</v>
      </c>
      <c r="D219" s="0" t="n">
        <v>229.5</v>
      </c>
    </row>
    <row r="220" customFormat="false" ht="15" hidden="false" customHeight="false" outlineLevel="0" collapsed="false">
      <c r="A220" s="0" t="n">
        <v>12</v>
      </c>
      <c r="B220" s="0" t="n">
        <v>178</v>
      </c>
      <c r="C220" s="0" t="n">
        <v>98</v>
      </c>
      <c r="D220" s="0" t="n">
        <v>261.8</v>
      </c>
    </row>
    <row r="221" customFormat="false" ht="15" hidden="false" customHeight="false" outlineLevel="0" collapsed="false">
      <c r="A221" s="0" t="n">
        <v>13</v>
      </c>
      <c r="B221" s="0" t="n">
        <v>199</v>
      </c>
      <c r="C221" s="0" t="n">
        <v>185</v>
      </c>
      <c r="D221" s="0" t="n">
        <v>273</v>
      </c>
    </row>
    <row r="222" customFormat="false" ht="15" hidden="false" customHeight="false" outlineLevel="0" collapsed="false">
      <c r="A222" s="0" t="n">
        <v>14</v>
      </c>
      <c r="B222" s="0" t="n">
        <v>167</v>
      </c>
      <c r="C222" s="0" t="n">
        <v>136</v>
      </c>
      <c r="D222" s="0" t="n">
        <v>292.7</v>
      </c>
    </row>
    <row r="223" customFormat="false" ht="15" hidden="false" customHeight="false" outlineLevel="0" collapsed="false">
      <c r="A223" s="0" t="n">
        <v>15</v>
      </c>
      <c r="B223" s="0" t="n">
        <v>186</v>
      </c>
      <c r="C223" s="0" t="n">
        <v>60</v>
      </c>
      <c r="D223" s="0" t="n">
        <v>305.6</v>
      </c>
    </row>
    <row r="224" customFormat="false" ht="15" hidden="false" customHeight="false" outlineLevel="0" collapsed="false">
      <c r="A224" s="0" t="n">
        <v>16</v>
      </c>
      <c r="B224" s="0" t="n">
        <v>247</v>
      </c>
      <c r="C224" s="0" t="n">
        <v>140</v>
      </c>
      <c r="D224" s="0" t="n">
        <v>322.4</v>
      </c>
    </row>
    <row r="225" customFormat="false" ht="15" hidden="false" customHeight="false" outlineLevel="0" collapsed="false">
      <c r="A225" s="0" t="n">
        <v>17</v>
      </c>
      <c r="B225" s="0" t="n">
        <v>201</v>
      </c>
      <c r="C225" s="0" t="n">
        <v>104</v>
      </c>
      <c r="D225" s="0" t="n">
        <v>335.4</v>
      </c>
    </row>
    <row r="226" customFormat="false" ht="15" hidden="false" customHeight="false" outlineLevel="0" collapsed="false">
      <c r="A226" s="0" t="n">
        <v>18</v>
      </c>
      <c r="B226" s="0" t="n">
        <v>191</v>
      </c>
      <c r="C226" s="0" t="n">
        <v>148</v>
      </c>
      <c r="D226" s="0" t="n">
        <v>350.7</v>
      </c>
    </row>
    <row r="227" customFormat="false" ht="15" hidden="false" customHeight="false" outlineLevel="0" collapsed="false">
      <c r="A227" s="0" t="n">
        <v>19</v>
      </c>
      <c r="B227" s="0" t="n">
        <v>196</v>
      </c>
      <c r="C227" s="0" t="n">
        <v>109</v>
      </c>
      <c r="D227" s="0" t="n">
        <v>351.9</v>
      </c>
    </row>
    <row r="228" customFormat="false" ht="15" hidden="false" customHeight="false" outlineLevel="0" collapsed="false">
      <c r="A228" s="0" t="n">
        <v>20</v>
      </c>
      <c r="B228" s="0" t="n">
        <v>197</v>
      </c>
      <c r="C228" s="0" t="n">
        <v>121</v>
      </c>
      <c r="D228" s="0" t="n">
        <v>353.2</v>
      </c>
    </row>
    <row r="229" customFormat="false" ht="15" hidden="false" customHeight="false" outlineLevel="0" collapsed="false">
      <c r="A229" s="0" t="n">
        <v>21</v>
      </c>
      <c r="B229" s="0" t="n">
        <v>180</v>
      </c>
      <c r="C229" s="0" t="n">
        <v>130</v>
      </c>
      <c r="D229" s="0" t="n">
        <v>363.6</v>
      </c>
    </row>
    <row r="230" customFormat="false" ht="15" hidden="false" customHeight="false" outlineLevel="0" collapsed="false">
      <c r="A230" s="0" t="n">
        <v>22</v>
      </c>
      <c r="B230" s="0" t="n">
        <v>200</v>
      </c>
      <c r="C230" s="0" t="n">
        <v>94</v>
      </c>
      <c r="D230" s="0" t="n">
        <v>374.6</v>
      </c>
    </row>
    <row r="231" customFormat="false" ht="15" hidden="false" customHeight="false" outlineLevel="0" collapsed="false">
      <c r="A231" s="0" t="n">
        <v>23</v>
      </c>
      <c r="B231" s="0" t="n">
        <v>251</v>
      </c>
      <c r="C231" s="0" t="n">
        <v>176</v>
      </c>
      <c r="D231" s="0" t="n">
        <v>375.4</v>
      </c>
    </row>
    <row r="232" customFormat="false" ht="15" hidden="false" customHeight="false" outlineLevel="0" collapsed="false">
      <c r="A232" s="0" t="n">
        <v>24</v>
      </c>
      <c r="B232" s="0" t="n">
        <v>212</v>
      </c>
      <c r="C232" s="0" t="n">
        <v>178</v>
      </c>
      <c r="D232" s="0" t="n">
        <v>382.5</v>
      </c>
    </row>
    <row r="233" customFormat="false" ht="15" hidden="false" customHeight="false" outlineLevel="0" collapsed="false">
      <c r="A233" s="0" t="n">
        <v>25</v>
      </c>
      <c r="B233" s="0" t="n">
        <v>238</v>
      </c>
      <c r="C233" s="0" t="n">
        <v>168</v>
      </c>
      <c r="D233" s="0" t="n">
        <v>384.2</v>
      </c>
    </row>
    <row r="234" customFormat="false" ht="15" hidden="false" customHeight="false" outlineLevel="0" collapsed="false">
      <c r="A234" s="0" t="n">
        <v>26</v>
      </c>
      <c r="B234" s="0" t="n">
        <v>243</v>
      </c>
      <c r="C234" s="0" t="n">
        <v>62</v>
      </c>
      <c r="D234" s="0" t="n">
        <v>401.1</v>
      </c>
    </row>
    <row r="235" customFormat="false" ht="15" hidden="false" customHeight="false" outlineLevel="0" collapsed="false">
      <c r="A235" s="0" t="n">
        <v>27</v>
      </c>
      <c r="B235" s="0" t="n">
        <v>256</v>
      </c>
      <c r="C235" s="0" t="n">
        <v>87</v>
      </c>
      <c r="D235" s="0" t="n">
        <v>411.3</v>
      </c>
    </row>
    <row r="236" customFormat="false" ht="15" hidden="false" customHeight="false" outlineLevel="0" collapsed="false">
      <c r="A236" s="0" t="n">
        <v>28</v>
      </c>
      <c r="B236" s="0" t="n">
        <v>247</v>
      </c>
      <c r="C236" s="0" t="n">
        <v>163</v>
      </c>
      <c r="D236" s="0" t="n">
        <v>414.1</v>
      </c>
    </row>
    <row r="237" customFormat="false" ht="15" hidden="false" customHeight="false" outlineLevel="0" collapsed="false">
      <c r="A237" s="0" t="n">
        <v>29</v>
      </c>
      <c r="B237" s="0" t="n">
        <v>173</v>
      </c>
      <c r="C237" s="0" t="n">
        <v>114</v>
      </c>
      <c r="D237" s="0" t="n">
        <v>422.6</v>
      </c>
    </row>
    <row r="238" customFormat="false" ht="15" hidden="false" customHeight="false" outlineLevel="0" collapsed="false">
      <c r="A238" s="0" t="n">
        <v>30</v>
      </c>
      <c r="B238" s="0" t="n">
        <v>249</v>
      </c>
      <c r="C238" s="0" t="n">
        <v>188</v>
      </c>
      <c r="D238" s="0" t="n">
        <v>442.1</v>
      </c>
    </row>
    <row r="239" customFormat="false" ht="15" hidden="false" customHeight="false" outlineLevel="0" collapsed="false">
      <c r="A239" s="0" t="n">
        <v>31</v>
      </c>
      <c r="B239" s="0" t="n">
        <v>245</v>
      </c>
      <c r="C239" s="0" t="n">
        <v>157</v>
      </c>
      <c r="D239" s="0" t="n">
        <v>463</v>
      </c>
    </row>
    <row r="240" customFormat="false" ht="15" hidden="false" customHeight="false" outlineLevel="0" collapsed="false">
      <c r="A240" s="0" t="n">
        <v>32</v>
      </c>
      <c r="B240" s="0" t="n">
        <v>253</v>
      </c>
      <c r="C240" s="0" t="n">
        <v>150</v>
      </c>
      <c r="D240" s="0" t="n">
        <v>500</v>
      </c>
    </row>
    <row r="241" customFormat="false" ht="15" hidden="false" customHeight="false" outlineLevel="0" collapsed="false">
      <c r="A241" s="0" t="n">
        <v>33</v>
      </c>
      <c r="B241" s="0" t="n">
        <v>255</v>
      </c>
      <c r="C241" s="0" t="n">
        <v>120</v>
      </c>
      <c r="D241" s="0" t="n">
        <v>501.5</v>
      </c>
    </row>
    <row r="242" customFormat="false" ht="15" hidden="false" customHeight="false" outlineLevel="0" collapsed="false">
      <c r="A242" s="0" t="n">
        <v>34</v>
      </c>
      <c r="B242" s="0" t="n">
        <v>189</v>
      </c>
      <c r="C242" s="0" t="n">
        <v>191</v>
      </c>
      <c r="D242" s="0" t="n">
        <v>512</v>
      </c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&amp;C&amp;"arial,Normale"&amp;8Internal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4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12.29"/>
    <col collapsed="false" customWidth="true" hidden="false" outlineLevel="0" max="1025" min="2" style="0" width="8.67"/>
  </cols>
  <sheetData>
    <row r="1" customFormat="false" ht="15" hidden="false" customHeight="false" outlineLevel="0" collapsed="false">
      <c r="A1" s="1" t="s">
        <v>121</v>
      </c>
    </row>
    <row r="2" customFormat="false" ht="15" hidden="false" customHeight="false" outlineLevel="0" collapsed="false">
      <c r="A2" s="3" t="s">
        <v>122</v>
      </c>
      <c r="B2" s="4" t="n">
        <f aca="false">SUM(Dati!B4:Z4)/COUNT(Dati!B4:Z4)</f>
        <v>2.24</v>
      </c>
      <c r="C2" s="5" t="n">
        <f aca="false">AVERAGE(Dati!B4:Z4)</f>
        <v>2.24</v>
      </c>
    </row>
    <row r="3" s="4" customFormat="true" ht="15" hidden="false" customHeight="false" outlineLevel="0" collapsed="false">
      <c r="A3" s="3" t="s">
        <v>123</v>
      </c>
      <c r="B3" s="4" t="n">
        <f aca="false">Dati!B4-Cap2!$B$2</f>
        <v>-1.24</v>
      </c>
      <c r="C3" s="4" t="n">
        <f aca="false">Dati!C4-Cap2!$B$2</f>
        <v>1.76</v>
      </c>
      <c r="D3" s="4" t="n">
        <f aca="false">Dati!D4-Cap2!$B$2</f>
        <v>0.76</v>
      </c>
      <c r="E3" s="4" t="n">
        <f aca="false">Dati!E4-Cap2!$B$2</f>
        <v>1.76</v>
      </c>
      <c r="F3" s="4" t="n">
        <f aca="false">Dati!F4-Cap2!$B$2</f>
        <v>-2.24</v>
      </c>
      <c r="G3" s="4" t="n">
        <f aca="false">Dati!G4-Cap2!$B$2</f>
        <v>0.76</v>
      </c>
      <c r="H3" s="4" t="n">
        <f aca="false">Dati!H4-Cap2!$B$2</f>
        <v>0.76</v>
      </c>
      <c r="I3" s="4" t="n">
        <f aca="false">Dati!I4-Cap2!$B$2</f>
        <v>-2.24</v>
      </c>
      <c r="J3" s="4" t="n">
        <f aca="false">Dati!J4-Cap2!$B$2</f>
        <v>1.76</v>
      </c>
      <c r="K3" s="4" t="n">
        <f aca="false">Dati!K4-Cap2!$B$2</f>
        <v>-1.24</v>
      </c>
      <c r="L3" s="4" t="n">
        <f aca="false">Dati!L4-Cap2!$B$2</f>
        <v>-0.24</v>
      </c>
      <c r="M3" s="4" t="n">
        <f aca="false">Dati!M4-Cap2!$B$2</f>
        <v>-2.24</v>
      </c>
      <c r="N3" s="4" t="n">
        <f aca="false">Dati!N4-Cap2!$B$2</f>
        <v>-0.24</v>
      </c>
      <c r="O3" s="4" t="n">
        <f aca="false">Dati!O4-Cap2!$B$2</f>
        <v>0.76</v>
      </c>
      <c r="P3" s="4" t="n">
        <f aca="false">Dati!P4-Cap2!$B$2</f>
        <v>-0.24</v>
      </c>
      <c r="Q3" s="4" t="n">
        <f aca="false">Dati!Q4-Cap2!$B$2</f>
        <v>1.76</v>
      </c>
      <c r="R3" s="4" t="n">
        <f aca="false">Dati!R4-Cap2!$B$2</f>
        <v>0.76</v>
      </c>
      <c r="S3" s="4" t="n">
        <f aca="false">Dati!S4-Cap2!$B$2</f>
        <v>0.76</v>
      </c>
      <c r="T3" s="4" t="n">
        <f aca="false">Dati!T4-Cap2!$B$2</f>
        <v>-1.24</v>
      </c>
      <c r="U3" s="4" t="n">
        <f aca="false">Dati!U4-Cap2!$B$2</f>
        <v>-1.24</v>
      </c>
      <c r="V3" s="4" t="n">
        <f aca="false">Dati!V4-Cap2!$B$2</f>
        <v>1.76</v>
      </c>
      <c r="W3" s="4" t="n">
        <f aca="false">Dati!W4-Cap2!$B$2</f>
        <v>-2.24</v>
      </c>
      <c r="X3" s="4" t="n">
        <f aca="false">Dati!X4-Cap2!$B$2</f>
        <v>0.76</v>
      </c>
      <c r="Y3" s="4" t="n">
        <f aca="false">Dati!Y4-Cap2!$B$2</f>
        <v>-1.24</v>
      </c>
      <c r="Z3" s="4" t="n">
        <f aca="false">Dati!Z4-Cap2!$B$2</f>
        <v>1.76</v>
      </c>
    </row>
    <row r="4" s="4" customFormat="true" ht="15" hidden="false" customHeight="false" outlineLevel="0" collapsed="false">
      <c r="A4" s="3" t="s">
        <v>124</v>
      </c>
      <c r="B4" s="4" t="n">
        <f aca="false">B3^2</f>
        <v>1.5376</v>
      </c>
      <c r="C4" s="4" t="n">
        <f aca="false">C3^2</f>
        <v>3.0976</v>
      </c>
      <c r="D4" s="4" t="n">
        <f aca="false">D3^2</f>
        <v>0.5776</v>
      </c>
      <c r="E4" s="4" t="n">
        <f aca="false">E3^2</f>
        <v>3.0976</v>
      </c>
      <c r="F4" s="4" t="n">
        <f aca="false">F3^2</f>
        <v>5.0176</v>
      </c>
      <c r="G4" s="4" t="n">
        <f aca="false">G3^2</f>
        <v>0.5776</v>
      </c>
      <c r="H4" s="4" t="n">
        <f aca="false">H3^2</f>
        <v>0.5776</v>
      </c>
      <c r="I4" s="4" t="n">
        <f aca="false">I3^2</f>
        <v>5.0176</v>
      </c>
      <c r="J4" s="4" t="n">
        <f aca="false">J3^2</f>
        <v>3.0976</v>
      </c>
      <c r="K4" s="4" t="n">
        <f aca="false">K3^2</f>
        <v>1.5376</v>
      </c>
      <c r="L4" s="4" t="n">
        <f aca="false">L3^2</f>
        <v>0.0576000000000001</v>
      </c>
      <c r="M4" s="4" t="n">
        <f aca="false">M3^2</f>
        <v>5.0176</v>
      </c>
      <c r="N4" s="4" t="n">
        <f aca="false">N3^2</f>
        <v>0.0576000000000001</v>
      </c>
      <c r="O4" s="4" t="n">
        <f aca="false">O3^2</f>
        <v>0.5776</v>
      </c>
      <c r="P4" s="4" t="n">
        <f aca="false">P3^2</f>
        <v>0.0576000000000001</v>
      </c>
      <c r="Q4" s="4" t="n">
        <f aca="false">Q3^2</f>
        <v>3.0976</v>
      </c>
      <c r="R4" s="4" t="n">
        <f aca="false">R3^2</f>
        <v>0.5776</v>
      </c>
      <c r="S4" s="4" t="n">
        <f aca="false">S3^2</f>
        <v>0.5776</v>
      </c>
      <c r="T4" s="4" t="n">
        <f aca="false">T3^2</f>
        <v>1.5376</v>
      </c>
      <c r="U4" s="4" t="n">
        <f aca="false">U3^2</f>
        <v>1.5376</v>
      </c>
      <c r="V4" s="4" t="n">
        <f aca="false">V3^2</f>
        <v>3.0976</v>
      </c>
      <c r="W4" s="4" t="n">
        <f aca="false">W3^2</f>
        <v>5.0176</v>
      </c>
      <c r="X4" s="4" t="n">
        <f aca="false">X3^2</f>
        <v>0.5776</v>
      </c>
      <c r="Y4" s="4" t="n">
        <f aca="false">Y3^2</f>
        <v>1.5376</v>
      </c>
      <c r="Z4" s="4" t="n">
        <f aca="false">Z3^2</f>
        <v>3.0976</v>
      </c>
    </row>
    <row r="6" customFormat="false" ht="15" hidden="false" customHeight="false" outlineLevel="0" collapsed="false">
      <c r="A6" s="1" t="s">
        <v>125</v>
      </c>
    </row>
    <row r="7" customFormat="false" ht="15" hidden="false" customHeight="false" outlineLevel="0" collapsed="false">
      <c r="A7" s="3" t="s">
        <v>126</v>
      </c>
      <c r="B7" s="4" t="n">
        <f aca="false">SUM(B4:Z4)/(COUNT(B4:Z4)-1)</f>
        <v>2.10666666666667</v>
      </c>
      <c r="C7" s="5" t="n">
        <f aca="false">_xlfn.VAR.S(Dati!B4:Z4)</f>
        <v>2.10666666666667</v>
      </c>
      <c r="E7" s="3" t="s">
        <v>127</v>
      </c>
      <c r="F7" s="4" t="n">
        <v>115</v>
      </c>
    </row>
    <row r="8" customFormat="false" ht="15" hidden="false" customHeight="false" outlineLevel="0" collapsed="false">
      <c r="A8" s="3" t="s">
        <v>128</v>
      </c>
      <c r="B8" s="4" t="n">
        <f aca="false">F8/F7</f>
        <v>0.217391304347826</v>
      </c>
      <c r="C8" s="5"/>
      <c r="E8" s="3" t="s">
        <v>129</v>
      </c>
      <c r="F8" s="4" t="n">
        <f aca="false">COUNT(Dati!B4:Z4)</f>
        <v>25</v>
      </c>
    </row>
    <row r="9" customFormat="false" ht="15" hidden="false" customHeight="false" outlineLevel="0" collapsed="false">
      <c r="A9" s="3" t="s">
        <v>130</v>
      </c>
      <c r="B9" s="4" t="n">
        <f aca="false">((1-B8)*B7/F8)^(1/2)</f>
        <v>0.25680308815697</v>
      </c>
    </row>
    <row r="11" customFormat="false" ht="15" hidden="false" customHeight="false" outlineLevel="0" collapsed="false">
      <c r="A11" s="1" t="s">
        <v>131</v>
      </c>
    </row>
    <row r="12" s="4" customFormat="true" ht="15" hidden="false" customHeight="false" outlineLevel="0" collapsed="false">
      <c r="A12" s="3" t="s">
        <v>132</v>
      </c>
      <c r="B12" s="4" t="n">
        <f aca="false">IF(Dati!B4&gt;3,1,0)</f>
        <v>0</v>
      </c>
      <c r="C12" s="4" t="n">
        <f aca="false">IF(Dati!C4&gt;3,1,0)</f>
        <v>1</v>
      </c>
      <c r="D12" s="4" t="n">
        <f aca="false">IF(Dati!D4&gt;3,1,0)</f>
        <v>0</v>
      </c>
      <c r="E12" s="4" t="n">
        <f aca="false">IF(Dati!E4&gt;3,1,0)</f>
        <v>1</v>
      </c>
      <c r="F12" s="4" t="n">
        <f aca="false">IF(Dati!F4&gt;3,1,0)</f>
        <v>0</v>
      </c>
      <c r="G12" s="4" t="n">
        <f aca="false">IF(Dati!G4&gt;3,1,0)</f>
        <v>0</v>
      </c>
      <c r="H12" s="4" t="n">
        <f aca="false">IF(Dati!H4&gt;3,1,0)</f>
        <v>0</v>
      </c>
      <c r="I12" s="4" t="n">
        <f aca="false">IF(Dati!I4&gt;3,1,0)</f>
        <v>0</v>
      </c>
      <c r="J12" s="4" t="n">
        <f aca="false">IF(Dati!J4&gt;3,1,0)</f>
        <v>1</v>
      </c>
      <c r="K12" s="4" t="n">
        <f aca="false">IF(Dati!K4&gt;3,1,0)</f>
        <v>0</v>
      </c>
      <c r="L12" s="4" t="n">
        <f aca="false">IF(Dati!L4&gt;3,1,0)</f>
        <v>0</v>
      </c>
      <c r="M12" s="4" t="n">
        <f aca="false">IF(Dati!M4&gt;3,1,0)</f>
        <v>0</v>
      </c>
      <c r="N12" s="4" t="n">
        <f aca="false">IF(Dati!N4&gt;3,1,0)</f>
        <v>0</v>
      </c>
      <c r="O12" s="4" t="n">
        <f aca="false">IF(Dati!O4&gt;3,1,0)</f>
        <v>0</v>
      </c>
      <c r="P12" s="4" t="n">
        <f aca="false">IF(Dati!P4&gt;3,1,0)</f>
        <v>0</v>
      </c>
      <c r="Q12" s="4" t="n">
        <f aca="false">IF(Dati!Q4&gt;3,1,0)</f>
        <v>1</v>
      </c>
      <c r="R12" s="4" t="n">
        <f aca="false">IF(Dati!R4&gt;3,1,0)</f>
        <v>0</v>
      </c>
      <c r="S12" s="4" t="n">
        <f aca="false">IF(Dati!S4&gt;3,1,0)</f>
        <v>0</v>
      </c>
      <c r="T12" s="4" t="n">
        <f aca="false">IF(Dati!T4&gt;3,1,0)</f>
        <v>0</v>
      </c>
      <c r="U12" s="4" t="n">
        <f aca="false">IF(Dati!U4&gt;3,1,0)</f>
        <v>0</v>
      </c>
      <c r="V12" s="4" t="n">
        <f aca="false">IF(Dati!V4&gt;3,1,0)</f>
        <v>1</v>
      </c>
      <c r="W12" s="4" t="n">
        <f aca="false">IF(Dati!W4&gt;3,1,0)</f>
        <v>0</v>
      </c>
      <c r="X12" s="4" t="n">
        <f aca="false">IF(Dati!X4&gt;3,1,0)</f>
        <v>0</v>
      </c>
      <c r="Y12" s="4" t="n">
        <f aca="false">IF(Dati!Y4&gt;3,1,0)</f>
        <v>0</v>
      </c>
      <c r="Z12" s="4" t="n">
        <f aca="false">IF(Dati!Z4&gt;3,1,0)</f>
        <v>1</v>
      </c>
    </row>
    <row r="13" s="4" customFormat="true" ht="15" hidden="false" customHeight="false" outlineLevel="0" collapsed="false">
      <c r="A13" s="3" t="s">
        <v>133</v>
      </c>
      <c r="B13" s="4" t="n">
        <f aca="false">SUM(B12:Z12)/COUNT(B12:Z12)</f>
        <v>0.24</v>
      </c>
    </row>
    <row r="16" customFormat="false" ht="15" hidden="false" customHeight="false" outlineLevel="0" collapsed="false">
      <c r="A16" s="1" t="s">
        <v>134</v>
      </c>
    </row>
    <row r="17" s="4" customFormat="true" ht="15" hidden="false" customHeight="false" outlineLevel="0" collapsed="false">
      <c r="A17" s="3" t="s">
        <v>135</v>
      </c>
      <c r="B17" s="4" t="n">
        <f aca="false">((1-B8)*B13*(1-B13)/(F8-1))^(1/2)</f>
        <v>0.0771221504300582</v>
      </c>
    </row>
    <row r="18" s="4" customFormat="true" ht="15" hidden="false" customHeight="false" outlineLevel="0" collapsed="false">
      <c r="A18" s="3" t="s">
        <v>136</v>
      </c>
      <c r="C18" s="4" t="n">
        <f aca="false">((1-B8)*0.5*(1-0.5)/(F8-1))^(1/2)</f>
        <v>0.0902893898143269</v>
      </c>
    </row>
    <row r="20" customFormat="false" ht="15" hidden="false" customHeight="false" outlineLevel="0" collapsed="false">
      <c r="A20" s="1" t="s">
        <v>137</v>
      </c>
    </row>
    <row r="21" customFormat="false" ht="15" hidden="false" customHeight="false" outlineLevel="0" collapsed="false">
      <c r="A21" s="1"/>
    </row>
    <row r="22" s="4" customFormat="true" ht="15" hidden="false" customHeight="false" outlineLevel="0" collapsed="false">
      <c r="A22" s="3" t="s">
        <v>138</v>
      </c>
      <c r="B22" s="4" t="n">
        <f aca="false">IF(Dati!B9=1,Dati!B10,"NA")</f>
        <v>0</v>
      </c>
      <c r="C22" s="4" t="str">
        <f aca="false">IF(Dati!C9=1,Dati!C10,"NA")</f>
        <v>NA</v>
      </c>
      <c r="D22" s="4" t="str">
        <f aca="false">IF(Dati!D9=1,Dati!D10,"NA")</f>
        <v>NA</v>
      </c>
      <c r="E22" s="4" t="n">
        <f aca="false">IF(Dati!E9=1,Dati!E10,"NA")</f>
        <v>4</v>
      </c>
      <c r="F22" s="4" t="n">
        <f aca="false">IF(Dati!F9=1,Dati!F10,"NA")</f>
        <v>2</v>
      </c>
      <c r="G22" s="4" t="n">
        <f aca="false">IF(Dati!G9=1,Dati!G10,"NA")</f>
        <v>1</v>
      </c>
      <c r="H22" s="4" t="str">
        <f aca="false">IF(Dati!H9=1,Dati!H10,"NA")</f>
        <v>NA</v>
      </c>
      <c r="I22" s="4" t="str">
        <f aca="false">IF(Dati!I9=1,Dati!I10,"NA")</f>
        <v>NA</v>
      </c>
      <c r="J22" s="4" t="str">
        <f aca="false">IF(Dati!J9=1,Dati!J10,"NA")</f>
        <v>NA</v>
      </c>
      <c r="K22" s="4" t="str">
        <f aca="false">IF(Dati!K9=1,Dati!K10,"NA")</f>
        <v>NA</v>
      </c>
      <c r="L22" s="4" t="n">
        <f aca="false">IF(Dati!L9=1,Dati!L10,"NA")</f>
        <v>1</v>
      </c>
      <c r="M22" s="4" t="str">
        <f aca="false">IF(Dati!M9=1,Dati!M10,"NA")</f>
        <v>NA</v>
      </c>
      <c r="N22" s="4" t="n">
        <f aca="false">IF(Dati!N9=1,Dati!N10,"NA")</f>
        <v>4</v>
      </c>
      <c r="O22" s="4" t="str">
        <f aca="false">IF(Dati!O9=1,Dati!O10,"NA")</f>
        <v>NA</v>
      </c>
      <c r="P22" s="4" t="str">
        <f aca="false">IF(Dati!P9=1,Dati!P10,"NA")</f>
        <v>NA</v>
      </c>
      <c r="Q22" s="4" t="n">
        <f aca="false">IF(Dati!Q9=1,Dati!Q10,"NA")</f>
        <v>2</v>
      </c>
      <c r="R22" s="4" t="str">
        <f aca="false">IF(Dati!R9=1,Dati!R10,"NA")</f>
        <v>NA</v>
      </c>
      <c r="S22" s="4" t="str">
        <f aca="false">IF(Dati!S9=1,Dati!S10,"NA")</f>
        <v>NA</v>
      </c>
      <c r="T22" s="4" t="n">
        <f aca="false">IF(Dati!T9=1,Dati!T10,"NA")</f>
        <v>2</v>
      </c>
      <c r="U22" s="4" t="n">
        <f aca="false">IF(Dati!U9=1,Dati!U10,"NA")</f>
        <v>0</v>
      </c>
      <c r="V22" s="4" t="str">
        <f aca="false">IF(Dati!V9=1,Dati!V10,"NA")</f>
        <v>NA</v>
      </c>
      <c r="W22" s="4" t="str">
        <f aca="false">IF(Dati!W9=1,Dati!W10,"NA")</f>
        <v>NA</v>
      </c>
      <c r="X22" s="4" t="str">
        <f aca="false">IF(Dati!X9=1,Dati!X10,"NA")</f>
        <v>NA</v>
      </c>
      <c r="Y22" s="4" t="n">
        <f aca="false">IF(Dati!Y9=1,Dati!Y10,"NA")</f>
        <v>3</v>
      </c>
      <c r="Z22" s="4" t="str">
        <f aca="false">IF(Dati!Z9=1,Dati!Z10,"NA")</f>
        <v>NA</v>
      </c>
    </row>
    <row r="23" s="4" customFormat="true" ht="15" hidden="false" customHeight="false" outlineLevel="0" collapsed="false">
      <c r="A23" s="3" t="s">
        <v>139</v>
      </c>
      <c r="B23" s="4" t="str">
        <f aca="false">IF(Dati!B9=2,Dati!B10,"NA")</f>
        <v>NA</v>
      </c>
      <c r="C23" s="4" t="n">
        <f aca="false">IF(Dati!C9=2,Dati!C10,"NA")</f>
        <v>5</v>
      </c>
      <c r="D23" s="4" t="n">
        <f aca="false">IF(Dati!D9=2,Dati!D10,"NA")</f>
        <v>2</v>
      </c>
      <c r="E23" s="4" t="str">
        <f aca="false">IF(Dati!E9=2,Dati!E10,"NA")</f>
        <v>NA</v>
      </c>
      <c r="F23" s="4" t="str">
        <f aca="false">IF(Dati!F9=2,Dati!F10,"NA")</f>
        <v>NA</v>
      </c>
      <c r="G23" s="4" t="str">
        <f aca="false">IF(Dati!G9=2,Dati!G10,"NA")</f>
        <v>NA</v>
      </c>
      <c r="H23" s="4" t="n">
        <f aca="false">IF(Dati!H9=2,Dati!H10,"NA")</f>
        <v>5</v>
      </c>
      <c r="I23" s="4" t="n">
        <f aca="false">IF(Dati!I9=2,Dati!I10,"NA")</f>
        <v>4</v>
      </c>
      <c r="J23" s="4" t="n">
        <f aca="false">IF(Dati!J9=2,Dati!J10,"NA")</f>
        <v>2</v>
      </c>
      <c r="K23" s="4" t="n">
        <f aca="false">IF(Dati!K9=2,Dati!K10,"NA")</f>
        <v>5</v>
      </c>
      <c r="L23" s="4" t="str">
        <f aca="false">IF(Dati!L9=2,Dati!L10,"NA")</f>
        <v>NA</v>
      </c>
      <c r="M23" s="4" t="n">
        <f aca="false">IF(Dati!M9=2,Dati!M10,"NA")</f>
        <v>3</v>
      </c>
      <c r="N23" s="4" t="str">
        <f aca="false">IF(Dati!N9=2,Dati!N10,"NA")</f>
        <v>NA</v>
      </c>
      <c r="O23" s="4" t="n">
        <f aca="false">IF(Dati!O9=2,Dati!O10,"NA")</f>
        <v>3</v>
      </c>
      <c r="P23" s="4" t="n">
        <f aca="false">IF(Dati!P9=2,Dati!P10,"NA")</f>
        <v>4</v>
      </c>
      <c r="Q23" s="4" t="str">
        <f aca="false">IF(Dati!Q9=2,Dati!Q10,"NA")</f>
        <v>NA</v>
      </c>
      <c r="R23" s="4" t="n">
        <f aca="false">IF(Dati!R9=2,Dati!R10,"NA")</f>
        <v>2</v>
      </c>
      <c r="S23" s="4" t="n">
        <f aca="false">IF(Dati!S9=2,Dati!S10,"NA")</f>
        <v>3</v>
      </c>
      <c r="T23" s="4" t="str">
        <f aca="false">IF(Dati!T9=2,Dati!T10,"NA")</f>
        <v>NA</v>
      </c>
      <c r="U23" s="4" t="str">
        <f aca="false">IF(Dati!U9=2,Dati!U10,"NA")</f>
        <v>NA</v>
      </c>
      <c r="V23" s="4" t="n">
        <f aca="false">IF(Dati!V9=2,Dati!V10,"NA")</f>
        <v>1</v>
      </c>
      <c r="W23" s="4" t="n">
        <f aca="false">IF(Dati!W9=2,Dati!W10,"NA")</f>
        <v>2</v>
      </c>
      <c r="X23" s="4" t="n">
        <f aca="false">IF(Dati!X9=2,Dati!X10,"NA")</f>
        <v>3</v>
      </c>
      <c r="Y23" s="4" t="str">
        <f aca="false">IF(Dati!Y9=2,Dati!Y10,"NA")</f>
        <v>NA</v>
      </c>
      <c r="Z23" s="4" t="n">
        <f aca="false">IF(Dati!Z9=2,Dati!Z10,"NA")</f>
        <v>1</v>
      </c>
    </row>
    <row r="24" s="4" customFormat="true" ht="15" hidden="false" customHeight="false" outlineLevel="0" collapsed="false">
      <c r="A24" s="3"/>
    </row>
    <row r="25" s="4" customFormat="true" ht="15" hidden="false" customHeight="false" outlineLevel="0" collapsed="false">
      <c r="A25" s="3" t="s">
        <v>140</v>
      </c>
      <c r="B25" s="4" t="n">
        <f aca="false">IF(IF(B22="NA",0,B22)&gt;3,1,0)</f>
        <v>0</v>
      </c>
      <c r="C25" s="4" t="n">
        <f aca="false">IF(IF(C22="NA",0,C22)&gt;3,1,0)</f>
        <v>0</v>
      </c>
      <c r="D25" s="4" t="n">
        <f aca="false">IF(IF(D22="NA",0,D22)&gt;3,1,0)</f>
        <v>0</v>
      </c>
      <c r="E25" s="4" t="n">
        <f aca="false">IF(IF(E22="NA",0,E22)&gt;3,1,0)</f>
        <v>1</v>
      </c>
      <c r="F25" s="4" t="n">
        <f aca="false">IF(IF(F22="NA",0,F22)&gt;3,1,0)</f>
        <v>0</v>
      </c>
      <c r="G25" s="4" t="n">
        <f aca="false">IF(IF(G22="NA",0,G22)&gt;3,1,0)</f>
        <v>0</v>
      </c>
      <c r="H25" s="4" t="n">
        <f aca="false">IF(IF(H22="NA",0,H22)&gt;3,1,0)</f>
        <v>0</v>
      </c>
      <c r="I25" s="4" t="n">
        <f aca="false">IF(IF(I22="NA",0,I22)&gt;3,1,0)</f>
        <v>0</v>
      </c>
      <c r="J25" s="4" t="n">
        <f aca="false">IF(IF(J22="NA",0,J22)&gt;3,1,0)</f>
        <v>0</v>
      </c>
      <c r="K25" s="4" t="n">
        <f aca="false">IF(IF(K22="NA",0,K22)&gt;3,1,0)</f>
        <v>0</v>
      </c>
      <c r="L25" s="4" t="n">
        <f aca="false">IF(IF(L22="NA",0,L22)&gt;3,1,0)</f>
        <v>0</v>
      </c>
      <c r="M25" s="4" t="n">
        <f aca="false">IF(IF(M22="NA",0,M22)&gt;3,1,0)</f>
        <v>0</v>
      </c>
      <c r="N25" s="4" t="n">
        <f aca="false">IF(IF(N22="NA",0,N22)&gt;3,1,0)</f>
        <v>1</v>
      </c>
      <c r="O25" s="4" t="n">
        <f aca="false">IF(IF(O22="NA",0,O22)&gt;3,1,0)</f>
        <v>0</v>
      </c>
      <c r="P25" s="4" t="n">
        <f aca="false">IF(IF(P22="NA",0,P22)&gt;3,1,0)</f>
        <v>0</v>
      </c>
      <c r="Q25" s="4" t="n">
        <f aca="false">IF(IF(Q22="NA",0,Q22)&gt;3,1,0)</f>
        <v>0</v>
      </c>
      <c r="R25" s="4" t="n">
        <f aca="false">IF(IF(R22="NA",0,R22)&gt;3,1,0)</f>
        <v>0</v>
      </c>
      <c r="S25" s="4" t="n">
        <f aca="false">IF(IF(S22="NA",0,S22)&gt;3,1,0)</f>
        <v>0</v>
      </c>
      <c r="T25" s="4" t="n">
        <f aca="false">IF(IF(T22="NA",0,T22)&gt;3,1,0)</f>
        <v>0</v>
      </c>
      <c r="U25" s="4" t="n">
        <f aca="false">IF(IF(U22="NA",0,U22)&gt;3,1,0)</f>
        <v>0</v>
      </c>
      <c r="V25" s="4" t="n">
        <f aca="false">IF(IF(V22="NA",0,V22)&gt;3,1,0)</f>
        <v>0</v>
      </c>
      <c r="W25" s="4" t="n">
        <f aca="false">IF(IF(W22="NA",0,W22)&gt;3,1,0)</f>
        <v>0</v>
      </c>
      <c r="X25" s="4" t="n">
        <f aca="false">IF(IF(X22="NA",0,X22)&gt;3,1,0)</f>
        <v>0</v>
      </c>
      <c r="Y25" s="4" t="n">
        <f aca="false">IF(IF(Y22="NA",0,Y22)&gt;3,1,0)</f>
        <v>0</v>
      </c>
      <c r="Z25" s="4" t="n">
        <f aca="false">IF(IF(Z22="NA",0,Z22)&gt;3,1,0)</f>
        <v>0</v>
      </c>
    </row>
    <row r="26" s="4" customFormat="true" ht="15" hidden="false" customHeight="false" outlineLevel="0" collapsed="false">
      <c r="A26" s="3" t="s">
        <v>141</v>
      </c>
      <c r="B26" s="4" t="n">
        <f aca="false">IF(IF(B23="NA",0,B23)&gt;3,1,0)</f>
        <v>0</v>
      </c>
      <c r="C26" s="4" t="n">
        <f aca="false">IF(IF(C23="NA",0,C23)&gt;3,1,0)</f>
        <v>1</v>
      </c>
      <c r="D26" s="4" t="n">
        <f aca="false">IF(IF(D23="NA",0,D23)&gt;3,1,0)</f>
        <v>0</v>
      </c>
      <c r="E26" s="4" t="n">
        <f aca="false">IF(IF(E23="NA",0,E23)&gt;3,1,0)</f>
        <v>0</v>
      </c>
      <c r="F26" s="4" t="n">
        <f aca="false">IF(IF(F23="NA",0,F23)&gt;3,1,0)</f>
        <v>0</v>
      </c>
      <c r="G26" s="4" t="n">
        <f aca="false">IF(IF(G23="NA",0,G23)&gt;3,1,0)</f>
        <v>0</v>
      </c>
      <c r="H26" s="4" t="n">
        <f aca="false">IF(IF(H23="NA",0,H23)&gt;3,1,0)</f>
        <v>1</v>
      </c>
      <c r="I26" s="4" t="n">
        <f aca="false">IF(IF(I23="NA",0,I23)&gt;3,1,0)</f>
        <v>1</v>
      </c>
      <c r="J26" s="4" t="n">
        <f aca="false">IF(IF(J23="NA",0,J23)&gt;3,1,0)</f>
        <v>0</v>
      </c>
      <c r="K26" s="4" t="n">
        <f aca="false">IF(IF(K23="NA",0,K23)&gt;3,1,0)</f>
        <v>1</v>
      </c>
      <c r="L26" s="4" t="n">
        <f aca="false">IF(IF(L23="NA",0,L23)&gt;3,1,0)</f>
        <v>0</v>
      </c>
      <c r="M26" s="4" t="n">
        <f aca="false">IF(IF(M23="NA",0,M23)&gt;3,1,0)</f>
        <v>0</v>
      </c>
      <c r="N26" s="4" t="n">
        <f aca="false">IF(IF(N23="NA",0,N23)&gt;3,1,0)</f>
        <v>0</v>
      </c>
      <c r="O26" s="4" t="n">
        <f aca="false">IF(IF(O23="NA",0,O23)&gt;3,1,0)</f>
        <v>0</v>
      </c>
      <c r="P26" s="4" t="n">
        <f aca="false">IF(IF(P23="NA",0,P23)&gt;3,1,0)</f>
        <v>1</v>
      </c>
      <c r="Q26" s="4" t="n">
        <f aca="false">IF(IF(Q23="NA",0,Q23)&gt;3,1,0)</f>
        <v>0</v>
      </c>
      <c r="R26" s="4" t="n">
        <f aca="false">IF(IF(R23="NA",0,R23)&gt;3,1,0)</f>
        <v>0</v>
      </c>
      <c r="S26" s="4" t="n">
        <f aca="false">IF(IF(S23="NA",0,S23)&gt;3,1,0)</f>
        <v>0</v>
      </c>
      <c r="T26" s="4" t="n">
        <f aca="false">IF(IF(T23="NA",0,T23)&gt;3,1,0)</f>
        <v>0</v>
      </c>
      <c r="U26" s="4" t="n">
        <f aca="false">IF(IF(U23="NA",0,U23)&gt;3,1,0)</f>
        <v>0</v>
      </c>
      <c r="V26" s="4" t="n">
        <f aca="false">IF(IF(V23="NA",0,V23)&gt;3,1,0)</f>
        <v>0</v>
      </c>
      <c r="W26" s="4" t="n">
        <f aca="false">IF(IF(W23="NA",0,W23)&gt;3,1,0)</f>
        <v>0</v>
      </c>
      <c r="X26" s="4" t="n">
        <f aca="false">IF(IF(X23="NA",0,X23)&gt;3,1,0)</f>
        <v>0</v>
      </c>
      <c r="Y26" s="4" t="n">
        <f aca="false">IF(IF(Y23="NA",0,Y23)&gt;3,1,0)</f>
        <v>0</v>
      </c>
      <c r="Z26" s="4" t="n">
        <f aca="false">IF(IF(Z23="NA",0,Z23)&gt;3,1,0)</f>
        <v>0</v>
      </c>
    </row>
    <row r="28" customFormat="false" ht="15" hidden="false" customHeight="false" outlineLevel="0" collapsed="false">
      <c r="A28" s="1" t="s">
        <v>142</v>
      </c>
      <c r="B28" s="1" t="s">
        <v>143</v>
      </c>
      <c r="C28" s="1" t="s">
        <v>144</v>
      </c>
      <c r="D28" s="1" t="s">
        <v>145</v>
      </c>
      <c r="E28" s="1" t="s">
        <v>146</v>
      </c>
      <c r="F28" s="1" t="s">
        <v>147</v>
      </c>
      <c r="G28" s="1" t="s">
        <v>148</v>
      </c>
      <c r="H28" s="1" t="s">
        <v>149</v>
      </c>
      <c r="I28" s="1" t="s">
        <v>150</v>
      </c>
    </row>
    <row r="29" customFormat="false" ht="15" hidden="false" customHeight="false" outlineLevel="0" collapsed="false">
      <c r="A29" s="6" t="s">
        <v>151</v>
      </c>
      <c r="B29" s="4" t="n">
        <v>45</v>
      </c>
      <c r="C29" s="4" t="n">
        <f aca="false">B29/$B$31</f>
        <v>0.391304347826087</v>
      </c>
      <c r="D29" s="4" t="n">
        <f aca="false">COUNT(Dati!B9:Z9)-Cap2!D30</f>
        <v>10</v>
      </c>
      <c r="E29" s="4" t="n">
        <f aca="false">SUM(B22:Z22)</f>
        <v>19</v>
      </c>
      <c r="F29" s="4" t="n">
        <f aca="false">E29/D29</f>
        <v>1.9</v>
      </c>
      <c r="G29" s="4" t="n">
        <f aca="false">_xlfn.VAR.S(B22:Z22)</f>
        <v>2.1</v>
      </c>
      <c r="H29" s="4" t="n">
        <f aca="false">SUM(B25:Z25)</f>
        <v>2</v>
      </c>
      <c r="I29" s="4" t="n">
        <f aca="false">H29/D29</f>
        <v>0.2</v>
      </c>
    </row>
    <row r="30" customFormat="false" ht="15" hidden="false" customHeight="false" outlineLevel="0" collapsed="false">
      <c r="A30" s="7" t="s">
        <v>152</v>
      </c>
      <c r="B30" s="4" t="n">
        <v>70</v>
      </c>
      <c r="C30" s="4" t="n">
        <f aca="false">B30/$B$31</f>
        <v>0.608695652173913</v>
      </c>
      <c r="D30" s="4" t="n">
        <f aca="false">SUM(Dati!B9:Z9)-COUNT(Dati!B9:Z9)</f>
        <v>15</v>
      </c>
      <c r="E30" s="4" t="n">
        <f aca="false">SUM(B23:Z23)</f>
        <v>45</v>
      </c>
      <c r="F30" s="4" t="n">
        <f aca="false">E30/D30</f>
        <v>3</v>
      </c>
      <c r="G30" s="4" t="n">
        <f aca="false">_xlfn.VAR.S(B23:Z23)</f>
        <v>1.85714285714286</v>
      </c>
      <c r="H30" s="4" t="n">
        <f aca="false">SUM(B26:Z26)</f>
        <v>5</v>
      </c>
      <c r="I30" s="4" t="n">
        <f aca="false">H30/D30</f>
        <v>0.333333333333333</v>
      </c>
    </row>
    <row r="31" customFormat="false" ht="15" hidden="false" customHeight="false" outlineLevel="0" collapsed="false">
      <c r="A31" s="1" t="s">
        <v>153</v>
      </c>
      <c r="B31" s="4" t="n">
        <f aca="false">B30+B29</f>
        <v>115</v>
      </c>
      <c r="C31" s="4" t="n">
        <f aca="false">B31/$B$31</f>
        <v>1</v>
      </c>
      <c r="D31" s="4" t="n">
        <f aca="false">D29+D30</f>
        <v>25</v>
      </c>
      <c r="E31" s="4" t="n">
        <f aca="false">E30+E29</f>
        <v>64</v>
      </c>
      <c r="F31" s="4" t="n">
        <f aca="false">E31/D31</f>
        <v>2.56</v>
      </c>
      <c r="G31" s="4" t="n">
        <f aca="false">_xlfn.VAR.S(B22:Z23)</f>
        <v>2.17333333333333</v>
      </c>
      <c r="H31" s="4" t="n">
        <f aca="false">H30+H29</f>
        <v>7</v>
      </c>
      <c r="I31" s="4" t="n">
        <f aca="false">H31/D31</f>
        <v>0.28</v>
      </c>
    </row>
    <row r="34" customFormat="false" ht="15" hidden="false" customHeight="false" outlineLevel="0" collapsed="false">
      <c r="A34" s="1" t="s">
        <v>154</v>
      </c>
    </row>
    <row r="36" customFormat="false" ht="15" hidden="false" customHeight="false" outlineLevel="0" collapsed="false">
      <c r="A36" s="1" t="s">
        <v>155</v>
      </c>
      <c r="B36" s="4" t="n">
        <f aca="false">B2</f>
        <v>2.24</v>
      </c>
      <c r="C36" s="4"/>
    </row>
    <row r="37" customFormat="false" ht="15" hidden="false" customHeight="false" outlineLevel="0" collapsed="false">
      <c r="A37" s="1" t="s">
        <v>156</v>
      </c>
      <c r="B37" s="4" t="n">
        <f aca="false">B9</f>
        <v>0.25680308815697</v>
      </c>
      <c r="C37" s="4"/>
    </row>
    <row r="38" customFormat="false" ht="15" hidden="false" customHeight="false" outlineLevel="0" collapsed="false">
      <c r="A38" s="1" t="s">
        <v>157</v>
      </c>
      <c r="B38" s="4" t="n">
        <v>2.064</v>
      </c>
      <c r="C38" s="4"/>
    </row>
    <row r="39" customFormat="false" ht="15" hidden="false" customHeight="false" outlineLevel="0" collapsed="false">
      <c r="A39" s="1" t="s">
        <v>158</v>
      </c>
      <c r="B39" s="4" t="n">
        <f aca="false">B36-B38*B37</f>
        <v>1.70995842604401</v>
      </c>
      <c r="C39" s="4" t="n">
        <f aca="false">B36+B37*B38</f>
        <v>2.77004157395599</v>
      </c>
    </row>
    <row r="42" customFormat="false" ht="15" hidden="false" customHeight="false" outlineLevel="0" collapsed="false">
      <c r="A42" s="1" t="s">
        <v>159</v>
      </c>
    </row>
    <row r="44" customFormat="false" ht="15" hidden="false" customHeight="false" outlineLevel="0" collapsed="false">
      <c r="A44" s="0" t="s">
        <v>129</v>
      </c>
      <c r="B44" s="0" t="n">
        <f aca="false">1.96^2*B7/0.5^2</f>
        <v>32.3718826666667</v>
      </c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&amp;C&amp;"arial,Normale"&amp;8Internal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145"/>
  <sheetViews>
    <sheetView showFormulas="false" showGridLines="true" showRowColHeaders="true" showZeros="true" rightToLeft="false" tabSelected="false" showOutlineSymbols="true" defaultGridColor="true" view="normal" topLeftCell="A103" colorId="64" zoomScale="100" zoomScaleNormal="100" zoomScalePageLayoutView="100" workbookViewId="0">
      <selection pane="topLeft" activeCell="D127" activeCellId="0" sqref="D127"/>
    </sheetView>
  </sheetViews>
  <sheetFormatPr defaultRowHeight="15" zeroHeight="false" outlineLevelRow="0" outlineLevelCol="0"/>
  <cols>
    <col collapsed="false" customWidth="true" hidden="false" outlineLevel="0" max="1" min="1" style="0" width="13.02"/>
    <col collapsed="false" customWidth="true" hidden="false" outlineLevel="0" max="9" min="2" style="0" width="8.67"/>
    <col collapsed="false" customWidth="true" hidden="false" outlineLevel="0" max="10" min="10" style="0" width="11.3"/>
    <col collapsed="false" customWidth="true" hidden="false" outlineLevel="0" max="11" min="11" style="0" width="10.71"/>
    <col collapsed="false" customWidth="true" hidden="false" outlineLevel="0" max="1025" min="12" style="0" width="8.67"/>
  </cols>
  <sheetData>
    <row r="1" customFormat="false" ht="15" hidden="false" customHeight="false" outlineLevel="0" collapsed="false">
      <c r="A1" s="1" t="s">
        <v>5</v>
      </c>
    </row>
    <row r="3" customFormat="false" ht="15" hidden="false" customHeight="false" outlineLevel="0" collapsed="false">
      <c r="A3" s="0" t="s">
        <v>6</v>
      </c>
      <c r="B3" s="0" t="s">
        <v>7</v>
      </c>
      <c r="C3" s="0" t="s">
        <v>8</v>
      </c>
      <c r="D3" s="0" t="s">
        <v>9</v>
      </c>
    </row>
    <row r="4" customFormat="false" ht="15" hidden="false" customHeight="false" outlineLevel="0" collapsed="false">
      <c r="A4" s="0" t="n">
        <v>2008</v>
      </c>
      <c r="B4" s="0" t="n">
        <v>1.95</v>
      </c>
      <c r="C4" s="4" t="s">
        <v>160</v>
      </c>
      <c r="D4" s="4" t="s">
        <v>160</v>
      </c>
    </row>
    <row r="5" customFormat="false" ht="15" hidden="false" customHeight="false" outlineLevel="0" collapsed="false">
      <c r="A5" s="0" t="n">
        <v>2009</v>
      </c>
      <c r="B5" s="0" t="n">
        <v>2.2</v>
      </c>
      <c r="C5" s="4" t="n">
        <f aca="false">B5-B4</f>
        <v>0.25</v>
      </c>
      <c r="D5" s="4" t="n">
        <f aca="false">(B5-B4)/B4</f>
        <v>0.128205128205128</v>
      </c>
    </row>
    <row r="6" customFormat="false" ht="15" hidden="false" customHeight="false" outlineLevel="0" collapsed="false">
      <c r="A6" s="0" t="n">
        <v>2010</v>
      </c>
      <c r="B6" s="0" t="n">
        <v>2.49</v>
      </c>
      <c r="C6" s="4" t="n">
        <f aca="false">B6-B5</f>
        <v>0.29</v>
      </c>
      <c r="D6" s="4" t="n">
        <f aca="false">(B6-B5)/B5</f>
        <v>0.131818181818182</v>
      </c>
    </row>
    <row r="7" customFormat="false" ht="15" hidden="false" customHeight="false" outlineLevel="0" collapsed="false">
      <c r="C7" s="8"/>
      <c r="D7" s="8"/>
    </row>
    <row r="8" customFormat="false" ht="15" hidden="false" customHeight="false" outlineLevel="0" collapsed="false">
      <c r="A8" s="1" t="s">
        <v>161</v>
      </c>
      <c r="H8" s="3" t="s">
        <v>162</v>
      </c>
      <c r="I8" s="4"/>
      <c r="J8" s="4"/>
      <c r="K8" s="4"/>
      <c r="L8" s="4"/>
    </row>
    <row r="9" customFormat="false" ht="15" hidden="false" customHeight="false" outlineLevel="0" collapsed="false">
      <c r="H9" s="3" t="s">
        <v>163</v>
      </c>
      <c r="I9" s="4"/>
      <c r="J9" s="4"/>
      <c r="K9" s="4"/>
      <c r="L9" s="4"/>
    </row>
    <row r="10" customFormat="false" ht="15" hidden="false" customHeight="false" outlineLevel="0" collapsed="false">
      <c r="A10" s="0" t="s">
        <v>11</v>
      </c>
      <c r="B10" s="0" t="s">
        <v>12</v>
      </c>
      <c r="C10" s="0" t="s">
        <v>13</v>
      </c>
      <c r="D10" s="0" t="s">
        <v>14</v>
      </c>
      <c r="E10" s="0" t="s">
        <v>15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</row>
    <row r="11" customFormat="false" ht="15" hidden="false" customHeight="false" outlineLevel="0" collapsed="false">
      <c r="A11" s="0" t="s">
        <v>16</v>
      </c>
      <c r="B11" s="0" t="n">
        <v>183</v>
      </c>
      <c r="C11" s="0" t="n">
        <v>917</v>
      </c>
      <c r="D11" s="0" t="n">
        <v>1009</v>
      </c>
      <c r="E11" s="4" t="n">
        <f aca="false">SUM(B11:D11)</f>
        <v>2109</v>
      </c>
      <c r="H11" s="4" t="s">
        <v>16</v>
      </c>
      <c r="I11" s="9" t="n">
        <f aca="false">B11/$E$15*100</f>
        <v>0.789609941318606</v>
      </c>
      <c r="J11" s="9" t="n">
        <f aca="false">C11/$E$15*100</f>
        <v>3.95667932343804</v>
      </c>
      <c r="K11" s="9" t="n">
        <f aca="false">D11/$E$15*100</f>
        <v>4.3536416983086</v>
      </c>
      <c r="L11" s="9" t="n">
        <f aca="false">E11/$E$15*100</f>
        <v>9.09993096306524</v>
      </c>
    </row>
    <row r="12" customFormat="false" ht="15" hidden="false" customHeight="false" outlineLevel="0" collapsed="false">
      <c r="A12" s="0" t="s">
        <v>17</v>
      </c>
      <c r="B12" s="0" t="n">
        <v>474</v>
      </c>
      <c r="C12" s="0" t="n">
        <v>1328</v>
      </c>
      <c r="D12" s="0" t="n">
        <v>948</v>
      </c>
      <c r="E12" s="4" t="n">
        <f aca="false">SUM(B12:D12)</f>
        <v>2750</v>
      </c>
      <c r="H12" s="4" t="s">
        <v>17</v>
      </c>
      <c r="I12" s="9" t="n">
        <f aca="false">B12/$E$15*100</f>
        <v>2.04521919226786</v>
      </c>
      <c r="J12" s="9" t="n">
        <f aca="false">C12/$E$15*100</f>
        <v>5.73006558508802</v>
      </c>
      <c r="K12" s="9" t="n">
        <f aca="false">D12/$E$15*100</f>
        <v>4.09043838453573</v>
      </c>
      <c r="L12" s="9" t="n">
        <f aca="false">E12/$E$15*100</f>
        <v>11.8657231618916</v>
      </c>
    </row>
    <row r="13" customFormat="false" ht="15" hidden="false" customHeight="false" outlineLevel="0" collapsed="false">
      <c r="A13" s="0" t="s">
        <v>164</v>
      </c>
      <c r="B13" s="0" t="n">
        <v>2950</v>
      </c>
      <c r="C13" s="0" t="n">
        <v>5170</v>
      </c>
      <c r="D13" s="0" t="n">
        <v>2278</v>
      </c>
      <c r="E13" s="4" t="n">
        <f aca="false">SUM(B13:D13)</f>
        <v>10398</v>
      </c>
      <c r="G13" s="4"/>
      <c r="H13" s="4" t="s">
        <v>164</v>
      </c>
      <c r="I13" s="9" t="n">
        <f aca="false">B13/$E$15*100</f>
        <v>12.7286848463928</v>
      </c>
      <c r="J13" s="9" t="n">
        <f aca="false">C13/$E$15*100</f>
        <v>22.3075595443562</v>
      </c>
      <c r="K13" s="9" t="n">
        <f aca="false">D13/$E$15*100</f>
        <v>9.82913358646876</v>
      </c>
      <c r="L13" s="9" t="n">
        <f aca="false">E13/$E$15*100</f>
        <v>44.8653779772178</v>
      </c>
      <c r="M13" s="4"/>
    </row>
    <row r="14" customFormat="false" ht="15" hidden="false" customHeight="false" outlineLevel="0" collapsed="false">
      <c r="A14" s="0" t="s">
        <v>19</v>
      </c>
      <c r="B14" s="0" t="n">
        <v>2487</v>
      </c>
      <c r="C14" s="0" t="n">
        <v>4569</v>
      </c>
      <c r="D14" s="0" t="n">
        <v>863</v>
      </c>
      <c r="E14" s="4" t="n">
        <f aca="false">SUM(B14:D14)</f>
        <v>7919</v>
      </c>
      <c r="H14" s="4" t="s">
        <v>19</v>
      </c>
      <c r="I14" s="9" t="n">
        <f aca="false">B14/$E$15*100</f>
        <v>10.7309285467725</v>
      </c>
      <c r="J14" s="9" t="n">
        <f aca="false">C14/$E$15*100</f>
        <v>19.7143596824301</v>
      </c>
      <c r="K14" s="9" t="n">
        <f aca="false">D14/$E$15*100</f>
        <v>3.72367966862271</v>
      </c>
      <c r="L14" s="9" t="n">
        <f aca="false">E14/$E$15*100</f>
        <v>34.1689678978253</v>
      </c>
    </row>
    <row r="15" customFormat="false" ht="15" hidden="false" customHeight="false" outlineLevel="0" collapsed="false">
      <c r="A15" s="0" t="s">
        <v>15</v>
      </c>
      <c r="B15" s="4" t="n">
        <f aca="false">SUM(B11:B14)</f>
        <v>6094</v>
      </c>
      <c r="C15" s="4" t="n">
        <f aca="false">SUM(C11:C14)</f>
        <v>11984</v>
      </c>
      <c r="D15" s="4" t="n">
        <f aca="false">SUM(D11:D14)</f>
        <v>5098</v>
      </c>
      <c r="E15" s="4" t="n">
        <f aca="false">SUM(E11:E14)</f>
        <v>23176</v>
      </c>
      <c r="H15" s="4" t="s">
        <v>15</v>
      </c>
      <c r="I15" s="9" t="n">
        <f aca="false">B15/$E$15*100</f>
        <v>26.2944425267518</v>
      </c>
      <c r="J15" s="9" t="n">
        <f aca="false">C15/$E$15*100</f>
        <v>51.7086641353124</v>
      </c>
      <c r="K15" s="9" t="n">
        <f aca="false">D15/$E$15*100</f>
        <v>21.9968933379358</v>
      </c>
      <c r="L15" s="9" t="n">
        <f aca="false">E15/$E$15*100</f>
        <v>100</v>
      </c>
    </row>
    <row r="16" customFormat="false" ht="15" hidden="false" customHeight="false" outlineLevel="0" collapsed="false">
      <c r="H16" s="4"/>
      <c r="I16" s="4"/>
      <c r="J16" s="4"/>
      <c r="K16" s="4"/>
      <c r="L16" s="4"/>
    </row>
    <row r="17" customFormat="false" ht="15" hidden="false" customHeight="false" outlineLevel="0" collapsed="false">
      <c r="A17" s="1" t="s">
        <v>165</v>
      </c>
      <c r="H17" s="3" t="s">
        <v>166</v>
      </c>
      <c r="I17" s="4"/>
      <c r="J17" s="4"/>
      <c r="K17" s="4"/>
      <c r="L17" s="4"/>
      <c r="N17" s="3" t="s">
        <v>167</v>
      </c>
      <c r="O17" s="4"/>
      <c r="P17" s="4"/>
      <c r="Q17" s="4"/>
      <c r="R17" s="4"/>
      <c r="S17" s="4"/>
    </row>
    <row r="18" customFormat="false" ht="15" hidden="false" customHeight="false" outlineLevel="0" collapsed="false">
      <c r="H18" s="3" t="s">
        <v>163</v>
      </c>
      <c r="I18" s="4"/>
      <c r="J18" s="4"/>
      <c r="K18" s="4"/>
      <c r="L18" s="4"/>
      <c r="N18" s="3" t="s">
        <v>168</v>
      </c>
      <c r="O18" s="4"/>
      <c r="P18" s="4"/>
      <c r="Q18" s="4"/>
      <c r="R18" s="4"/>
      <c r="S18" s="4"/>
      <c r="T18" s="3" t="s">
        <v>169</v>
      </c>
      <c r="U18" s="4"/>
      <c r="V18" s="4"/>
      <c r="W18" s="4"/>
      <c r="X18" s="4"/>
    </row>
    <row r="19" customFormat="false" ht="15" hidden="false" customHeight="false" outlineLevel="0" collapsed="false">
      <c r="A19" s="0" t="s">
        <v>11</v>
      </c>
      <c r="B19" s="0" t="s">
        <v>12</v>
      </c>
      <c r="C19" s="0" t="s">
        <v>13</v>
      </c>
      <c r="D19" s="0" t="s">
        <v>14</v>
      </c>
      <c r="E19" s="0" t="s">
        <v>15</v>
      </c>
      <c r="H19" s="4" t="s">
        <v>11</v>
      </c>
      <c r="I19" s="4" t="s">
        <v>12</v>
      </c>
      <c r="J19" s="4" t="s">
        <v>13</v>
      </c>
      <c r="K19" s="4" t="s">
        <v>14</v>
      </c>
      <c r="L19" s="4" t="s">
        <v>15</v>
      </c>
      <c r="N19" s="4" t="s">
        <v>11</v>
      </c>
      <c r="O19" s="4" t="s">
        <v>12</v>
      </c>
      <c r="P19" s="4" t="s">
        <v>13</v>
      </c>
      <c r="Q19" s="4" t="s">
        <v>14</v>
      </c>
      <c r="R19" s="4" t="s">
        <v>15</v>
      </c>
      <c r="S19" s="4"/>
      <c r="T19" s="4" t="s">
        <v>11</v>
      </c>
      <c r="U19" s="4" t="s">
        <v>12</v>
      </c>
      <c r="V19" s="4" t="s">
        <v>13</v>
      </c>
      <c r="W19" s="4" t="s">
        <v>14</v>
      </c>
      <c r="X19" s="4" t="s">
        <v>15</v>
      </c>
    </row>
    <row r="20" customFormat="false" ht="15" hidden="false" customHeight="false" outlineLevel="0" collapsed="false">
      <c r="A20" s="0" t="s">
        <v>16</v>
      </c>
      <c r="B20" s="0" t="n">
        <v>2</v>
      </c>
      <c r="C20" s="0" t="n">
        <v>10</v>
      </c>
      <c r="D20" s="0" t="n">
        <v>11</v>
      </c>
      <c r="E20" s="4" t="n">
        <f aca="false">SUM(B20:D20)</f>
        <v>23</v>
      </c>
      <c r="H20" s="4" t="s">
        <v>16</v>
      </c>
      <c r="I20" s="9" t="n">
        <f aca="false">B20/$E$24*100</f>
        <v>0.267022696929239</v>
      </c>
      <c r="J20" s="9" t="n">
        <f aca="false">C20/$E$24*100</f>
        <v>1.3351134846462</v>
      </c>
      <c r="K20" s="9" t="n">
        <f aca="false">D20/$E$24*100</f>
        <v>1.46862483311081</v>
      </c>
      <c r="L20" s="9" t="n">
        <f aca="false">E20/$E$24*100</f>
        <v>3.07076101468625</v>
      </c>
      <c r="N20" s="4" t="s">
        <v>16</v>
      </c>
      <c r="O20" s="9" t="n">
        <f aca="false">B20/$E20*100</f>
        <v>8.69565217391304</v>
      </c>
      <c r="P20" s="9" t="n">
        <f aca="false">C20/$E20*100</f>
        <v>43.4782608695652</v>
      </c>
      <c r="Q20" s="9" t="n">
        <f aca="false">D20/$E20*100</f>
        <v>47.8260869565217</v>
      </c>
      <c r="R20" s="9" t="n">
        <f aca="false">E20/$E20*100</f>
        <v>100</v>
      </c>
      <c r="S20" s="4"/>
      <c r="T20" s="4" t="s">
        <v>16</v>
      </c>
      <c r="U20" s="9" t="n">
        <f aca="false">B20/B$24*100</f>
        <v>0.947867298578199</v>
      </c>
      <c r="V20" s="9" t="n">
        <f aca="false">C20/C$24*100</f>
        <v>2.53164556962025</v>
      </c>
      <c r="W20" s="9" t="n">
        <f aca="false">D20/D$24*100</f>
        <v>7.69230769230769</v>
      </c>
      <c r="X20" s="9" t="n">
        <f aca="false">E20/E$24*100</f>
        <v>3.07076101468625</v>
      </c>
    </row>
    <row r="21" customFormat="false" ht="15" hidden="false" customHeight="false" outlineLevel="0" collapsed="false">
      <c r="A21" s="0" t="s">
        <v>17</v>
      </c>
      <c r="B21" s="0" t="n">
        <v>10</v>
      </c>
      <c r="C21" s="0" t="n">
        <v>28</v>
      </c>
      <c r="D21" s="0" t="n">
        <v>20</v>
      </c>
      <c r="E21" s="4" t="n">
        <f aca="false">SUM(B21:D21)</f>
        <v>58</v>
      </c>
      <c r="H21" s="4" t="s">
        <v>17</v>
      </c>
      <c r="I21" s="9" t="n">
        <f aca="false">B21/$E$24*100</f>
        <v>1.3351134846462</v>
      </c>
      <c r="J21" s="9" t="n">
        <f aca="false">C21/$E$24*100</f>
        <v>3.73831775700935</v>
      </c>
      <c r="K21" s="9" t="n">
        <f aca="false">D21/$E$24*100</f>
        <v>2.67022696929239</v>
      </c>
      <c r="L21" s="9" t="n">
        <f aca="false">E21/$E$24*100</f>
        <v>7.74365821094793</v>
      </c>
      <c r="N21" s="4" t="s">
        <v>17</v>
      </c>
      <c r="O21" s="9" t="n">
        <f aca="false">B21/$E21*100</f>
        <v>17.2413793103448</v>
      </c>
      <c r="P21" s="9" t="n">
        <f aca="false">C21/$E21*100</f>
        <v>48.2758620689655</v>
      </c>
      <c r="Q21" s="9" t="n">
        <f aca="false">D21/$E21*100</f>
        <v>34.4827586206897</v>
      </c>
      <c r="R21" s="9" t="n">
        <f aca="false">E21/$E21*100</f>
        <v>100</v>
      </c>
      <c r="S21" s="4"/>
      <c r="T21" s="4" t="s">
        <v>17</v>
      </c>
      <c r="U21" s="9" t="n">
        <f aca="false">B21/B$24*100</f>
        <v>4.739336492891</v>
      </c>
      <c r="V21" s="9" t="n">
        <f aca="false">C21/C$24*100</f>
        <v>7.08860759493671</v>
      </c>
      <c r="W21" s="9" t="n">
        <f aca="false">D21/D$24*100</f>
        <v>13.986013986014</v>
      </c>
      <c r="X21" s="9" t="n">
        <f aca="false">E21/E$24*100</f>
        <v>7.74365821094793</v>
      </c>
    </row>
    <row r="22" customFormat="false" ht="15" hidden="false" customHeight="false" outlineLevel="0" collapsed="false">
      <c r="A22" s="0" t="s">
        <v>164</v>
      </c>
      <c r="B22" s="0" t="n">
        <v>101</v>
      </c>
      <c r="C22" s="0" t="n">
        <v>177</v>
      </c>
      <c r="D22" s="0" t="n">
        <v>78</v>
      </c>
      <c r="E22" s="4" t="n">
        <f aca="false">SUM(B22:D22)</f>
        <v>356</v>
      </c>
      <c r="H22" s="4" t="s">
        <v>164</v>
      </c>
      <c r="I22" s="9" t="n">
        <f aca="false">B22/$E$24*100</f>
        <v>13.4846461949266</v>
      </c>
      <c r="J22" s="9" t="n">
        <f aca="false">C22/$E$24*100</f>
        <v>23.6315086782376</v>
      </c>
      <c r="K22" s="9" t="n">
        <f aca="false">D22/$E$24*100</f>
        <v>10.4138851802403</v>
      </c>
      <c r="L22" s="9" t="n">
        <f aca="false">E22/$E$24*100</f>
        <v>47.5300400534045</v>
      </c>
      <c r="M22" s="4"/>
      <c r="N22" s="4" t="s">
        <v>164</v>
      </c>
      <c r="O22" s="9" t="n">
        <f aca="false">B22/$E22*100</f>
        <v>28.3707865168539</v>
      </c>
      <c r="P22" s="9" t="n">
        <f aca="false">C22/$E22*100</f>
        <v>49.7191011235955</v>
      </c>
      <c r="Q22" s="9" t="n">
        <f aca="false">D22/$E22*100</f>
        <v>21.9101123595506</v>
      </c>
      <c r="R22" s="9" t="n">
        <f aca="false">E22/$E22*100</f>
        <v>100</v>
      </c>
      <c r="S22" s="4"/>
      <c r="T22" s="4" t="s">
        <v>164</v>
      </c>
      <c r="U22" s="9" t="n">
        <f aca="false">B22/B$24*100</f>
        <v>47.8672985781991</v>
      </c>
      <c r="V22" s="9" t="n">
        <f aca="false">C22/C$24*100</f>
        <v>44.8101265822785</v>
      </c>
      <c r="W22" s="9" t="n">
        <f aca="false">D22/D$24*100</f>
        <v>54.5454545454545</v>
      </c>
      <c r="X22" s="9" t="n">
        <f aca="false">E22/E$24*100</f>
        <v>47.5300400534045</v>
      </c>
    </row>
    <row r="23" customFormat="false" ht="15" hidden="false" customHeight="false" outlineLevel="0" collapsed="false">
      <c r="A23" s="0" t="s">
        <v>19</v>
      </c>
      <c r="B23" s="0" t="n">
        <v>98</v>
      </c>
      <c r="C23" s="0" t="n">
        <v>180</v>
      </c>
      <c r="D23" s="0" t="n">
        <v>34</v>
      </c>
      <c r="E23" s="4" t="n">
        <f aca="false">SUM(B23:D23)</f>
        <v>312</v>
      </c>
      <c r="H23" s="4" t="s">
        <v>19</v>
      </c>
      <c r="I23" s="9" t="n">
        <f aca="false">B23/$E$24*100</f>
        <v>13.0841121495327</v>
      </c>
      <c r="J23" s="9" t="n">
        <f aca="false">C23/$E$24*100</f>
        <v>24.0320427236315</v>
      </c>
      <c r="K23" s="9" t="n">
        <f aca="false">D23/$E$24*100</f>
        <v>4.53938584779706</v>
      </c>
      <c r="L23" s="9" t="n">
        <f aca="false">E23/$E$24*100</f>
        <v>41.6555407209613</v>
      </c>
      <c r="N23" s="4" t="s">
        <v>19</v>
      </c>
      <c r="O23" s="9" t="n">
        <f aca="false">B23/$E23*100</f>
        <v>31.4102564102564</v>
      </c>
      <c r="P23" s="9" t="n">
        <f aca="false">C23/$E23*100</f>
        <v>57.6923076923077</v>
      </c>
      <c r="Q23" s="9" t="n">
        <f aca="false">D23/$E23*100</f>
        <v>10.8974358974359</v>
      </c>
      <c r="R23" s="9" t="n">
        <f aca="false">E23/$E23*100</f>
        <v>100</v>
      </c>
      <c r="S23" s="4"/>
      <c r="T23" s="4" t="s">
        <v>19</v>
      </c>
      <c r="U23" s="9" t="n">
        <f aca="false">B23/B$24*100</f>
        <v>46.4454976303318</v>
      </c>
      <c r="V23" s="9" t="n">
        <f aca="false">C23/C$24*100</f>
        <v>45.5696202531646</v>
      </c>
      <c r="W23" s="9" t="n">
        <f aca="false">D23/D$24*100</f>
        <v>23.7762237762238</v>
      </c>
      <c r="X23" s="9" t="n">
        <f aca="false">E23/E$24*100</f>
        <v>41.6555407209613</v>
      </c>
    </row>
    <row r="24" customFormat="false" ht="15" hidden="false" customHeight="false" outlineLevel="0" collapsed="false">
      <c r="A24" s="0" t="s">
        <v>15</v>
      </c>
      <c r="B24" s="4" t="n">
        <f aca="false">SUM(B20:B23)</f>
        <v>211</v>
      </c>
      <c r="C24" s="4" t="n">
        <f aca="false">SUM(C20:C23)</f>
        <v>395</v>
      </c>
      <c r="D24" s="4" t="n">
        <f aca="false">SUM(D20:D23)</f>
        <v>143</v>
      </c>
      <c r="E24" s="4" t="n">
        <f aca="false">SUM(E20:E23)</f>
        <v>749</v>
      </c>
      <c r="H24" s="4" t="s">
        <v>15</v>
      </c>
      <c r="I24" s="9" t="n">
        <f aca="false">B24/$E$24*100</f>
        <v>28.1708945260347</v>
      </c>
      <c r="J24" s="9" t="n">
        <f aca="false">C24/$E$24*100</f>
        <v>52.7369826435247</v>
      </c>
      <c r="K24" s="9" t="n">
        <f aca="false">D24/$E$24*100</f>
        <v>19.0921228304406</v>
      </c>
      <c r="L24" s="9" t="n">
        <f aca="false">E24/$E$24*100</f>
        <v>100</v>
      </c>
      <c r="N24" s="4" t="s">
        <v>15</v>
      </c>
      <c r="O24" s="9" t="n">
        <f aca="false">B24/$E24*100</f>
        <v>28.1708945260347</v>
      </c>
      <c r="P24" s="9" t="n">
        <f aca="false">C24/$E24*100</f>
        <v>52.7369826435247</v>
      </c>
      <c r="Q24" s="9" t="n">
        <f aca="false">D24/$E24*100</f>
        <v>19.0921228304406</v>
      </c>
      <c r="R24" s="9" t="n">
        <f aca="false">E24/$E24*100</f>
        <v>100</v>
      </c>
      <c r="S24" s="4"/>
      <c r="T24" s="4" t="s">
        <v>15</v>
      </c>
      <c r="U24" s="9" t="n">
        <f aca="false">B24/B$24*100</f>
        <v>100</v>
      </c>
      <c r="V24" s="9" t="n">
        <f aca="false">C24/C$24*100</f>
        <v>100</v>
      </c>
      <c r="W24" s="9" t="n">
        <f aca="false">D24/D$24*100</f>
        <v>100</v>
      </c>
      <c r="X24" s="9" t="n">
        <f aca="false">E24/E$24*100</f>
        <v>100</v>
      </c>
    </row>
    <row r="26" customFormat="false" ht="15" hidden="false" customHeight="false" outlineLevel="0" collapsed="false">
      <c r="H26" s="3" t="s">
        <v>170</v>
      </c>
    </row>
    <row r="27" customFormat="false" ht="15" hidden="false" customHeight="false" outlineLevel="0" collapsed="false">
      <c r="H27" s="4" t="n">
        <f aca="false">SUM(B11:B14)/SUM(D11:D14)*100</f>
        <v>119.537073362103</v>
      </c>
    </row>
    <row r="28" customFormat="false" ht="15" hidden="false" customHeight="false" outlineLevel="0" collapsed="false">
      <c r="N28" s="4"/>
    </row>
    <row r="29" customFormat="false" ht="15" hidden="false" customHeight="false" outlineLevel="0" collapsed="false">
      <c r="A29" s="1" t="s">
        <v>21</v>
      </c>
      <c r="B29" s="1" t="s">
        <v>171</v>
      </c>
      <c r="H29" s="3" t="s">
        <v>172</v>
      </c>
      <c r="I29" s="4"/>
      <c r="J29" s="4"/>
      <c r="K29" s="4"/>
    </row>
    <row r="30" customFormat="false" ht="15" hidden="false" customHeight="false" outlineLevel="0" collapsed="false">
      <c r="H30" s="3" t="s">
        <v>173</v>
      </c>
      <c r="I30" s="4"/>
      <c r="J30" s="4"/>
      <c r="K30" s="4"/>
    </row>
    <row r="31" customFormat="false" ht="15" hidden="false" customHeight="false" outlineLevel="0" collapsed="false">
      <c r="A31" s="0" t="s">
        <v>22</v>
      </c>
      <c r="B31" s="0" t="s">
        <v>174</v>
      </c>
      <c r="C31" s="0" t="s">
        <v>175</v>
      </c>
      <c r="D31" s="0" t="s">
        <v>15</v>
      </c>
      <c r="H31" s="4" t="s">
        <v>22</v>
      </c>
      <c r="I31" s="4" t="s">
        <v>174</v>
      </c>
      <c r="J31" s="4" t="s">
        <v>175</v>
      </c>
      <c r="K31" s="4" t="s">
        <v>15</v>
      </c>
    </row>
    <row r="32" customFormat="false" ht="15" hidden="false" customHeight="false" outlineLevel="0" collapsed="false">
      <c r="A32" s="0" t="s">
        <v>23</v>
      </c>
      <c r="B32" s="0" t="n">
        <v>5</v>
      </c>
      <c r="C32" s="0" t="n">
        <v>7</v>
      </c>
      <c r="D32" s="4" t="n">
        <f aca="false">C32+B32</f>
        <v>12</v>
      </c>
      <c r="H32" s="4" t="s">
        <v>23</v>
      </c>
      <c r="I32" s="9" t="n">
        <f aca="false">B32/B40*100</f>
        <v>2.5</v>
      </c>
      <c r="J32" s="9" t="n">
        <f aca="false">C32/C40*100</f>
        <v>2.33333333333333</v>
      </c>
      <c r="K32" s="9" t="n">
        <f aca="false">D32/D40*100</f>
        <v>2.4</v>
      </c>
    </row>
    <row r="33" customFormat="false" ht="15" hidden="false" customHeight="false" outlineLevel="0" collapsed="false">
      <c r="A33" s="0" t="s">
        <v>24</v>
      </c>
      <c r="B33" s="0" t="n">
        <v>7</v>
      </c>
      <c r="C33" s="0" t="n">
        <v>5</v>
      </c>
      <c r="D33" s="4" t="n">
        <f aca="false">C33+B33</f>
        <v>12</v>
      </c>
      <c r="H33" s="4" t="s">
        <v>24</v>
      </c>
      <c r="I33" s="9" t="n">
        <f aca="false">B33/B41*100</f>
        <v>1.16666666666667</v>
      </c>
      <c r="J33" s="9" t="n">
        <f aca="false">C33/C41*100</f>
        <v>1.25</v>
      </c>
      <c r="K33" s="9" t="n">
        <f aca="false">D33/D41*100</f>
        <v>1.2</v>
      </c>
    </row>
    <row r="34" customFormat="false" ht="15" hidden="false" customHeight="false" outlineLevel="0" collapsed="false">
      <c r="A34" s="0" t="s">
        <v>25</v>
      </c>
      <c r="B34" s="0" t="n">
        <v>6</v>
      </c>
      <c r="C34" s="0" t="n">
        <v>11</v>
      </c>
      <c r="D34" s="4" t="n">
        <f aca="false">C34+B34</f>
        <v>17</v>
      </c>
      <c r="H34" s="4" t="s">
        <v>25</v>
      </c>
      <c r="I34" s="9" t="n">
        <f aca="false">B34/B42*100</f>
        <v>6</v>
      </c>
      <c r="J34" s="9" t="n">
        <f aca="false">C34/C42*100</f>
        <v>5.5</v>
      </c>
      <c r="K34" s="9" t="n">
        <f aca="false">D34/D42*100</f>
        <v>5.66666666666667</v>
      </c>
    </row>
    <row r="35" customFormat="false" ht="15" hidden="false" customHeight="false" outlineLevel="0" collapsed="false">
      <c r="A35" s="0" t="s">
        <v>15</v>
      </c>
      <c r="B35" s="4" t="n">
        <f aca="false">SUM(B32:B34)</f>
        <v>18</v>
      </c>
      <c r="C35" s="4" t="n">
        <f aca="false">SUM(C32:C34)</f>
        <v>23</v>
      </c>
      <c r="D35" s="4" t="n">
        <f aca="false">SUM(D32:D34)</f>
        <v>41</v>
      </c>
      <c r="H35" s="4" t="s">
        <v>15</v>
      </c>
      <c r="I35" s="9" t="n">
        <f aca="false">B35/B43*100</f>
        <v>2</v>
      </c>
      <c r="J35" s="9" t="n">
        <f aca="false">C35/C43*100</f>
        <v>2.55555555555556</v>
      </c>
      <c r="K35" s="9" t="n">
        <f aca="false">D35/D43*100</f>
        <v>2.27777777777778</v>
      </c>
    </row>
    <row r="37" customFormat="false" ht="15" hidden="false" customHeight="false" outlineLevel="0" collapsed="false">
      <c r="A37" s="1" t="s">
        <v>26</v>
      </c>
      <c r="B37" s="1" t="s">
        <v>176</v>
      </c>
    </row>
    <row r="39" customFormat="false" ht="15" hidden="false" customHeight="false" outlineLevel="0" collapsed="false">
      <c r="A39" s="0" t="s">
        <v>22</v>
      </c>
      <c r="B39" s="0" t="s">
        <v>174</v>
      </c>
      <c r="C39" s="0" t="s">
        <v>175</v>
      </c>
      <c r="D39" s="0" t="s">
        <v>15</v>
      </c>
    </row>
    <row r="40" customFormat="false" ht="15" hidden="false" customHeight="false" outlineLevel="0" collapsed="false">
      <c r="A40" s="0" t="s">
        <v>23</v>
      </c>
      <c r="B40" s="0" t="n">
        <v>200</v>
      </c>
      <c r="C40" s="0" t="n">
        <v>300</v>
      </c>
      <c r="D40" s="4" t="n">
        <f aca="false">C40+B40</f>
        <v>500</v>
      </c>
    </row>
    <row r="41" customFormat="false" ht="15" hidden="false" customHeight="false" outlineLevel="0" collapsed="false">
      <c r="A41" s="0" t="s">
        <v>24</v>
      </c>
      <c r="B41" s="0" t="n">
        <v>600</v>
      </c>
      <c r="C41" s="0" t="n">
        <v>400</v>
      </c>
      <c r="D41" s="4" t="n">
        <f aca="false">C41+B41</f>
        <v>1000</v>
      </c>
    </row>
    <row r="42" customFormat="false" ht="15" hidden="false" customHeight="false" outlineLevel="0" collapsed="false">
      <c r="A42" s="0" t="s">
        <v>25</v>
      </c>
      <c r="B42" s="0" t="n">
        <v>100</v>
      </c>
      <c r="C42" s="0" t="n">
        <v>200</v>
      </c>
      <c r="D42" s="4" t="n">
        <f aca="false">C42+B42</f>
        <v>300</v>
      </c>
    </row>
    <row r="43" customFormat="false" ht="15" hidden="false" customHeight="false" outlineLevel="0" collapsed="false">
      <c r="A43" s="0" t="s">
        <v>15</v>
      </c>
      <c r="B43" s="4" t="n">
        <f aca="false">SUM(B40:B42)</f>
        <v>900</v>
      </c>
      <c r="C43" s="4" t="n">
        <f aca="false">SUM(C40:C42)</f>
        <v>900</v>
      </c>
      <c r="D43" s="4" t="n">
        <f aca="false">SUM(D40:D42)</f>
        <v>1800</v>
      </c>
    </row>
    <row r="45" customFormat="false" ht="15" hidden="false" customHeight="false" outlineLevel="0" collapsed="false">
      <c r="A45" s="1" t="s">
        <v>27</v>
      </c>
      <c r="H45" s="3" t="s">
        <v>27</v>
      </c>
      <c r="I45" s="4"/>
      <c r="J45" s="4"/>
      <c r="K45" s="4"/>
      <c r="L45" s="4"/>
      <c r="O45" s="3" t="s">
        <v>177</v>
      </c>
    </row>
    <row r="46" customFormat="false" ht="15" hidden="false" customHeight="false" outlineLevel="0" collapsed="false">
      <c r="H46" s="4"/>
      <c r="I46" s="4"/>
      <c r="J46" s="4"/>
      <c r="K46" s="4"/>
      <c r="L46" s="4"/>
      <c r="O46" s="4"/>
    </row>
    <row r="47" customFormat="false" ht="15" hidden="false" customHeight="false" outlineLevel="0" collapsed="false">
      <c r="A47" s="0" t="s">
        <v>6</v>
      </c>
      <c r="B47" s="0" t="s">
        <v>28</v>
      </c>
      <c r="C47" s="0" t="s">
        <v>29</v>
      </c>
      <c r="D47" s="4" t="s">
        <v>30</v>
      </c>
      <c r="E47" s="4" t="s">
        <v>31</v>
      </c>
      <c r="H47" s="4" t="s">
        <v>6</v>
      </c>
      <c r="I47" s="4" t="s">
        <v>28</v>
      </c>
      <c r="J47" s="4" t="s">
        <v>178</v>
      </c>
      <c r="K47" s="4" t="s">
        <v>179</v>
      </c>
      <c r="L47" s="4" t="s">
        <v>31</v>
      </c>
      <c r="O47" s="4" t="s">
        <v>180</v>
      </c>
      <c r="R47" s="10" t="n">
        <f aca="false">(C52-C48)/C48*(1/4)</f>
        <v>0.0681818181818182</v>
      </c>
    </row>
    <row r="48" customFormat="false" ht="15" hidden="false" customHeight="false" outlineLevel="0" collapsed="false">
      <c r="A48" s="0" t="n">
        <v>2005</v>
      </c>
      <c r="B48" s="0" t="n">
        <v>0</v>
      </c>
      <c r="C48" s="0" t="n">
        <v>1.65</v>
      </c>
      <c r="D48" s="11" t="n">
        <f aca="false">C48/$C$48*100</f>
        <v>100</v>
      </c>
      <c r="E48" s="4" t="s">
        <v>160</v>
      </c>
      <c r="H48" s="4" t="n">
        <v>2005</v>
      </c>
      <c r="I48" s="4" t="n">
        <v>0</v>
      </c>
      <c r="J48" s="11" t="n">
        <f aca="false">D48</f>
        <v>100</v>
      </c>
      <c r="K48" s="11" t="n">
        <f aca="false">J48/$D$50*100</f>
        <v>106.451612903226</v>
      </c>
      <c r="L48" s="4" t="s">
        <v>160</v>
      </c>
      <c r="O48" s="4" t="s">
        <v>181</v>
      </c>
      <c r="R48" s="10" t="n">
        <f aca="false">(C52/C48)^(1/4)-1</f>
        <v>0.0621450699577402</v>
      </c>
    </row>
    <row r="49" customFormat="false" ht="15" hidden="false" customHeight="false" outlineLevel="0" collapsed="false">
      <c r="A49" s="0" t="n">
        <v>2006</v>
      </c>
      <c r="B49" s="0" t="n">
        <v>1</v>
      </c>
      <c r="C49" s="0" t="n">
        <v>1.68</v>
      </c>
      <c r="D49" s="11" t="n">
        <f aca="false">C49/$C$48*100</f>
        <v>101.818181818182</v>
      </c>
      <c r="E49" s="11" t="n">
        <f aca="false">C49/C48*100</f>
        <v>101.818181818182</v>
      </c>
      <c r="H49" s="4" t="n">
        <v>2006</v>
      </c>
      <c r="I49" s="4" t="n">
        <v>1</v>
      </c>
      <c r="J49" s="11" t="n">
        <f aca="false">D49</f>
        <v>101.818181818182</v>
      </c>
      <c r="K49" s="11" t="n">
        <f aca="false">J49/$D$50*100</f>
        <v>108.387096774194</v>
      </c>
      <c r="L49" s="11" t="n">
        <f aca="false">K49/K48*100</f>
        <v>101.818181818182</v>
      </c>
    </row>
    <row r="50" customFormat="false" ht="15" hidden="false" customHeight="false" outlineLevel="0" collapsed="false">
      <c r="A50" s="0" t="n">
        <v>2007</v>
      </c>
      <c r="B50" s="0" t="n">
        <v>2</v>
      </c>
      <c r="C50" s="0" t="n">
        <v>1.55</v>
      </c>
      <c r="D50" s="11" t="n">
        <f aca="false">C50/$C$48*100</f>
        <v>93.9393939393939</v>
      </c>
      <c r="E50" s="11" t="n">
        <f aca="false">C50/C49*100</f>
        <v>92.2619047619048</v>
      </c>
      <c r="H50" s="4" t="n">
        <v>2007</v>
      </c>
      <c r="I50" s="4" t="n">
        <v>2</v>
      </c>
      <c r="J50" s="11" t="n">
        <f aca="false">D50</f>
        <v>93.9393939393939</v>
      </c>
      <c r="K50" s="11" t="n">
        <f aca="false">J50/$D$50*100</f>
        <v>100</v>
      </c>
      <c r="L50" s="11" t="n">
        <f aca="false">K50/K49*100</f>
        <v>92.2619047619047</v>
      </c>
    </row>
    <row r="51" customFormat="false" ht="15" hidden="false" customHeight="false" outlineLevel="0" collapsed="false">
      <c r="A51" s="0" t="n">
        <v>2008</v>
      </c>
      <c r="B51" s="0" t="n">
        <v>3</v>
      </c>
      <c r="C51" s="0" t="n">
        <v>1.65</v>
      </c>
      <c r="D51" s="11" t="n">
        <f aca="false">C51/$C$48*100</f>
        <v>100</v>
      </c>
      <c r="E51" s="11" t="n">
        <f aca="false">C51/C50*100</f>
        <v>106.451612903226</v>
      </c>
      <c r="H51" s="4" t="n">
        <v>2008</v>
      </c>
      <c r="I51" s="4" t="n">
        <v>3</v>
      </c>
      <c r="J51" s="11" t="n">
        <f aca="false">D51</f>
        <v>100</v>
      </c>
      <c r="K51" s="11" t="n">
        <f aca="false">J51/$D$50*100</f>
        <v>106.451612903226</v>
      </c>
      <c r="L51" s="11" t="n">
        <f aca="false">K51/K50*100</f>
        <v>106.451612903226</v>
      </c>
    </row>
    <row r="52" customFormat="false" ht="15" hidden="false" customHeight="false" outlineLevel="0" collapsed="false">
      <c r="A52" s="0" t="n">
        <v>2009</v>
      </c>
      <c r="B52" s="0" t="n">
        <v>4</v>
      </c>
      <c r="C52" s="0" t="n">
        <v>2.1</v>
      </c>
      <c r="D52" s="11" t="n">
        <f aca="false">C52/$C$48*100</f>
        <v>127.272727272727</v>
      </c>
      <c r="E52" s="11" t="n">
        <f aca="false">C52/C51*100</f>
        <v>127.272727272727</v>
      </c>
      <c r="H52" s="4" t="n">
        <v>2009</v>
      </c>
      <c r="I52" s="4" t="n">
        <v>4</v>
      </c>
      <c r="J52" s="11" t="n">
        <f aca="false">D52</f>
        <v>127.272727272727</v>
      </c>
      <c r="K52" s="11" t="n">
        <f aca="false">J52/$D$50*100</f>
        <v>135.483870967742</v>
      </c>
      <c r="L52" s="11" t="n">
        <f aca="false">K52/K51*100</f>
        <v>127.272727272727</v>
      </c>
    </row>
    <row r="54" customFormat="false" ht="15" hidden="false" customHeight="false" outlineLevel="0" collapsed="false">
      <c r="A54" s="1" t="s">
        <v>32</v>
      </c>
      <c r="H54" s="3" t="s">
        <v>182</v>
      </c>
      <c r="I54" s="4"/>
      <c r="J54" s="4"/>
      <c r="K54" s="4"/>
      <c r="L54" s="4"/>
    </row>
    <row r="55" customFormat="false" ht="15" hidden="false" customHeight="false" outlineLevel="0" collapsed="false">
      <c r="H55" s="4"/>
      <c r="I55" s="4"/>
      <c r="J55" s="4"/>
      <c r="K55" s="4"/>
      <c r="L55" s="4"/>
    </row>
    <row r="56" customFormat="false" ht="15" hidden="false" customHeight="false" outlineLevel="0" collapsed="false">
      <c r="B56" s="0" t="n">
        <v>2005</v>
      </c>
      <c r="C56" s="0" t="n">
        <v>2006</v>
      </c>
      <c r="D56" s="0" t="n">
        <v>2007</v>
      </c>
      <c r="H56" s="4"/>
      <c r="I56" s="4" t="s">
        <v>183</v>
      </c>
      <c r="J56" s="4" t="s">
        <v>184</v>
      </c>
      <c r="K56" s="4" t="s">
        <v>185</v>
      </c>
      <c r="L56" s="4" t="s">
        <v>186</v>
      </c>
      <c r="M56" s="4" t="s">
        <v>187</v>
      </c>
      <c r="N56" s="4" t="s">
        <v>188</v>
      </c>
      <c r="O56" s="4" t="s">
        <v>189</v>
      </c>
    </row>
    <row r="57" customFormat="false" ht="15" hidden="false" customHeight="false" outlineLevel="0" collapsed="false">
      <c r="A57" s="0" t="s">
        <v>33</v>
      </c>
      <c r="B57" s="0" t="n">
        <v>1.5</v>
      </c>
      <c r="C57" s="0" t="n">
        <v>1.8</v>
      </c>
      <c r="D57" s="0" t="n">
        <v>1.9</v>
      </c>
      <c r="H57" s="4" t="s">
        <v>190</v>
      </c>
      <c r="I57" s="4" t="n">
        <f aca="false">B57*B64</f>
        <v>16.5</v>
      </c>
      <c r="J57" s="4" t="n">
        <f aca="false">C57*B64</f>
        <v>19.8</v>
      </c>
      <c r="K57" s="4" t="n">
        <f aca="false">D57*B64</f>
        <v>20.9</v>
      </c>
      <c r="L57" s="4" t="n">
        <f aca="false">B57*C64</f>
        <v>11.25</v>
      </c>
      <c r="M57" s="4" t="n">
        <f aca="false">B57*D64</f>
        <v>6</v>
      </c>
      <c r="N57" s="4" t="n">
        <f aca="false">C57*C64</f>
        <v>13.5</v>
      </c>
      <c r="O57" s="4" t="n">
        <f aca="false">D57*D64</f>
        <v>7.6</v>
      </c>
    </row>
    <row r="58" customFormat="false" ht="15" hidden="false" customHeight="false" outlineLevel="0" collapsed="false">
      <c r="A58" s="0" t="s">
        <v>34</v>
      </c>
      <c r="B58" s="0" t="n">
        <v>6.3</v>
      </c>
      <c r="C58" s="0" t="n">
        <v>6.5</v>
      </c>
      <c r="D58" s="0" t="n">
        <v>7</v>
      </c>
      <c r="H58" s="4" t="s">
        <v>191</v>
      </c>
      <c r="I58" s="4" t="n">
        <f aca="false">B58*B65</f>
        <v>63</v>
      </c>
      <c r="J58" s="4" t="n">
        <f aca="false">C58*B65</f>
        <v>65</v>
      </c>
      <c r="K58" s="4" t="n">
        <f aca="false">D58*B65</f>
        <v>70</v>
      </c>
      <c r="L58" s="4" t="n">
        <f aca="false">B58*C65</f>
        <v>50.4</v>
      </c>
      <c r="M58" s="4" t="n">
        <f aca="false">B58*D65</f>
        <v>37.8</v>
      </c>
      <c r="N58" s="4" t="n">
        <f aca="false">C58*C65</f>
        <v>52</v>
      </c>
      <c r="O58" s="4" t="n">
        <f aca="false">D58*D65</f>
        <v>42</v>
      </c>
    </row>
    <row r="59" customFormat="false" ht="15" hidden="false" customHeight="false" outlineLevel="0" collapsed="false">
      <c r="A59" s="0" t="s">
        <v>35</v>
      </c>
      <c r="B59" s="0" t="n">
        <v>3.5</v>
      </c>
      <c r="C59" s="0" t="n">
        <v>3.8</v>
      </c>
      <c r="D59" s="0" t="n">
        <v>4.2</v>
      </c>
      <c r="H59" s="4" t="s">
        <v>192</v>
      </c>
      <c r="I59" s="4" t="n">
        <f aca="false">B59*B66</f>
        <v>42</v>
      </c>
      <c r="J59" s="4" t="n">
        <f aca="false">C59*B66</f>
        <v>45.6</v>
      </c>
      <c r="K59" s="4" t="n">
        <f aca="false">D59*B66</f>
        <v>50.4</v>
      </c>
      <c r="L59" s="4" t="n">
        <f aca="false">B59*C66</f>
        <v>35</v>
      </c>
      <c r="M59" s="4" t="n">
        <f aca="false">B59*D66</f>
        <v>22.75</v>
      </c>
      <c r="N59" s="4" t="n">
        <f aca="false">C59*C66</f>
        <v>38</v>
      </c>
      <c r="O59" s="4" t="n">
        <f aca="false">D59*D66</f>
        <v>27.3</v>
      </c>
    </row>
    <row r="60" customFormat="false" ht="15" hidden="false" customHeight="false" outlineLevel="0" collapsed="false">
      <c r="H60" s="4" t="s">
        <v>15</v>
      </c>
      <c r="I60" s="4" t="n">
        <f aca="false">SUM(I57:I59)</f>
        <v>121.5</v>
      </c>
      <c r="J60" s="4" t="n">
        <f aca="false">SUM(J57:J59)</f>
        <v>130.4</v>
      </c>
      <c r="K60" s="4" t="n">
        <f aca="false">SUM(K57:K59)</f>
        <v>141.3</v>
      </c>
      <c r="L60" s="4" t="n">
        <f aca="false">SUM(L57:L59)</f>
        <v>96.65</v>
      </c>
      <c r="M60" s="4" t="n">
        <f aca="false">SUM(M57:M59)</f>
        <v>66.55</v>
      </c>
      <c r="N60" s="4" t="n">
        <f aca="false">SUM(N57:N59)</f>
        <v>103.5</v>
      </c>
      <c r="O60" s="4" t="n">
        <f aca="false">SUM(O57:O59)</f>
        <v>76.9</v>
      </c>
    </row>
    <row r="61" customFormat="false" ht="15" hidden="false" customHeight="false" outlineLevel="0" collapsed="false">
      <c r="A61" s="1" t="s">
        <v>36</v>
      </c>
      <c r="H61" s="4"/>
      <c r="I61" s="4"/>
      <c r="J61" s="4"/>
      <c r="K61" s="4"/>
      <c r="L61" s="4"/>
    </row>
    <row r="63" customFormat="false" ht="15" hidden="false" customHeight="false" outlineLevel="0" collapsed="false">
      <c r="B63" s="0" t="n">
        <v>2005</v>
      </c>
      <c r="C63" s="0" t="n">
        <v>2006</v>
      </c>
      <c r="D63" s="0" t="n">
        <v>2007</v>
      </c>
      <c r="H63" s="4" t="s">
        <v>193</v>
      </c>
      <c r="I63" s="4" t="n">
        <f aca="false">J60/I60</f>
        <v>1.07325102880658</v>
      </c>
    </row>
    <row r="64" customFormat="false" ht="15" hidden="false" customHeight="false" outlineLevel="0" collapsed="false">
      <c r="A64" s="0" t="s">
        <v>33</v>
      </c>
      <c r="B64" s="0" t="n">
        <v>11</v>
      </c>
      <c r="C64" s="0" t="n">
        <v>7.5</v>
      </c>
      <c r="D64" s="0" t="n">
        <v>4</v>
      </c>
      <c r="H64" s="4" t="s">
        <v>194</v>
      </c>
      <c r="I64" s="4" t="n">
        <f aca="false">K60/I60</f>
        <v>1.16296296296296</v>
      </c>
    </row>
    <row r="65" customFormat="false" ht="15" hidden="false" customHeight="false" outlineLevel="0" collapsed="false">
      <c r="A65" s="0" t="s">
        <v>34</v>
      </c>
      <c r="B65" s="0" t="n">
        <v>10</v>
      </c>
      <c r="C65" s="0" t="n">
        <v>8</v>
      </c>
      <c r="D65" s="0" t="n">
        <v>6</v>
      </c>
      <c r="H65" s="4" t="s">
        <v>195</v>
      </c>
      <c r="I65" s="4" t="n">
        <f aca="false">N60/L60</f>
        <v>1.07087428867046</v>
      </c>
    </row>
    <row r="66" customFormat="false" ht="15" hidden="false" customHeight="false" outlineLevel="0" collapsed="false">
      <c r="A66" s="0" t="s">
        <v>35</v>
      </c>
      <c r="B66" s="0" t="n">
        <v>12</v>
      </c>
      <c r="C66" s="0" t="n">
        <v>10</v>
      </c>
      <c r="D66" s="0" t="n">
        <v>6.5</v>
      </c>
      <c r="H66" s="4" t="s">
        <v>196</v>
      </c>
      <c r="I66" s="4" t="n">
        <f aca="false">O60/M60</f>
        <v>1.15552216378663</v>
      </c>
    </row>
    <row r="69" customFormat="false" ht="15" hidden="false" customHeight="false" outlineLevel="0" collapsed="false">
      <c r="A69" s="1" t="s">
        <v>37</v>
      </c>
      <c r="H69" s="3" t="s">
        <v>197</v>
      </c>
      <c r="I69" s="4"/>
      <c r="J69" s="4"/>
      <c r="K69" s="4"/>
      <c r="L69" s="4"/>
      <c r="M69" s="4"/>
      <c r="N69" s="3" t="s">
        <v>198</v>
      </c>
      <c r="O69" s="4"/>
      <c r="P69" s="4"/>
      <c r="Q69" s="4"/>
      <c r="R69" s="4"/>
    </row>
    <row r="70" customFormat="false" ht="15" hidden="false" customHeight="false" outlineLevel="0" collapsed="false"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customFormat="false" ht="15" hidden="false" customHeight="false" outlineLevel="0" collapsed="false">
      <c r="A71" s="0" t="s">
        <v>38</v>
      </c>
      <c r="B71" s="0" t="s">
        <v>39</v>
      </c>
      <c r="C71" s="0" t="s">
        <v>40</v>
      </c>
      <c r="D71" s="0" t="s">
        <v>41</v>
      </c>
      <c r="E71" s="0" t="s">
        <v>42</v>
      </c>
      <c r="H71" s="4" t="s">
        <v>38</v>
      </c>
      <c r="I71" s="4" t="s">
        <v>39</v>
      </c>
      <c r="J71" s="4" t="s">
        <v>40</v>
      </c>
      <c r="K71" s="4" t="s">
        <v>41</v>
      </c>
      <c r="L71" s="4" t="s">
        <v>42</v>
      </c>
      <c r="M71" s="4"/>
      <c r="N71" s="4" t="s">
        <v>38</v>
      </c>
      <c r="O71" s="4" t="s">
        <v>39</v>
      </c>
      <c r="P71" s="4" t="s">
        <v>40</v>
      </c>
      <c r="Q71" s="4" t="s">
        <v>41</v>
      </c>
      <c r="R71" s="4" t="s">
        <v>42</v>
      </c>
    </row>
    <row r="72" customFormat="false" ht="15" hidden="false" customHeight="false" outlineLevel="0" collapsed="false">
      <c r="A72" s="0" t="n">
        <v>2009</v>
      </c>
      <c r="B72" s="0" t="s">
        <v>43</v>
      </c>
      <c r="C72" s="0" t="n">
        <v>102.3</v>
      </c>
      <c r="D72" s="0" t="n">
        <v>99.4</v>
      </c>
      <c r="E72" s="0" t="n">
        <v>121.7</v>
      </c>
      <c r="H72" s="4" t="n">
        <v>2009</v>
      </c>
      <c r="I72" s="4" t="s">
        <v>43</v>
      </c>
      <c r="J72" s="4" t="s">
        <v>160</v>
      </c>
      <c r="K72" s="4" t="s">
        <v>160</v>
      </c>
      <c r="L72" s="4" t="s">
        <v>160</v>
      </c>
      <c r="M72" s="4"/>
      <c r="N72" s="4" t="n">
        <v>2009</v>
      </c>
      <c r="O72" s="4" t="s">
        <v>43</v>
      </c>
      <c r="P72" s="4" t="s">
        <v>160</v>
      </c>
      <c r="Q72" s="4" t="s">
        <v>160</v>
      </c>
      <c r="R72" s="4" t="s">
        <v>160</v>
      </c>
    </row>
    <row r="73" customFormat="false" ht="15" hidden="false" customHeight="false" outlineLevel="0" collapsed="false">
      <c r="A73" s="0" t="n">
        <v>2009</v>
      </c>
      <c r="B73" s="0" t="s">
        <v>44</v>
      </c>
      <c r="C73" s="0" t="n">
        <v>105.1</v>
      </c>
      <c r="D73" s="0" t="n">
        <v>101.5</v>
      </c>
      <c r="E73" s="0" t="n">
        <v>129.4</v>
      </c>
      <c r="H73" s="4" t="n">
        <v>2009</v>
      </c>
      <c r="I73" s="4" t="s">
        <v>44</v>
      </c>
      <c r="J73" s="9" t="n">
        <f aca="false">(C73/C72-1)*100</f>
        <v>2.73704789833822</v>
      </c>
      <c r="K73" s="9" t="n">
        <f aca="false">(D73/D72-1)*100</f>
        <v>2.11267605633803</v>
      </c>
      <c r="L73" s="9" t="n">
        <f aca="false">(E73/E72-1)*100</f>
        <v>6.32703368940017</v>
      </c>
      <c r="M73" s="4"/>
      <c r="N73" s="4" t="n">
        <v>2009</v>
      </c>
      <c r="O73" s="4" t="s">
        <v>44</v>
      </c>
      <c r="P73" s="4" t="s">
        <v>160</v>
      </c>
      <c r="Q73" s="4" t="s">
        <v>160</v>
      </c>
      <c r="R73" s="4" t="s">
        <v>160</v>
      </c>
    </row>
    <row r="74" customFormat="false" ht="15" hidden="false" customHeight="false" outlineLevel="0" collapsed="false">
      <c r="A74" s="0" t="n">
        <v>2009</v>
      </c>
      <c r="B74" s="0" t="s">
        <v>45</v>
      </c>
      <c r="C74" s="0" t="n">
        <v>121.7</v>
      </c>
      <c r="D74" s="0" t="n">
        <v>118.4</v>
      </c>
      <c r="E74" s="0" t="n">
        <v>143.7</v>
      </c>
      <c r="H74" s="4" t="n">
        <v>2009</v>
      </c>
      <c r="I74" s="4" t="s">
        <v>45</v>
      </c>
      <c r="J74" s="9" t="n">
        <f aca="false">(C74/C73-1)*100</f>
        <v>15.7944814462417</v>
      </c>
      <c r="K74" s="9" t="n">
        <f aca="false">(D74/D73-1)*100</f>
        <v>16.6502463054187</v>
      </c>
      <c r="L74" s="9" t="n">
        <f aca="false">(E74/E73-1)*100</f>
        <v>11.0510046367851</v>
      </c>
      <c r="M74" s="4"/>
      <c r="N74" s="4" t="n">
        <v>2009</v>
      </c>
      <c r="O74" s="4" t="s">
        <v>45</v>
      </c>
      <c r="P74" s="4" t="s">
        <v>160</v>
      </c>
      <c r="Q74" s="4" t="s">
        <v>160</v>
      </c>
      <c r="R74" s="4" t="s">
        <v>160</v>
      </c>
    </row>
    <row r="75" customFormat="false" ht="15" hidden="false" customHeight="false" outlineLevel="0" collapsed="false">
      <c r="A75" s="0" t="n">
        <v>2009</v>
      </c>
      <c r="B75" s="0" t="s">
        <v>46</v>
      </c>
      <c r="C75" s="0" t="n">
        <v>115.9</v>
      </c>
      <c r="D75" s="0" t="n">
        <v>112.4</v>
      </c>
      <c r="E75" s="0" t="n">
        <v>139.6</v>
      </c>
      <c r="H75" s="4" t="n">
        <v>2009</v>
      </c>
      <c r="I75" s="4" t="s">
        <v>46</v>
      </c>
      <c r="J75" s="9" t="n">
        <f aca="false">(C75/C74-1)*100</f>
        <v>-4.7658175842235</v>
      </c>
      <c r="K75" s="9" t="n">
        <f aca="false">(D75/D74-1)*100</f>
        <v>-5.06756756756757</v>
      </c>
      <c r="L75" s="9" t="n">
        <f aca="false">(E75/E74-1)*100</f>
        <v>-2.85316631871955</v>
      </c>
      <c r="M75" s="4"/>
      <c r="N75" s="4" t="n">
        <v>2009</v>
      </c>
      <c r="O75" s="4" t="s">
        <v>46</v>
      </c>
      <c r="P75" s="4" t="s">
        <v>160</v>
      </c>
      <c r="Q75" s="4" t="s">
        <v>160</v>
      </c>
      <c r="R75" s="4" t="s">
        <v>160</v>
      </c>
    </row>
    <row r="76" customFormat="false" ht="15" hidden="false" customHeight="false" outlineLevel="0" collapsed="false">
      <c r="A76" s="0" t="n">
        <v>2009</v>
      </c>
      <c r="B76" s="0" t="s">
        <v>47</v>
      </c>
      <c r="C76" s="0" t="n">
        <v>115.3</v>
      </c>
      <c r="D76" s="0" t="n">
        <v>111.2</v>
      </c>
      <c r="E76" s="0" t="n">
        <v>142.6</v>
      </c>
      <c r="H76" s="4" t="n">
        <v>2009</v>
      </c>
      <c r="I76" s="4" t="s">
        <v>47</v>
      </c>
      <c r="J76" s="9" t="n">
        <f aca="false">(C76/C75-1)*100</f>
        <v>-0.5176876617774</v>
      </c>
      <c r="K76" s="9" t="n">
        <f aca="false">(D76/D75-1)*100</f>
        <v>-1.067615658363</v>
      </c>
      <c r="L76" s="9" t="n">
        <f aca="false">(E76/E75-1)*100</f>
        <v>2.14899713467049</v>
      </c>
      <c r="M76" s="4"/>
      <c r="N76" s="4" t="n">
        <v>2009</v>
      </c>
      <c r="O76" s="4" t="s">
        <v>47</v>
      </c>
      <c r="P76" s="4" t="s">
        <v>160</v>
      </c>
      <c r="Q76" s="4" t="s">
        <v>160</v>
      </c>
      <c r="R76" s="4" t="s">
        <v>160</v>
      </c>
    </row>
    <row r="77" customFormat="false" ht="15" hidden="false" customHeight="false" outlineLevel="0" collapsed="false">
      <c r="A77" s="0" t="n">
        <v>2009</v>
      </c>
      <c r="B77" s="0" t="s">
        <v>48</v>
      </c>
      <c r="C77" s="0" t="n">
        <v>123.6</v>
      </c>
      <c r="D77" s="0" t="n">
        <v>119.9</v>
      </c>
      <c r="E77" s="0" t="n">
        <v>148.3</v>
      </c>
      <c r="H77" s="4" t="n">
        <v>2009</v>
      </c>
      <c r="I77" s="4" t="s">
        <v>48</v>
      </c>
      <c r="J77" s="9" t="n">
        <f aca="false">(C77/C76-1)*100</f>
        <v>7.19861231569818</v>
      </c>
      <c r="K77" s="9" t="n">
        <f aca="false">(D77/D76-1)*100</f>
        <v>7.82374100719425</v>
      </c>
      <c r="L77" s="9" t="n">
        <f aca="false">(E77/E76-1)*100</f>
        <v>3.99719495091164</v>
      </c>
      <c r="M77" s="4"/>
      <c r="N77" s="4" t="n">
        <v>2009</v>
      </c>
      <c r="O77" s="4" t="s">
        <v>48</v>
      </c>
      <c r="P77" s="4" t="s">
        <v>160</v>
      </c>
      <c r="Q77" s="4" t="s">
        <v>160</v>
      </c>
      <c r="R77" s="4" t="s">
        <v>160</v>
      </c>
    </row>
    <row r="78" customFormat="false" ht="15" hidden="false" customHeight="false" outlineLevel="0" collapsed="false">
      <c r="A78" s="0" t="n">
        <v>2009</v>
      </c>
      <c r="B78" s="0" t="s">
        <v>49</v>
      </c>
      <c r="C78" s="0" t="n">
        <v>121.9</v>
      </c>
      <c r="D78" s="0" t="n">
        <v>118.3</v>
      </c>
      <c r="E78" s="0" t="n">
        <v>146</v>
      </c>
      <c r="H78" s="4" t="n">
        <v>2009</v>
      </c>
      <c r="I78" s="4" t="s">
        <v>49</v>
      </c>
      <c r="J78" s="9" t="n">
        <f aca="false">(C78/C77-1)*100</f>
        <v>-1.37540453074433</v>
      </c>
      <c r="K78" s="9" t="n">
        <f aca="false">(D78/D77-1)*100</f>
        <v>-1.33444537114262</v>
      </c>
      <c r="L78" s="9" t="n">
        <f aca="false">(E78/E77-1)*100</f>
        <v>-1.55091031692516</v>
      </c>
      <c r="M78" s="4"/>
      <c r="N78" s="4" t="n">
        <v>2009</v>
      </c>
      <c r="O78" s="4" t="s">
        <v>49</v>
      </c>
      <c r="P78" s="4" t="s">
        <v>160</v>
      </c>
      <c r="Q78" s="4" t="s">
        <v>160</v>
      </c>
      <c r="R78" s="4" t="s">
        <v>160</v>
      </c>
    </row>
    <row r="79" customFormat="false" ht="15" hidden="false" customHeight="false" outlineLevel="0" collapsed="false">
      <c r="A79" s="0" t="n">
        <v>2009</v>
      </c>
      <c r="B79" s="0" t="s">
        <v>50</v>
      </c>
      <c r="C79" s="0" t="n">
        <v>102.4</v>
      </c>
      <c r="D79" s="0" t="n">
        <v>98.9</v>
      </c>
      <c r="E79" s="0" t="n">
        <v>126</v>
      </c>
      <c r="H79" s="4" t="n">
        <v>2009</v>
      </c>
      <c r="I79" s="4" t="s">
        <v>50</v>
      </c>
      <c r="J79" s="9" t="n">
        <f aca="false">(C79/C78-1)*100</f>
        <v>-15.9967186218212</v>
      </c>
      <c r="K79" s="9" t="n">
        <f aca="false">(D79/D78-1)*100</f>
        <v>-16.3989856297549</v>
      </c>
      <c r="L79" s="9" t="n">
        <f aca="false">(E79/E78-1)*100</f>
        <v>-13.6986301369863</v>
      </c>
      <c r="M79" s="4"/>
      <c r="N79" s="4" t="n">
        <v>2009</v>
      </c>
      <c r="O79" s="4" t="s">
        <v>50</v>
      </c>
      <c r="P79" s="4" t="s">
        <v>160</v>
      </c>
      <c r="Q79" s="4" t="s">
        <v>160</v>
      </c>
      <c r="R79" s="4" t="s">
        <v>160</v>
      </c>
    </row>
    <row r="80" customFormat="false" ht="15" hidden="false" customHeight="false" outlineLevel="0" collapsed="false">
      <c r="A80" s="0" t="n">
        <v>2009</v>
      </c>
      <c r="B80" s="0" t="s">
        <v>51</v>
      </c>
      <c r="C80" s="0" t="n">
        <v>125.2</v>
      </c>
      <c r="D80" s="0" t="n">
        <v>119.5</v>
      </c>
      <c r="E80" s="0" t="n">
        <v>163.2</v>
      </c>
      <c r="H80" s="4" t="n">
        <v>2009</v>
      </c>
      <c r="I80" s="4" t="s">
        <v>51</v>
      </c>
      <c r="J80" s="9" t="n">
        <f aca="false">(C80/C79-1)*100</f>
        <v>22.265625</v>
      </c>
      <c r="K80" s="9" t="n">
        <f aca="false">(D80/D79-1)*100</f>
        <v>20.8291203235591</v>
      </c>
      <c r="L80" s="9" t="n">
        <f aca="false">(E80/E79-1)*100</f>
        <v>29.5238095238095</v>
      </c>
      <c r="M80" s="4"/>
      <c r="N80" s="4" t="n">
        <v>2009</v>
      </c>
      <c r="O80" s="4" t="s">
        <v>51</v>
      </c>
      <c r="P80" s="4" t="s">
        <v>160</v>
      </c>
      <c r="Q80" s="4" t="s">
        <v>160</v>
      </c>
      <c r="R80" s="4" t="s">
        <v>160</v>
      </c>
    </row>
    <row r="81" customFormat="false" ht="15" hidden="false" customHeight="false" outlineLevel="0" collapsed="false">
      <c r="A81" s="0" t="n">
        <v>2009</v>
      </c>
      <c r="B81" s="0" t="s">
        <v>52</v>
      </c>
      <c r="C81" s="0" t="n">
        <v>124.9</v>
      </c>
      <c r="D81" s="0" t="n">
        <v>118.7</v>
      </c>
      <c r="E81" s="0" t="n">
        <v>166.3</v>
      </c>
      <c r="H81" s="4" t="n">
        <v>2009</v>
      </c>
      <c r="I81" s="4" t="s">
        <v>52</v>
      </c>
      <c r="J81" s="9" t="n">
        <f aca="false">(C81/C80-1)*100</f>
        <v>-0.239616613418525</v>
      </c>
      <c r="K81" s="9" t="n">
        <f aca="false">(D81/D80-1)*100</f>
        <v>-0.669456066945606</v>
      </c>
      <c r="L81" s="9" t="n">
        <f aca="false">(E81/E80-1)*100</f>
        <v>1.89950980392157</v>
      </c>
      <c r="M81" s="4"/>
      <c r="N81" s="4" t="n">
        <v>2009</v>
      </c>
      <c r="O81" s="4" t="s">
        <v>52</v>
      </c>
      <c r="P81" s="4" t="s">
        <v>160</v>
      </c>
      <c r="Q81" s="4" t="s">
        <v>160</v>
      </c>
      <c r="R81" s="4" t="s">
        <v>160</v>
      </c>
    </row>
    <row r="82" customFormat="false" ht="15" hidden="false" customHeight="false" outlineLevel="0" collapsed="false">
      <c r="A82" s="0" t="n">
        <v>2009</v>
      </c>
      <c r="B82" s="0" t="s">
        <v>53</v>
      </c>
      <c r="C82" s="0" t="n">
        <v>120.7</v>
      </c>
      <c r="D82" s="0" t="n">
        <v>116.3</v>
      </c>
      <c r="E82" s="0" t="n">
        <v>150.3</v>
      </c>
      <c r="H82" s="4" t="n">
        <v>2009</v>
      </c>
      <c r="I82" s="4" t="s">
        <v>53</v>
      </c>
      <c r="J82" s="9" t="n">
        <f aca="false">(C82/C81-1)*100</f>
        <v>-3.36269015212169</v>
      </c>
      <c r="K82" s="9" t="n">
        <f aca="false">(D82/D81-1)*100</f>
        <v>-2.02190395956192</v>
      </c>
      <c r="L82" s="9" t="n">
        <f aca="false">(E82/E81-1)*100</f>
        <v>-9.62116656644618</v>
      </c>
      <c r="M82" s="4"/>
      <c r="N82" s="4" t="n">
        <v>2009</v>
      </c>
      <c r="O82" s="4" t="s">
        <v>53</v>
      </c>
      <c r="P82" s="4" t="s">
        <v>160</v>
      </c>
      <c r="Q82" s="4" t="s">
        <v>160</v>
      </c>
      <c r="R82" s="4" t="s">
        <v>160</v>
      </c>
    </row>
    <row r="83" customFormat="false" ht="15" hidden="false" customHeight="false" outlineLevel="0" collapsed="false">
      <c r="A83" s="0" t="n">
        <v>2009</v>
      </c>
      <c r="B83" s="0" t="s">
        <v>54</v>
      </c>
      <c r="C83" s="0" t="n">
        <v>126.4</v>
      </c>
      <c r="D83" s="0" t="n">
        <v>124.3</v>
      </c>
      <c r="E83" s="0" t="n">
        <v>140.5</v>
      </c>
      <c r="H83" s="4" t="n">
        <v>2009</v>
      </c>
      <c r="I83" s="4" t="s">
        <v>54</v>
      </c>
      <c r="J83" s="9" t="n">
        <f aca="false">(C83/C82-1)*100</f>
        <v>4.72245236122619</v>
      </c>
      <c r="K83" s="9" t="n">
        <f aca="false">(D83/D82-1)*100</f>
        <v>6.87876182287188</v>
      </c>
      <c r="L83" s="9" t="n">
        <f aca="false">(E83/E82-1)*100</f>
        <v>-6.52029274783766</v>
      </c>
      <c r="M83" s="4"/>
      <c r="N83" s="4" t="n">
        <v>2009</v>
      </c>
      <c r="O83" s="4" t="s">
        <v>54</v>
      </c>
      <c r="P83" s="4" t="s">
        <v>160</v>
      </c>
      <c r="Q83" s="4" t="s">
        <v>160</v>
      </c>
      <c r="R83" s="4" t="s">
        <v>160</v>
      </c>
    </row>
    <row r="84" customFormat="false" ht="15" hidden="false" customHeight="false" outlineLevel="0" collapsed="false">
      <c r="A84" s="0" t="n">
        <v>2010</v>
      </c>
      <c r="B84" s="0" t="s">
        <v>43</v>
      </c>
      <c r="C84" s="0" t="n">
        <v>97.6</v>
      </c>
      <c r="D84" s="0" t="n">
        <v>94.2</v>
      </c>
      <c r="E84" s="0" t="n">
        <v>120.4</v>
      </c>
      <c r="H84" s="4" t="n">
        <v>2010</v>
      </c>
      <c r="I84" s="4" t="s">
        <v>43</v>
      </c>
      <c r="J84" s="9" t="n">
        <f aca="false">(C84/C83-1)*100</f>
        <v>-22.7848101265823</v>
      </c>
      <c r="K84" s="9" t="n">
        <f aca="false">(D84/D83-1)*100</f>
        <v>-24.2156074014481</v>
      </c>
      <c r="L84" s="9" t="n">
        <f aca="false">(E84/E83-1)*100</f>
        <v>-14.3060498220641</v>
      </c>
      <c r="M84" s="4"/>
      <c r="N84" s="4" t="n">
        <v>2010</v>
      </c>
      <c r="O84" s="4" t="s">
        <v>43</v>
      </c>
      <c r="P84" s="9" t="n">
        <f aca="false">(C84/C72-1)*100</f>
        <v>-4.59433040078202</v>
      </c>
      <c r="Q84" s="9" t="n">
        <f aca="false">(D84/D72-1)*100</f>
        <v>-5.23138832997988</v>
      </c>
      <c r="R84" s="9" t="n">
        <f aca="false">(E84/E72-1)*100</f>
        <v>-1.06820049301561</v>
      </c>
    </row>
    <row r="85" customFormat="false" ht="15" hidden="false" customHeight="false" outlineLevel="0" collapsed="false">
      <c r="A85" s="0" t="n">
        <v>2010</v>
      </c>
      <c r="B85" s="0" t="s">
        <v>44</v>
      </c>
      <c r="C85" s="0" t="n">
        <v>106</v>
      </c>
      <c r="D85" s="0" t="n">
        <v>101.6</v>
      </c>
      <c r="E85" s="0" t="n">
        <v>135.8</v>
      </c>
      <c r="H85" s="4" t="n">
        <v>2010</v>
      </c>
      <c r="I85" s="4" t="s">
        <v>44</v>
      </c>
      <c r="J85" s="9" t="n">
        <f aca="false">(C85/C84-1)*100</f>
        <v>8.60655737704919</v>
      </c>
      <c r="K85" s="9" t="n">
        <f aca="false">(D85/D84-1)*100</f>
        <v>7.85562632696391</v>
      </c>
      <c r="L85" s="9" t="n">
        <f aca="false">(E85/E84-1)*100</f>
        <v>12.7906976744186</v>
      </c>
      <c r="M85" s="4"/>
      <c r="N85" s="4" t="n">
        <v>2010</v>
      </c>
      <c r="O85" s="4" t="s">
        <v>44</v>
      </c>
      <c r="P85" s="9" t="n">
        <f aca="false">(C85/C73-1)*100</f>
        <v>0.856327307326366</v>
      </c>
      <c r="Q85" s="9" t="n">
        <f aca="false">(D85/D73-1)*100</f>
        <v>0.0985221674876691</v>
      </c>
      <c r="R85" s="9" t="n">
        <f aca="false">(E85/E73-1)*100</f>
        <v>4.94590417310665</v>
      </c>
    </row>
    <row r="86" customFormat="false" ht="15" hidden="false" customHeight="false" outlineLevel="0" collapsed="false">
      <c r="A86" s="0" t="n">
        <v>2010</v>
      </c>
      <c r="B86" s="0" t="s">
        <v>45</v>
      </c>
      <c r="C86" s="0" t="n">
        <v>128.8</v>
      </c>
      <c r="D86" s="0" t="n">
        <v>124.5</v>
      </c>
      <c r="E86" s="0" t="n">
        <v>157.6</v>
      </c>
      <c r="H86" s="4" t="n">
        <v>2010</v>
      </c>
      <c r="I86" s="4" t="s">
        <v>45</v>
      </c>
      <c r="J86" s="9" t="n">
        <f aca="false">(C86/C85-1)*100</f>
        <v>21.5094339622642</v>
      </c>
      <c r="K86" s="9" t="n">
        <f aca="false">(D86/D85-1)*100</f>
        <v>22.5393700787402</v>
      </c>
      <c r="L86" s="9" t="n">
        <f aca="false">(E86/E85-1)*100</f>
        <v>16.0530191458026</v>
      </c>
      <c r="M86" s="4"/>
      <c r="N86" s="4" t="n">
        <v>2010</v>
      </c>
      <c r="O86" s="4" t="s">
        <v>45</v>
      </c>
      <c r="P86" s="9" t="n">
        <f aca="false">(C86/C74-1)*100</f>
        <v>5.83401807723911</v>
      </c>
      <c r="Q86" s="9" t="n">
        <f aca="false">(D86/D74-1)*100</f>
        <v>5.15202702702702</v>
      </c>
      <c r="R86" s="9" t="n">
        <f aca="false">(E86/E74-1)*100</f>
        <v>9.67292971468337</v>
      </c>
    </row>
    <row r="87" customFormat="false" ht="15" hidden="false" customHeight="false" outlineLevel="0" collapsed="false">
      <c r="A87" s="0" t="n">
        <v>2010</v>
      </c>
      <c r="B87" s="0" t="s">
        <v>46</v>
      </c>
      <c r="C87" s="0" t="n">
        <v>113.6</v>
      </c>
      <c r="D87" s="0" t="n">
        <v>109.2</v>
      </c>
      <c r="E87" s="0" t="n">
        <v>143.3</v>
      </c>
      <c r="H87" s="4" t="n">
        <v>2010</v>
      </c>
      <c r="I87" s="4" t="s">
        <v>46</v>
      </c>
      <c r="J87" s="9" t="n">
        <f aca="false">(C87/C86-1)*100</f>
        <v>-11.8012422360249</v>
      </c>
      <c r="K87" s="9" t="n">
        <f aca="false">(D87/D86-1)*100</f>
        <v>-12.289156626506</v>
      </c>
      <c r="L87" s="9" t="n">
        <f aca="false">(E87/E86-1)*100</f>
        <v>-9.0736040609137</v>
      </c>
      <c r="M87" s="4"/>
      <c r="N87" s="4" t="n">
        <v>2010</v>
      </c>
      <c r="O87" s="4" t="s">
        <v>46</v>
      </c>
      <c r="P87" s="9" t="n">
        <f aca="false">(C87/C75-1)*100</f>
        <v>-1.98446937014669</v>
      </c>
      <c r="Q87" s="9" t="n">
        <f aca="false">(D87/D75-1)*100</f>
        <v>-2.84697508896797</v>
      </c>
      <c r="R87" s="9" t="n">
        <f aca="false">(E87/E75-1)*100</f>
        <v>2.65042979942696</v>
      </c>
    </row>
    <row r="89" customFormat="false" ht="15" hidden="false" customHeight="false" outlineLevel="0" collapsed="false">
      <c r="A89" s="1" t="s">
        <v>199</v>
      </c>
    </row>
    <row r="91" customFormat="false" ht="15" hidden="false" customHeight="false" outlineLevel="0" collapsed="false">
      <c r="A91" s="0" t="s">
        <v>56</v>
      </c>
      <c r="B91" s="0" t="n">
        <v>2007</v>
      </c>
      <c r="C91" s="0" t="n">
        <v>2008</v>
      </c>
      <c r="D91" s="0" t="n">
        <v>2009</v>
      </c>
      <c r="E91" s="0" t="n">
        <v>2010</v>
      </c>
    </row>
    <row r="92" customFormat="false" ht="15" hidden="false" customHeight="false" outlineLevel="0" collapsed="false">
      <c r="A92" s="0" t="s">
        <v>57</v>
      </c>
      <c r="B92" s="0" t="n">
        <v>7303</v>
      </c>
      <c r="C92" s="0" t="n">
        <v>7182</v>
      </c>
      <c r="D92" s="0" t="n">
        <v>6972</v>
      </c>
      <c r="E92" s="0" t="n">
        <v>6810</v>
      </c>
    </row>
    <row r="93" customFormat="false" ht="15" hidden="false" customHeight="false" outlineLevel="0" collapsed="false">
      <c r="A93" s="0" t="s">
        <v>58</v>
      </c>
      <c r="B93" s="0" t="n">
        <v>5495</v>
      </c>
      <c r="C93" s="0" t="n">
        <v>5524</v>
      </c>
      <c r="D93" s="0" t="n">
        <v>5011</v>
      </c>
      <c r="E93" s="0" t="n">
        <v>4952</v>
      </c>
    </row>
    <row r="94" customFormat="false" ht="15" hidden="false" customHeight="false" outlineLevel="0" collapsed="false">
      <c r="A94" s="0" t="s">
        <v>60</v>
      </c>
      <c r="B94" s="0" t="n">
        <v>5718</v>
      </c>
      <c r="C94" s="0" t="n">
        <v>5819</v>
      </c>
      <c r="D94" s="0" t="n">
        <v>5896</v>
      </c>
      <c r="E94" s="0" t="n">
        <v>5912</v>
      </c>
    </row>
    <row r="95" customFormat="false" ht="15" hidden="false" customHeight="false" outlineLevel="0" collapsed="false">
      <c r="A95" s="0" t="s">
        <v>61</v>
      </c>
      <c r="B95" s="0" t="n">
        <v>7653</v>
      </c>
      <c r="C95" s="0" t="n">
        <v>7770</v>
      </c>
      <c r="D95" s="0" t="n">
        <v>7845</v>
      </c>
      <c r="E95" s="0" t="n">
        <v>7958</v>
      </c>
    </row>
    <row r="96" customFormat="false" ht="15" hidden="false" customHeight="false" outlineLevel="0" collapsed="false">
      <c r="A96" s="0" t="s">
        <v>62</v>
      </c>
      <c r="B96" s="0" t="n">
        <v>1512</v>
      </c>
      <c r="C96" s="0" t="n">
        <v>1569</v>
      </c>
      <c r="D96" s="0" t="n">
        <v>1826</v>
      </c>
      <c r="E96" s="0" t="n">
        <v>1877</v>
      </c>
    </row>
    <row r="97" customFormat="false" ht="15" hidden="false" customHeight="false" outlineLevel="0" collapsed="false">
      <c r="A97" s="0" t="s">
        <v>63</v>
      </c>
      <c r="B97" s="0" t="n">
        <v>711</v>
      </c>
      <c r="C97" s="0" t="n">
        <v>715</v>
      </c>
      <c r="D97" s="0" t="n">
        <v>707</v>
      </c>
      <c r="E97" s="0" t="n">
        <v>703</v>
      </c>
    </row>
    <row r="98" customFormat="false" ht="15" hidden="false" customHeight="false" outlineLevel="0" collapsed="false">
      <c r="A98" s="0" t="s">
        <v>64</v>
      </c>
      <c r="B98" s="0" t="n">
        <v>5785</v>
      </c>
      <c r="C98" s="0" t="n">
        <v>5944</v>
      </c>
      <c r="D98" s="0" t="n">
        <v>6106</v>
      </c>
      <c r="E98" s="0" t="n">
        <v>6253</v>
      </c>
    </row>
    <row r="99" customFormat="false" ht="15" hidden="false" customHeight="false" outlineLevel="0" collapsed="false">
      <c r="A99" s="0" t="s">
        <v>65</v>
      </c>
      <c r="B99" s="0" t="n">
        <v>96</v>
      </c>
      <c r="C99" s="0" t="n">
        <v>110</v>
      </c>
      <c r="D99" s="0" t="n">
        <v>138</v>
      </c>
      <c r="E99" s="0" t="n">
        <v>127</v>
      </c>
    </row>
    <row r="100" customFormat="false" ht="15" hidden="false" customHeight="false" outlineLevel="0" collapsed="false">
      <c r="A100" s="0" t="s">
        <v>15</v>
      </c>
    </row>
    <row r="102" customFormat="false" ht="15" hidden="false" customHeight="false" outlineLevel="0" collapsed="false">
      <c r="A102" s="1" t="s">
        <v>200</v>
      </c>
    </row>
    <row r="104" customFormat="false" ht="15" hidden="false" customHeight="false" outlineLevel="0" collapsed="false">
      <c r="A104" s="0" t="s">
        <v>56</v>
      </c>
      <c r="B104" s="0" t="n">
        <v>2007</v>
      </c>
      <c r="C104" s="0" t="n">
        <v>2008</v>
      </c>
      <c r="D104" s="0" t="n">
        <v>2009</v>
      </c>
      <c r="E104" s="0" t="n">
        <v>2010</v>
      </c>
    </row>
    <row r="105" customFormat="false" ht="15" hidden="false" customHeight="false" outlineLevel="0" collapsed="false">
      <c r="A105" s="0" t="s">
        <v>57</v>
      </c>
      <c r="B105" s="0" t="n">
        <v>46513</v>
      </c>
      <c r="C105" s="0" t="n">
        <v>45801</v>
      </c>
      <c r="D105" s="0" t="n">
        <v>43713</v>
      </c>
      <c r="E105" s="0" t="n">
        <v>42974</v>
      </c>
    </row>
    <row r="106" customFormat="false" ht="15" hidden="false" customHeight="false" outlineLevel="0" collapsed="false">
      <c r="A106" s="0" t="s">
        <v>58</v>
      </c>
      <c r="B106" s="0" t="n">
        <v>54112</v>
      </c>
      <c r="C106" s="0" t="n">
        <v>55244</v>
      </c>
      <c r="D106" s="0" t="n">
        <v>50332</v>
      </c>
      <c r="E106" s="0" t="n">
        <v>49871</v>
      </c>
    </row>
    <row r="107" customFormat="false" ht="15" hidden="false" customHeight="false" outlineLevel="0" collapsed="false">
      <c r="A107" s="0" t="s">
        <v>60</v>
      </c>
      <c r="B107" s="0" t="n">
        <v>62253</v>
      </c>
      <c r="C107" s="0" t="n">
        <v>63962</v>
      </c>
      <c r="D107" s="0" t="n">
        <v>65070</v>
      </c>
      <c r="E107" s="0" t="n">
        <v>65044</v>
      </c>
    </row>
    <row r="108" customFormat="false" ht="15" hidden="false" customHeight="false" outlineLevel="0" collapsed="false">
      <c r="A108" s="0" t="s">
        <v>61</v>
      </c>
      <c r="B108" s="0" t="n">
        <v>91394</v>
      </c>
      <c r="C108" s="0" t="n">
        <v>92275</v>
      </c>
      <c r="D108" s="0" t="n">
        <v>92470</v>
      </c>
      <c r="E108" s="0" t="n">
        <v>93169</v>
      </c>
    </row>
    <row r="109" customFormat="false" ht="15" hidden="false" customHeight="false" outlineLevel="0" collapsed="false">
      <c r="A109" s="0" t="s">
        <v>62</v>
      </c>
      <c r="B109" s="0" t="n">
        <v>20033</v>
      </c>
      <c r="C109" s="0" t="n">
        <v>20822</v>
      </c>
      <c r="D109" s="0" t="n">
        <v>23993</v>
      </c>
      <c r="E109" s="0" t="n">
        <v>24681</v>
      </c>
    </row>
    <row r="110" customFormat="false" ht="15" hidden="false" customHeight="false" outlineLevel="0" collapsed="false">
      <c r="A110" s="0" t="s">
        <v>63</v>
      </c>
      <c r="B110" s="0" t="n">
        <v>7286</v>
      </c>
      <c r="C110" s="0" t="n">
        <v>7354</v>
      </c>
      <c r="D110" s="0" t="n">
        <v>7323</v>
      </c>
      <c r="E110" s="0" t="n">
        <v>7364</v>
      </c>
    </row>
    <row r="111" customFormat="false" ht="15" hidden="false" customHeight="false" outlineLevel="0" collapsed="false">
      <c r="A111" s="0" t="s">
        <v>64</v>
      </c>
      <c r="B111" s="0" t="n">
        <v>76604</v>
      </c>
      <c r="C111" s="0" t="n">
        <v>78728</v>
      </c>
      <c r="D111" s="0" t="n">
        <v>80388</v>
      </c>
      <c r="E111" s="0" t="n">
        <v>81854</v>
      </c>
    </row>
    <row r="112" customFormat="false" ht="15" hidden="false" customHeight="false" outlineLevel="0" collapsed="false">
      <c r="A112" s="0" t="s">
        <v>65</v>
      </c>
      <c r="B112" s="0" t="n">
        <v>1797</v>
      </c>
      <c r="C112" s="0" t="n">
        <v>1797</v>
      </c>
      <c r="D112" s="0" t="n">
        <v>2084</v>
      </c>
      <c r="E112" s="0" t="n">
        <v>1601</v>
      </c>
    </row>
    <row r="113" customFormat="false" ht="15" hidden="false" customHeight="false" outlineLevel="0" collapsed="false">
      <c r="A113" s="0" t="s">
        <v>15</v>
      </c>
    </row>
    <row r="115" customFormat="false" ht="15" hidden="false" customHeight="false" outlineLevel="0" collapsed="false">
      <c r="A115" s="1" t="s">
        <v>67</v>
      </c>
      <c r="H115" s="3" t="s">
        <v>201</v>
      </c>
      <c r="I115" s="4"/>
      <c r="J115" s="4"/>
      <c r="K115" s="4"/>
      <c r="L115" s="4"/>
      <c r="M115" s="4"/>
      <c r="O115" s="3" t="s">
        <v>202</v>
      </c>
      <c r="P115" s="4"/>
      <c r="Q115" s="4"/>
      <c r="R115" s="4"/>
      <c r="S115" s="4"/>
      <c r="T115" s="4"/>
    </row>
    <row r="116" customFormat="false" ht="15" hidden="false" customHeight="false" outlineLevel="0" collapsed="false">
      <c r="B116" s="0" t="s">
        <v>203</v>
      </c>
      <c r="H116" s="4"/>
      <c r="I116" s="4" t="s">
        <v>203</v>
      </c>
      <c r="J116" s="4"/>
      <c r="K116" s="4"/>
      <c r="L116" s="4"/>
      <c r="M116" s="4"/>
      <c r="O116" s="4"/>
      <c r="P116" s="4" t="s">
        <v>204</v>
      </c>
      <c r="Q116" s="4"/>
      <c r="R116" s="4"/>
      <c r="S116" s="4"/>
      <c r="T116" s="4"/>
    </row>
    <row r="117" customFormat="false" ht="15" hidden="false" customHeight="false" outlineLevel="0" collapsed="false">
      <c r="A117" s="0" t="s">
        <v>205</v>
      </c>
      <c r="B117" s="0" t="n">
        <v>1</v>
      </c>
      <c r="C117" s="0" t="n">
        <v>2</v>
      </c>
      <c r="D117" s="0" t="n">
        <v>3</v>
      </c>
      <c r="E117" s="0" t="n">
        <v>4</v>
      </c>
      <c r="F117" s="0" t="s">
        <v>68</v>
      </c>
      <c r="H117" s="4" t="s">
        <v>205</v>
      </c>
      <c r="I117" s="4" t="n">
        <v>1</v>
      </c>
      <c r="J117" s="4" t="n">
        <v>2</v>
      </c>
      <c r="K117" s="4" t="n">
        <v>3</v>
      </c>
      <c r="L117" s="4" t="n">
        <v>4</v>
      </c>
      <c r="M117" s="4" t="s">
        <v>68</v>
      </c>
      <c r="O117" s="4" t="s">
        <v>203</v>
      </c>
      <c r="P117" s="4" t="n">
        <v>1</v>
      </c>
      <c r="Q117" s="4" t="n">
        <v>2</v>
      </c>
      <c r="R117" s="4" t="n">
        <v>3</v>
      </c>
      <c r="S117" s="4" t="n">
        <v>4</v>
      </c>
      <c r="T117" s="4" t="s">
        <v>206</v>
      </c>
    </row>
    <row r="118" customFormat="false" ht="15" hidden="false" customHeight="false" outlineLevel="0" collapsed="false">
      <c r="A118" s="0" t="n">
        <v>1</v>
      </c>
      <c r="B118" s="0" t="n">
        <v>400</v>
      </c>
      <c r="C118" s="0" t="n">
        <v>50</v>
      </c>
      <c r="D118" s="0" t="n">
        <v>50</v>
      </c>
      <c r="E118" s="0" t="n">
        <v>0</v>
      </c>
      <c r="F118" s="4" t="n">
        <f aca="false">SUM(B118:E118)</f>
        <v>500</v>
      </c>
      <c r="H118" s="4" t="n">
        <v>1</v>
      </c>
      <c r="I118" s="4" t="n">
        <f aca="false">B118/$F118</f>
        <v>0.8</v>
      </c>
      <c r="J118" s="4" t="n">
        <f aca="false">C118/$F118</f>
        <v>0.1</v>
      </c>
      <c r="K118" s="4" t="n">
        <f aca="false">D118/$F118</f>
        <v>0.1</v>
      </c>
      <c r="L118" s="4" t="n">
        <f aca="false">E118/$F118</f>
        <v>0</v>
      </c>
      <c r="M118" s="4" t="n">
        <f aca="false">SUM(I118:L118)</f>
        <v>1</v>
      </c>
      <c r="O118" s="4" t="n">
        <v>1</v>
      </c>
      <c r="P118" s="4" t="n">
        <f aca="false">I118*$B$122</f>
        <v>320</v>
      </c>
      <c r="Q118" s="4" t="n">
        <f aca="false">J118*$B$122</f>
        <v>40</v>
      </c>
      <c r="R118" s="4" t="n">
        <f aca="false">K118*$B$122</f>
        <v>40</v>
      </c>
      <c r="S118" s="4" t="n">
        <f aca="false">L118*$B$122</f>
        <v>0</v>
      </c>
      <c r="T118" s="4" t="n">
        <f aca="false">SUM(P118:S118)</f>
        <v>400</v>
      </c>
    </row>
    <row r="119" customFormat="false" ht="15" hidden="false" customHeight="false" outlineLevel="0" collapsed="false">
      <c r="A119" s="0" t="n">
        <v>2</v>
      </c>
      <c r="B119" s="0" t="n">
        <v>0</v>
      </c>
      <c r="C119" s="0" t="n">
        <v>270</v>
      </c>
      <c r="D119" s="0" t="n">
        <v>30</v>
      </c>
      <c r="E119" s="0" t="n">
        <v>0</v>
      </c>
      <c r="F119" s="4" t="n">
        <f aca="false">SUM(B119:E119)</f>
        <v>300</v>
      </c>
      <c r="H119" s="4" t="n">
        <v>2</v>
      </c>
      <c r="I119" s="4" t="n">
        <f aca="false">B119/$F119</f>
        <v>0</v>
      </c>
      <c r="J119" s="4" t="n">
        <f aca="false">C119/$F119</f>
        <v>0.9</v>
      </c>
      <c r="K119" s="4" t="n">
        <f aca="false">D119/$F119</f>
        <v>0.1</v>
      </c>
      <c r="L119" s="4" t="n">
        <f aca="false">E119/$F119</f>
        <v>0</v>
      </c>
      <c r="M119" s="4" t="n">
        <f aca="false">SUM(I119:L119)</f>
        <v>1</v>
      </c>
      <c r="O119" s="4" t="n">
        <v>2</v>
      </c>
      <c r="P119" s="4" t="n">
        <f aca="false">I119*$C$122</f>
        <v>0</v>
      </c>
      <c r="Q119" s="4" t="n">
        <f aca="false">J119*$C$122</f>
        <v>288</v>
      </c>
      <c r="R119" s="4" t="n">
        <f aca="false">K119*$C$122</f>
        <v>32</v>
      </c>
      <c r="S119" s="4" t="n">
        <f aca="false">L119*$C$122</f>
        <v>0</v>
      </c>
      <c r="T119" s="4" t="n">
        <f aca="false">SUM(P119:S119)</f>
        <v>320</v>
      </c>
    </row>
    <row r="120" customFormat="false" ht="15" hidden="false" customHeight="false" outlineLevel="0" collapsed="false">
      <c r="A120" s="0" t="n">
        <v>3</v>
      </c>
      <c r="B120" s="0" t="n">
        <v>0</v>
      </c>
      <c r="C120" s="0" t="n">
        <v>0</v>
      </c>
      <c r="D120" s="0" t="n">
        <v>70</v>
      </c>
      <c r="E120" s="0" t="n">
        <v>30</v>
      </c>
      <c r="F120" s="4" t="n">
        <f aca="false">SUM(B120:E120)</f>
        <v>100</v>
      </c>
      <c r="H120" s="4" t="n">
        <v>3</v>
      </c>
      <c r="I120" s="4" t="n">
        <f aca="false">B120/$F120</f>
        <v>0</v>
      </c>
      <c r="J120" s="4" t="n">
        <f aca="false">C120/$F120</f>
        <v>0</v>
      </c>
      <c r="K120" s="4" t="n">
        <f aca="false">D120/$F120</f>
        <v>0.7</v>
      </c>
      <c r="L120" s="4" t="n">
        <f aca="false">E120/$F120</f>
        <v>0.3</v>
      </c>
      <c r="M120" s="4" t="n">
        <f aca="false">SUM(I120:L120)</f>
        <v>1</v>
      </c>
      <c r="O120" s="4" t="n">
        <v>3</v>
      </c>
      <c r="P120" s="4" t="n">
        <f aca="false">I120*$D$122</f>
        <v>0</v>
      </c>
      <c r="Q120" s="4" t="n">
        <f aca="false">J120*$D$122</f>
        <v>0</v>
      </c>
      <c r="R120" s="4" t="n">
        <f aca="false">K120*$D$122</f>
        <v>105</v>
      </c>
      <c r="S120" s="4" t="n">
        <f aca="false">L120*$D$122</f>
        <v>45</v>
      </c>
      <c r="T120" s="4" t="n">
        <f aca="false">SUM(P120:S120)</f>
        <v>150</v>
      </c>
    </row>
    <row r="121" customFormat="false" ht="15" hidden="false" customHeight="false" outlineLevel="0" collapsed="false">
      <c r="A121" s="0" t="n">
        <v>4</v>
      </c>
      <c r="B121" s="0" t="n">
        <v>0</v>
      </c>
      <c r="C121" s="0" t="n">
        <v>0</v>
      </c>
      <c r="D121" s="0" t="n">
        <v>0</v>
      </c>
      <c r="E121" s="0" t="n">
        <v>25</v>
      </c>
      <c r="F121" s="4" t="n">
        <f aca="false">SUM(B121:E121)</f>
        <v>25</v>
      </c>
      <c r="H121" s="4" t="n">
        <v>4</v>
      </c>
      <c r="I121" s="4" t="n">
        <f aca="false">B121/$F121</f>
        <v>0</v>
      </c>
      <c r="J121" s="4" t="n">
        <f aca="false">C121/$F121</f>
        <v>0</v>
      </c>
      <c r="K121" s="4" t="n">
        <f aca="false">D121/$F121</f>
        <v>0</v>
      </c>
      <c r="L121" s="4" t="n">
        <f aca="false">E121/$F121</f>
        <v>1</v>
      </c>
      <c r="M121" s="4" t="n">
        <f aca="false">SUM(I121:L121)</f>
        <v>1</v>
      </c>
      <c r="O121" s="4" t="n">
        <v>4</v>
      </c>
      <c r="P121" s="4" t="n">
        <f aca="false">I121*$E$122</f>
        <v>0</v>
      </c>
      <c r="Q121" s="4" t="n">
        <f aca="false">J121*$E$122</f>
        <v>0</v>
      </c>
      <c r="R121" s="4" t="n">
        <f aca="false">K121*$E$122</f>
        <v>0</v>
      </c>
      <c r="S121" s="4" t="n">
        <f aca="false">L121*$E$122</f>
        <v>55</v>
      </c>
      <c r="T121" s="4" t="n">
        <f aca="false">SUM(P121:S121)</f>
        <v>55</v>
      </c>
    </row>
    <row r="122" customFormat="false" ht="15" hidden="false" customHeight="false" outlineLevel="0" collapsed="false">
      <c r="A122" s="0" t="s">
        <v>69</v>
      </c>
      <c r="B122" s="4" t="n">
        <f aca="false">SUM(B118:B121)</f>
        <v>400</v>
      </c>
      <c r="C122" s="4" t="n">
        <f aca="false">SUM(C118:C121)</f>
        <v>320</v>
      </c>
      <c r="D122" s="4" t="n">
        <f aca="false">SUM(D118:D121)</f>
        <v>150</v>
      </c>
      <c r="E122" s="4" t="n">
        <f aca="false">SUM(E118:E121)</f>
        <v>55</v>
      </c>
      <c r="H122" s="4" t="s">
        <v>69</v>
      </c>
      <c r="I122" s="4"/>
      <c r="J122" s="4"/>
      <c r="K122" s="4"/>
      <c r="L122" s="4"/>
      <c r="M122" s="4"/>
      <c r="O122" s="4" t="s">
        <v>207</v>
      </c>
      <c r="P122" s="4"/>
      <c r="Q122" s="4"/>
      <c r="R122" s="4"/>
      <c r="S122" s="4"/>
      <c r="T122" s="4"/>
    </row>
    <row r="124" customFormat="false" ht="15" hidden="false" customHeight="false" outlineLevel="0" collapsed="false">
      <c r="A124" s="1" t="s">
        <v>70</v>
      </c>
    </row>
    <row r="126" customFormat="false" ht="15" hidden="false" customHeight="false" outlineLevel="0" collapsed="false">
      <c r="A126" s="0" t="s">
        <v>6</v>
      </c>
      <c r="B126" s="0" t="s">
        <v>71</v>
      </c>
      <c r="C126" s="0" t="s">
        <v>72</v>
      </c>
      <c r="D126" s="0" t="s">
        <v>73</v>
      </c>
      <c r="E126" s="0" t="s">
        <v>74</v>
      </c>
    </row>
    <row r="127" customFormat="false" ht="13.8" hidden="false" customHeight="false" outlineLevel="0" collapsed="false">
      <c r="A127" s="0" t="n">
        <v>2001</v>
      </c>
      <c r="B127" s="0" t="n">
        <v>8</v>
      </c>
      <c r="C127" s="0" t="n">
        <v>15</v>
      </c>
      <c r="D127" s="0" t="n">
        <v>253</v>
      </c>
      <c r="E127" s="0" t="n">
        <f aca="false">D127+B127-C127</f>
        <v>246</v>
      </c>
      <c r="H127" s="0" t="n">
        <f aca="false">B127/((D127+E127)/2)</f>
        <v>0.032064128256513</v>
      </c>
    </row>
    <row r="128" customFormat="false" ht="13.8" hidden="false" customHeight="false" outlineLevel="0" collapsed="false">
      <c r="A128" s="0" t="n">
        <v>2002</v>
      </c>
      <c r="B128" s="0" t="n">
        <v>12</v>
      </c>
      <c r="C128" s="0" t="n">
        <v>10</v>
      </c>
      <c r="D128" s="0" t="n">
        <v>254</v>
      </c>
      <c r="E128" s="0" t="n">
        <f aca="false">D128+B128-C128</f>
        <v>256</v>
      </c>
      <c r="H128" s="0" t="n">
        <f aca="false">B128/((D128+E128)/2)</f>
        <v>0.0470588235294118</v>
      </c>
    </row>
    <row r="129" customFormat="false" ht="13.8" hidden="false" customHeight="false" outlineLevel="0" collapsed="false">
      <c r="A129" s="0" t="n">
        <v>2003</v>
      </c>
      <c r="B129" s="0" t="n">
        <v>10</v>
      </c>
      <c r="C129" s="0" t="n">
        <v>15</v>
      </c>
      <c r="D129" s="0" t="n">
        <v>255</v>
      </c>
      <c r="E129" s="0" t="n">
        <f aca="false">D129+B129-C129</f>
        <v>250</v>
      </c>
      <c r="H129" s="0" t="n">
        <f aca="false">B129/((D129+E129)/2)</f>
        <v>0.0396039603960396</v>
      </c>
    </row>
    <row r="130" customFormat="false" ht="13.8" hidden="false" customHeight="false" outlineLevel="0" collapsed="false">
      <c r="A130" s="0" t="n">
        <v>2004</v>
      </c>
      <c r="B130" s="0" t="n">
        <v>11</v>
      </c>
      <c r="C130" s="0" t="n">
        <v>10</v>
      </c>
      <c r="D130" s="0" t="n">
        <v>256</v>
      </c>
      <c r="E130" s="0" t="n">
        <f aca="false">D130+B130-C130</f>
        <v>257</v>
      </c>
      <c r="H130" s="0" t="n">
        <f aca="false">B130/((D130+E130)/2)</f>
        <v>0.0428849902534113</v>
      </c>
    </row>
    <row r="131" customFormat="false" ht="13.8" hidden="false" customHeight="false" outlineLevel="0" collapsed="false">
      <c r="A131" s="0" t="n">
        <v>2005</v>
      </c>
      <c r="B131" s="0" t="n">
        <v>15</v>
      </c>
      <c r="C131" s="0" t="n">
        <v>10</v>
      </c>
      <c r="D131" s="0" t="n">
        <v>257</v>
      </c>
      <c r="E131" s="0" t="n">
        <f aca="false">D131+B131-C131</f>
        <v>262</v>
      </c>
      <c r="H131" s="0" t="n">
        <f aca="false">B131/((D131+E131)/2)</f>
        <v>0.0578034682080925</v>
      </c>
    </row>
    <row r="132" customFormat="false" ht="13.8" hidden="false" customHeight="false" outlineLevel="0" collapsed="false">
      <c r="A132" s="0" t="n">
        <v>2006</v>
      </c>
      <c r="B132" s="0" t="n">
        <v>15</v>
      </c>
      <c r="C132" s="0" t="n">
        <v>11</v>
      </c>
      <c r="D132" s="0" t="n">
        <v>258</v>
      </c>
      <c r="E132" s="0" t="n">
        <f aca="false">D132+B132-C132</f>
        <v>262</v>
      </c>
      <c r="H132" s="0" t="n">
        <f aca="false">B132/((D132+E132)/2)</f>
        <v>0.0576923076923077</v>
      </c>
    </row>
    <row r="133" customFormat="false" ht="13.8" hidden="false" customHeight="false" outlineLevel="0" collapsed="false">
      <c r="A133" s="0" t="n">
        <v>2007</v>
      </c>
      <c r="B133" s="0" t="n">
        <v>9</v>
      </c>
      <c r="C133" s="0" t="n">
        <v>9</v>
      </c>
      <c r="D133" s="0" t="n">
        <v>259</v>
      </c>
      <c r="E133" s="0" t="n">
        <f aca="false">D133+B133-C133</f>
        <v>259</v>
      </c>
      <c r="H133" s="0" t="n">
        <f aca="false">B133/((D133+E133)/2)</f>
        <v>0.0347490347490347</v>
      </c>
    </row>
    <row r="134" customFormat="false" ht="13.8" hidden="false" customHeight="false" outlineLevel="0" collapsed="false">
      <c r="A134" s="0" t="n">
        <v>2008</v>
      </c>
      <c r="B134" s="0" t="n">
        <v>9</v>
      </c>
      <c r="C134" s="0" t="n">
        <v>10</v>
      </c>
      <c r="D134" s="0" t="n">
        <v>260</v>
      </c>
      <c r="E134" s="0" t="n">
        <f aca="false">D134+B134-C134</f>
        <v>259</v>
      </c>
      <c r="H134" s="0" t="n">
        <f aca="false">B134/((D134+E134)/2)</f>
        <v>0.0346820809248555</v>
      </c>
    </row>
    <row r="135" customFormat="false" ht="13.8" hidden="false" customHeight="false" outlineLevel="0" collapsed="false">
      <c r="A135" s="0" t="n">
        <v>2009</v>
      </c>
      <c r="B135" s="0" t="n">
        <v>7</v>
      </c>
      <c r="C135" s="0" t="n">
        <v>8</v>
      </c>
      <c r="D135" s="0" t="n">
        <v>261</v>
      </c>
      <c r="E135" s="0" t="n">
        <f aca="false">D135+B135-C135</f>
        <v>260</v>
      </c>
      <c r="H135" s="0" t="n">
        <f aca="false">B135/((D135+E135)/2)</f>
        <v>0.0268714011516315</v>
      </c>
    </row>
    <row r="136" customFormat="false" ht="13.8" hidden="false" customHeight="false" outlineLevel="0" collapsed="false">
      <c r="A136" s="0" t="n">
        <v>2010</v>
      </c>
      <c r="B136" s="0" t="n">
        <v>6</v>
      </c>
      <c r="C136" s="0" t="n">
        <v>10</v>
      </c>
      <c r="D136" s="0" t="n">
        <v>262</v>
      </c>
      <c r="E136" s="0" t="n">
        <f aca="false">D136+B136-C136</f>
        <v>258</v>
      </c>
      <c r="H136" s="0" t="n">
        <f aca="false">B136/((D136+E136)/2)</f>
        <v>0.0230769230769231</v>
      </c>
    </row>
    <row r="138" customFormat="false" ht="15" hidden="false" customHeight="false" outlineLevel="0" collapsed="false">
      <c r="A138" s="1" t="s">
        <v>75</v>
      </c>
    </row>
    <row r="140" customFormat="false" ht="15" hidden="false" customHeight="false" outlineLevel="0" collapsed="false">
      <c r="B140" s="0" t="n">
        <v>2005</v>
      </c>
      <c r="C140" s="0" t="n">
        <v>2006</v>
      </c>
      <c r="D140" s="0" t="n">
        <v>2007</v>
      </c>
      <c r="E140" s="0" t="n">
        <v>2008</v>
      </c>
      <c r="F140" s="0" t="n">
        <v>2009</v>
      </c>
    </row>
    <row r="141" customFormat="false" ht="15" hidden="false" customHeight="false" outlineLevel="0" collapsed="false">
      <c r="A141" s="0" t="s">
        <v>76</v>
      </c>
      <c r="B141" s="0" t="n">
        <v>25</v>
      </c>
      <c r="C141" s="0" t="n">
        <v>26.08</v>
      </c>
      <c r="D141" s="0" t="n">
        <v>27.97</v>
      </c>
      <c r="E141" s="0" t="n">
        <v>30.3</v>
      </c>
      <c r="F141" s="0" t="n">
        <v>31.02</v>
      </c>
    </row>
    <row r="142" customFormat="false" ht="15" hidden="false" customHeight="false" outlineLevel="0" collapsed="false">
      <c r="A142" s="0" t="s">
        <v>77</v>
      </c>
      <c r="B142" s="0" t="n">
        <v>100</v>
      </c>
      <c r="C142" s="0" t="n">
        <v>102.6</v>
      </c>
      <c r="D142" s="0" t="n">
        <v>107.3</v>
      </c>
      <c r="E142" s="0" t="n">
        <v>115</v>
      </c>
      <c r="F142" s="0" t="n">
        <v>116.6</v>
      </c>
    </row>
    <row r="143" customFormat="false" ht="15" hidden="false" customHeight="false" outlineLevel="0" collapsed="false">
      <c r="A143" s="0" t="s">
        <v>78</v>
      </c>
    </row>
    <row r="144" customFormat="false" ht="15" hidden="false" customHeight="false" outlineLevel="0" collapsed="false">
      <c r="A144" s="0" t="s">
        <v>79</v>
      </c>
    </row>
    <row r="145" customFormat="false" ht="15" hidden="false" customHeight="false" outlineLevel="0" collapsed="false">
      <c r="A145" s="0" t="s">
        <v>80</v>
      </c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&amp;C&amp;"arial,Normale"&amp;8Internal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8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8" min="1" style="0" width="8.67"/>
    <col collapsed="false" customWidth="true" hidden="false" outlineLevel="0" max="9" min="9" style="0" width="9"/>
    <col collapsed="false" customWidth="true" hidden="false" outlineLevel="0" max="18" min="10" style="0" width="8.67"/>
    <col collapsed="false" customWidth="true" hidden="false" outlineLevel="0" max="19" min="19" style="0" width="12.71"/>
    <col collapsed="false" customWidth="true" hidden="false" outlineLevel="0" max="22" min="20" style="0" width="8.67"/>
    <col collapsed="false" customWidth="true" hidden="false" outlineLevel="0" max="23" min="23" style="0" width="10.42"/>
    <col collapsed="false" customWidth="true" hidden="false" outlineLevel="0" max="1025" min="24" style="0" width="8.67"/>
  </cols>
  <sheetData>
    <row r="1" customFormat="false" ht="15" hidden="false" customHeight="false" outlineLevel="0" collapsed="false">
      <c r="A1" s="1" t="s">
        <v>81</v>
      </c>
      <c r="F1" s="3" t="s">
        <v>208</v>
      </c>
    </row>
    <row r="2" customFormat="false" ht="15" hidden="false" customHeight="false" outlineLevel="0" collapsed="false"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customFormat="false" ht="15" hidden="false" customHeight="false" outlineLevel="0" collapsed="false">
      <c r="A3" s="0" t="s">
        <v>82</v>
      </c>
      <c r="B3" s="0" t="s">
        <v>83</v>
      </c>
      <c r="C3" s="0" t="s">
        <v>84</v>
      </c>
      <c r="F3" s="4" t="s">
        <v>209</v>
      </c>
      <c r="G3" s="4" t="s">
        <v>210</v>
      </c>
      <c r="H3" s="4" t="s">
        <v>211</v>
      </c>
      <c r="I3" s="4" t="s">
        <v>212</v>
      </c>
      <c r="J3" s="4" t="s">
        <v>213</v>
      </c>
      <c r="K3" s="3" t="s">
        <v>214</v>
      </c>
      <c r="L3" s="4"/>
      <c r="M3" s="4" t="s">
        <v>215</v>
      </c>
      <c r="N3" s="4" t="s">
        <v>216</v>
      </c>
      <c r="O3" s="4" t="s">
        <v>217</v>
      </c>
      <c r="P3" s="3" t="s">
        <v>214</v>
      </c>
      <c r="Q3" s="4"/>
      <c r="R3" s="4" t="s">
        <v>218</v>
      </c>
      <c r="S3" s="4" t="s">
        <v>219</v>
      </c>
      <c r="T3" s="3" t="s">
        <v>220</v>
      </c>
      <c r="U3" s="4"/>
      <c r="V3" s="4" t="s">
        <v>221</v>
      </c>
      <c r="W3" s="3" t="s">
        <v>222</v>
      </c>
    </row>
    <row r="4" customFormat="false" ht="15" hidden="false" customHeight="false" outlineLevel="0" collapsed="false">
      <c r="A4" s="0" t="s">
        <v>85</v>
      </c>
      <c r="B4" s="0" t="n">
        <v>3557.7</v>
      </c>
      <c r="C4" s="0" t="n">
        <v>29.61</v>
      </c>
      <c r="F4" s="4" t="n">
        <f aca="false">SUM(B4:B25)/COUNT(B4:B25)</f>
        <v>3569.39545454545</v>
      </c>
      <c r="G4" s="4" t="n">
        <f aca="false">SUM(C4:C25)/COUNT(C4:C25)</f>
        <v>29.6554545454545</v>
      </c>
      <c r="H4" s="4" t="n">
        <f aca="false">B4-F$4</f>
        <v>-11.6954545454551</v>
      </c>
      <c r="I4" s="4" t="n">
        <f aca="false">C4-G$4</f>
        <v>-0.0454545454545503</v>
      </c>
      <c r="J4" s="4" t="n">
        <f aca="false">H4*I4</f>
        <v>0.531611570248014</v>
      </c>
      <c r="K4" s="4" t="n">
        <f aca="false">SUM(J4:J25)/(COUNT(J4:J25))</f>
        <v>500.71920661157</v>
      </c>
      <c r="L4" s="4"/>
      <c r="M4" s="4" t="n">
        <f aca="false">B4*C4</f>
        <v>105343.497</v>
      </c>
      <c r="N4" s="4" t="n">
        <f aca="false">SUM(M4:M25)/COUNT(M4:M25)</f>
        <v>106352.763863636</v>
      </c>
      <c r="O4" s="4" t="n">
        <f aca="false">F4*G4</f>
        <v>105852.044657025</v>
      </c>
      <c r="P4" s="4" t="n">
        <f aca="false">N4-O4</f>
        <v>500.719206611553</v>
      </c>
      <c r="Q4" s="4"/>
      <c r="R4" s="4" t="n">
        <f aca="false">_xlfn.VAR.P(B4:B25)</f>
        <v>92528.6622520661</v>
      </c>
      <c r="S4" s="4" t="n">
        <f aca="false">_xlfn.VAR.P(C4:C25)</f>
        <v>3.41722479338843</v>
      </c>
      <c r="T4" s="4" t="n">
        <f aca="false">P4/(SQRT(R4)*SQRT(S4))</f>
        <v>0.890470085632839</v>
      </c>
      <c r="U4" s="4"/>
      <c r="V4" s="4" t="n">
        <f aca="false">SQRT((COUNT(B4:B25)-2)/(1-T4^2))</f>
        <v>9.82796766594054</v>
      </c>
      <c r="W4" s="4" t="n">
        <f aca="false">T4*V4</f>
        <v>8.75151120908684</v>
      </c>
    </row>
    <row r="5" customFormat="false" ht="15" hidden="false" customHeight="false" outlineLevel="0" collapsed="false">
      <c r="A5" s="0" t="s">
        <v>86</v>
      </c>
      <c r="B5" s="0" t="n">
        <v>3296.4</v>
      </c>
      <c r="C5" s="0" t="n">
        <v>27.83</v>
      </c>
      <c r="F5" s="4"/>
      <c r="G5" s="4"/>
      <c r="H5" s="4" t="n">
        <f aca="false">B5-F$4</f>
        <v>-272.995454545455</v>
      </c>
      <c r="I5" s="4" t="n">
        <f aca="false">C5-G$4</f>
        <v>-1.82545454545455</v>
      </c>
      <c r="J5" s="4" t="n">
        <f aca="false">H5*I5</f>
        <v>498.340793388432</v>
      </c>
      <c r="K5" s="4"/>
      <c r="L5" s="4"/>
      <c r="M5" s="4" t="n">
        <f aca="false">B5*C5</f>
        <v>91738.812</v>
      </c>
      <c r="N5" s="4"/>
      <c r="O5" s="4"/>
      <c r="P5" s="4"/>
      <c r="Q5" s="4"/>
      <c r="R5" s="4"/>
      <c r="S5" s="4"/>
      <c r="T5" s="4"/>
      <c r="U5" s="4"/>
    </row>
    <row r="6" customFormat="false" ht="15" hidden="false" customHeight="false" outlineLevel="0" collapsed="false">
      <c r="A6" s="0" t="s">
        <v>87</v>
      </c>
      <c r="B6" s="0" t="n">
        <v>3437.1</v>
      </c>
      <c r="C6" s="0" t="n">
        <v>28.39</v>
      </c>
      <c r="F6" s="4"/>
      <c r="G6" s="4"/>
      <c r="H6" s="4" t="n">
        <f aca="false">B6-F$4</f>
        <v>-132.295454545455</v>
      </c>
      <c r="I6" s="4" t="n">
        <f aca="false">C6-G$4</f>
        <v>-1.26545454545455</v>
      </c>
      <c r="J6" s="4" t="n">
        <f aca="false">H6*I6</f>
        <v>167.413884297522</v>
      </c>
      <c r="K6" s="4"/>
      <c r="L6" s="4"/>
      <c r="M6" s="4" t="n">
        <f aca="false">B6*C6</f>
        <v>97579.269</v>
      </c>
      <c r="N6" s="4"/>
      <c r="O6" s="4"/>
      <c r="P6" s="4"/>
      <c r="Q6" s="4"/>
      <c r="R6" s="4"/>
      <c r="S6" s="4"/>
      <c r="T6" s="4"/>
      <c r="U6" s="4"/>
    </row>
    <row r="7" customFormat="false" ht="15" hidden="false" customHeight="false" outlineLevel="0" collapsed="false">
      <c r="A7" s="0" t="s">
        <v>88</v>
      </c>
      <c r="B7" s="0" t="n">
        <v>3336.6</v>
      </c>
      <c r="C7" s="0" t="n">
        <v>29.17</v>
      </c>
      <c r="F7" s="4"/>
      <c r="G7" s="4"/>
      <c r="H7" s="4" t="n">
        <f aca="false">B7-F$4</f>
        <v>-232.795454545455</v>
      </c>
      <c r="I7" s="4" t="n">
        <f aca="false">C7-G$4</f>
        <v>-0.485454545454548</v>
      </c>
      <c r="J7" s="4" t="n">
        <f aca="false">H7*I7</f>
        <v>113.011611570249</v>
      </c>
      <c r="K7" s="4"/>
      <c r="L7" s="4"/>
      <c r="M7" s="4" t="n">
        <f aca="false">B7*C7</f>
        <v>97328.622</v>
      </c>
      <c r="N7" s="4"/>
      <c r="O7" s="4"/>
      <c r="P7" s="4"/>
      <c r="Q7" s="4"/>
      <c r="R7" s="4"/>
      <c r="S7" s="4"/>
      <c r="T7" s="4"/>
      <c r="U7" s="4"/>
    </row>
    <row r="8" customFormat="false" ht="15" hidden="false" customHeight="false" outlineLevel="0" collapsed="false">
      <c r="A8" s="0" t="s">
        <v>89</v>
      </c>
      <c r="B8" s="0" t="n">
        <v>3618</v>
      </c>
      <c r="C8" s="0" t="n">
        <v>30.17</v>
      </c>
      <c r="F8" s="4"/>
      <c r="G8" s="4"/>
      <c r="H8" s="4" t="n">
        <f aca="false">B8-F$4</f>
        <v>48.6045454545451</v>
      </c>
      <c r="I8" s="4" t="n">
        <f aca="false">C8-G$4</f>
        <v>0.514545454545452</v>
      </c>
      <c r="J8" s="4" t="n">
        <f aca="false">H8*I8</f>
        <v>25.009247933884</v>
      </c>
      <c r="K8" s="4"/>
      <c r="L8" s="4"/>
      <c r="M8" s="4" t="n">
        <f aca="false">B8*C8</f>
        <v>109155.06</v>
      </c>
      <c r="N8" s="4"/>
      <c r="O8" s="4"/>
      <c r="P8" s="4"/>
      <c r="Q8" s="4"/>
      <c r="R8" s="3" t="s">
        <v>223</v>
      </c>
      <c r="S8" s="4"/>
      <c r="T8" s="4"/>
      <c r="U8" s="4"/>
    </row>
    <row r="9" customFormat="false" ht="15" hidden="false" customHeight="false" outlineLevel="0" collapsed="false">
      <c r="A9" s="0" t="s">
        <v>90</v>
      </c>
      <c r="B9" s="0" t="n">
        <v>3376.8</v>
      </c>
      <c r="C9" s="0" t="n">
        <v>30.28</v>
      </c>
      <c r="F9" s="4"/>
      <c r="G9" s="4"/>
      <c r="H9" s="4" t="n">
        <f aca="false">B9-F$4</f>
        <v>-192.595454545455</v>
      </c>
      <c r="I9" s="4" t="n">
        <f aca="false">C9-G$4</f>
        <v>0.624545454545451</v>
      </c>
      <c r="J9" s="4" t="n">
        <f aca="false">H9*I9</f>
        <v>-120.284615702479</v>
      </c>
      <c r="K9" s="4"/>
      <c r="L9" s="4"/>
      <c r="M9" s="4" t="n">
        <f aca="false">B9*C9</f>
        <v>102249.504</v>
      </c>
      <c r="N9" s="4"/>
      <c r="O9" s="4"/>
      <c r="P9" s="4"/>
      <c r="Q9" s="4"/>
      <c r="R9" s="4"/>
      <c r="S9" s="4"/>
      <c r="T9" s="4"/>
      <c r="U9" s="4"/>
    </row>
    <row r="10" customFormat="false" ht="15" hidden="false" customHeight="false" outlineLevel="0" collapsed="false">
      <c r="A10" s="0" t="s">
        <v>91</v>
      </c>
      <c r="B10" s="0" t="n">
        <v>3195.9</v>
      </c>
      <c r="C10" s="0" t="n">
        <v>28.06</v>
      </c>
      <c r="F10" s="4"/>
      <c r="G10" s="4"/>
      <c r="H10" s="4" t="n">
        <f aca="false">B10-F$4</f>
        <v>-373.495454545455</v>
      </c>
      <c r="I10" s="4" t="n">
        <f aca="false">C10-G$4</f>
        <v>-1.59545454545455</v>
      </c>
      <c r="J10" s="4" t="n">
        <f aca="false">H10*I10</f>
        <v>595.89502066116</v>
      </c>
      <c r="K10" s="4"/>
      <c r="L10" s="4"/>
      <c r="M10" s="4" t="n">
        <f aca="false">B10*C10</f>
        <v>89676.954</v>
      </c>
      <c r="N10" s="4"/>
      <c r="O10" s="4"/>
      <c r="P10" s="4"/>
      <c r="Q10" s="4"/>
      <c r="R10" s="4" t="s">
        <v>224</v>
      </c>
      <c r="S10" s="4"/>
      <c r="T10" s="4"/>
      <c r="U10" s="4"/>
      <c r="W10" s="4" t="s">
        <v>225</v>
      </c>
    </row>
    <row r="11" customFormat="false" ht="15" hidden="false" customHeight="false" outlineLevel="0" collapsed="false">
      <c r="A11" s="0" t="s">
        <v>92</v>
      </c>
      <c r="B11" s="0" t="n">
        <v>4060.2</v>
      </c>
      <c r="C11" s="0" t="n">
        <v>33.28</v>
      </c>
      <c r="F11" s="4"/>
      <c r="G11" s="4"/>
      <c r="H11" s="4" t="n">
        <f aca="false">B11-F$4</f>
        <v>490.804545454545</v>
      </c>
      <c r="I11" s="4" t="n">
        <f aca="false">C11-G$4</f>
        <v>3.62454545454545</v>
      </c>
      <c r="J11" s="4" t="n">
        <f aca="false">H11*I11</f>
        <v>1778.94338429752</v>
      </c>
      <c r="K11" s="4"/>
      <c r="L11" s="4"/>
      <c r="M11" s="4" t="n">
        <f aca="false">B11*C11</f>
        <v>135123.456</v>
      </c>
      <c r="N11" s="4"/>
      <c r="O11" s="4"/>
      <c r="P11" s="4"/>
      <c r="Q11" s="4"/>
      <c r="R11" s="4"/>
      <c r="S11" s="4"/>
      <c r="T11" s="4"/>
      <c r="U11" s="4"/>
    </row>
    <row r="12" customFormat="false" ht="15" hidden="false" customHeight="false" outlineLevel="0" collapsed="false">
      <c r="A12" s="0" t="s">
        <v>93</v>
      </c>
      <c r="B12" s="0" t="n">
        <v>3859.2</v>
      </c>
      <c r="C12" s="0" t="n">
        <v>29.28</v>
      </c>
      <c r="F12" s="4"/>
      <c r="G12" s="4"/>
      <c r="H12" s="4" t="n">
        <f aca="false">B12-F$4</f>
        <v>289.804545454545</v>
      </c>
      <c r="I12" s="4" t="n">
        <f aca="false">C12-G$4</f>
        <v>-0.375454545454549</v>
      </c>
      <c r="J12" s="4" t="n">
        <f aca="false">H12*I12</f>
        <v>-108.808433884298</v>
      </c>
      <c r="K12" s="4"/>
      <c r="L12" s="4"/>
      <c r="M12" s="4" t="n">
        <f aca="false">B12*C12</f>
        <v>112997.376</v>
      </c>
      <c r="N12" s="4"/>
      <c r="O12" s="4"/>
      <c r="P12" s="4"/>
      <c r="Q12" s="4"/>
      <c r="S12" s="4" t="s">
        <v>226</v>
      </c>
      <c r="T12" s="4" t="s">
        <v>227</v>
      </c>
      <c r="U12" s="4" t="s">
        <v>228</v>
      </c>
      <c r="W12" s="4" t="s">
        <v>229</v>
      </c>
      <c r="X12" s="4" t="s">
        <v>230</v>
      </c>
      <c r="Y12" s="4" t="s">
        <v>231</v>
      </c>
      <c r="Z12" s="4" t="s">
        <v>232</v>
      </c>
      <c r="AA12" s="4" t="s">
        <v>233</v>
      </c>
    </row>
    <row r="13" customFormat="false" ht="15" hidden="false" customHeight="false" outlineLevel="0" collapsed="false">
      <c r="A13" s="0" t="s">
        <v>94</v>
      </c>
      <c r="B13" s="0" t="n">
        <v>3658.2</v>
      </c>
      <c r="C13" s="0" t="n">
        <v>29.51</v>
      </c>
      <c r="F13" s="4"/>
      <c r="G13" s="4"/>
      <c r="H13" s="4" t="n">
        <f aca="false">B13-F$4</f>
        <v>88.8045454545449</v>
      </c>
      <c r="I13" s="4" t="n">
        <f aca="false">C13-G$4</f>
        <v>-0.145454545454548</v>
      </c>
      <c r="J13" s="4" t="n">
        <f aca="false">H13*I13</f>
        <v>-12.9170247933886</v>
      </c>
      <c r="K13" s="4"/>
      <c r="L13" s="4"/>
      <c r="M13" s="4" t="n">
        <f aca="false">B13*C13</f>
        <v>107953.482</v>
      </c>
      <c r="N13" s="4"/>
      <c r="O13" s="4"/>
      <c r="P13" s="4"/>
      <c r="Q13" s="4"/>
      <c r="R13" s="4" t="s">
        <v>234</v>
      </c>
      <c r="S13" s="4" t="n">
        <f aca="false">G4-$S$14*F4</f>
        <v>10.3396575093532</v>
      </c>
      <c r="T13" s="4" t="n">
        <f aca="false">SQRT(Y13)*SQRT((SUM(Z13:Z34)/(COUNT(Z13:Z34)*SUM(AA13:AA34))))</f>
        <v>2.21513865457779</v>
      </c>
      <c r="U13" s="4" t="n">
        <f aca="false">S13/T13</f>
        <v>4.66772474399528</v>
      </c>
      <c r="W13" s="4" t="n">
        <f aca="false">C4-($S$13+$S$14*B4)</f>
        <v>0.0178354511630197</v>
      </c>
      <c r="X13" s="4" t="n">
        <f aca="false">W13^2</f>
        <v>0.000318103318188459</v>
      </c>
      <c r="Y13" s="4" t="n">
        <f aca="false">SUM(X13:X34)/(COUNT(X13:X34)-2)</f>
        <v>0.778338999094373</v>
      </c>
      <c r="Z13" s="4" t="n">
        <f aca="false">(B4)^2</f>
        <v>12657229.29</v>
      </c>
      <c r="AA13" s="4" t="n">
        <f aca="false">(H4)^2</f>
        <v>136.783657024805</v>
      </c>
    </row>
    <row r="14" customFormat="false" ht="15" hidden="false" customHeight="false" outlineLevel="0" collapsed="false">
      <c r="A14" s="0" t="s">
        <v>95</v>
      </c>
      <c r="B14" s="0" t="n">
        <v>3678.3</v>
      </c>
      <c r="C14" s="0" t="n">
        <v>31.28</v>
      </c>
      <c r="F14" s="4"/>
      <c r="G14" s="4"/>
      <c r="H14" s="4" t="n">
        <f aca="false">B14-F$4</f>
        <v>108.904545454545</v>
      </c>
      <c r="I14" s="4" t="n">
        <f aca="false">C14-G$4</f>
        <v>1.62454545454545</v>
      </c>
      <c r="J14" s="4" t="n">
        <f aca="false">H14*I14</f>
        <v>176.92038429752</v>
      </c>
      <c r="K14" s="4"/>
      <c r="L14" s="4"/>
      <c r="M14" s="4" t="n">
        <f aca="false">B14*C14</f>
        <v>115057.224</v>
      </c>
      <c r="N14" s="4"/>
      <c r="O14" s="4"/>
      <c r="P14" s="4"/>
      <c r="Q14" s="4"/>
      <c r="R14" s="4" t="s">
        <v>235</v>
      </c>
      <c r="S14" s="4" t="n">
        <f aca="false">P4/R4</f>
        <v>0.0054115037916305</v>
      </c>
      <c r="T14" s="4" t="n">
        <f aca="false">SQRT(Y13)*SQRT(1/SUM(AA13:AA34))</f>
        <v>0.000618350781064066</v>
      </c>
      <c r="U14" s="4" t="n">
        <f aca="false">S14/T14</f>
        <v>8.751511209088</v>
      </c>
      <c r="W14" s="4" t="n">
        <f aca="false">C5-($S$13+$S$14*B5)</f>
        <v>-0.348138608083932</v>
      </c>
      <c r="X14" s="4" t="n">
        <f aca="false">W14^2</f>
        <v>0.121200490438618</v>
      </c>
      <c r="Z14" s="4" t="n">
        <f aca="false">(B5)^2</f>
        <v>10866252.96</v>
      </c>
      <c r="AA14" s="4" t="n">
        <f aca="false">(H5)^2</f>
        <v>74526.5182024795</v>
      </c>
    </row>
    <row r="15" customFormat="false" ht="15" hidden="false" customHeight="false" outlineLevel="0" collapsed="false">
      <c r="A15" s="0" t="s">
        <v>96</v>
      </c>
      <c r="B15" s="0" t="n">
        <v>3825</v>
      </c>
      <c r="C15" s="0" t="n">
        <v>31.06</v>
      </c>
      <c r="F15" s="4"/>
      <c r="G15" s="4"/>
      <c r="H15" s="4" t="n">
        <f aca="false">B15-F$4</f>
        <v>255.604545454545</v>
      </c>
      <c r="I15" s="4" t="n">
        <f aca="false">C15-G$4</f>
        <v>1.40454545454545</v>
      </c>
      <c r="J15" s="4" t="n">
        <f aca="false">H15*I15</f>
        <v>359.008202479337</v>
      </c>
      <c r="K15" s="4"/>
      <c r="L15" s="4"/>
      <c r="M15" s="4" t="n">
        <f aca="false">B15*C15</f>
        <v>118804.5</v>
      </c>
      <c r="N15" s="4"/>
      <c r="O15" s="4"/>
      <c r="P15" s="4"/>
      <c r="Q15" s="4"/>
      <c r="R15" s="4"/>
      <c r="S15" s="4"/>
      <c r="T15" s="4"/>
      <c r="U15" s="4"/>
      <c r="W15" s="4" t="n">
        <f aca="false">C6-($S$13+$S$14*B6)</f>
        <v>-0.549537191566341</v>
      </c>
      <c r="X15" s="4" t="n">
        <f aca="false">W15^2</f>
        <v>0.301991124914621</v>
      </c>
      <c r="Z15" s="4" t="n">
        <f aca="false">(B6)^2</f>
        <v>11813656.41</v>
      </c>
      <c r="AA15" s="4" t="n">
        <f aca="false">(H6)^2</f>
        <v>17502.0872933885</v>
      </c>
    </row>
    <row r="16" customFormat="false" ht="15" hidden="false" customHeight="false" outlineLevel="0" collapsed="false">
      <c r="A16" s="0" t="s">
        <v>97</v>
      </c>
      <c r="B16" s="0" t="n">
        <v>3396.9</v>
      </c>
      <c r="C16" s="0" t="n">
        <v>29.83</v>
      </c>
      <c r="F16" s="4"/>
      <c r="G16" s="4"/>
      <c r="H16" s="4" t="n">
        <f aca="false">B16-F$4</f>
        <v>-172.495454545455</v>
      </c>
      <c r="I16" s="4" t="n">
        <f aca="false">C16-G$4</f>
        <v>0.174545454545449</v>
      </c>
      <c r="J16" s="4" t="n">
        <f aca="false">H16*I16</f>
        <v>-30.1082975206602</v>
      </c>
      <c r="K16" s="4"/>
      <c r="L16" s="4"/>
      <c r="M16" s="4" t="n">
        <f aca="false">B16*C16</f>
        <v>101329.527</v>
      </c>
      <c r="N16" s="4"/>
      <c r="O16" s="4"/>
      <c r="P16" s="4"/>
      <c r="Q16" s="4"/>
      <c r="R16" s="4"/>
      <c r="S16" s="4"/>
      <c r="T16" s="4"/>
      <c r="U16" s="4"/>
      <c r="W16" s="4" t="n">
        <f aca="false">C7-($S$13+$S$14*B7)</f>
        <v>0.774318939492524</v>
      </c>
      <c r="X16" s="4" t="n">
        <f aca="false">W16^2</f>
        <v>0.599569820056827</v>
      </c>
      <c r="Z16" s="4" t="n">
        <f aca="false">(B7)^2</f>
        <v>11132899.56</v>
      </c>
      <c r="AA16" s="4" t="n">
        <f aca="false">(H7)^2</f>
        <v>54193.723657025</v>
      </c>
    </row>
    <row r="17" customFormat="false" ht="15" hidden="false" customHeight="false" outlineLevel="0" collapsed="false">
      <c r="A17" s="0" t="s">
        <v>98</v>
      </c>
      <c r="B17" s="0" t="n">
        <v>3497.4</v>
      </c>
      <c r="C17" s="0" t="n">
        <v>28.39</v>
      </c>
      <c r="F17" s="4"/>
      <c r="G17" s="4"/>
      <c r="H17" s="4" t="n">
        <f aca="false">B17-F$4</f>
        <v>-71.9954545454548</v>
      </c>
      <c r="I17" s="4" t="n">
        <f aca="false">C17-G$4</f>
        <v>-1.26545454545455</v>
      </c>
      <c r="J17" s="4" t="n">
        <f aca="false">H17*I17</f>
        <v>91.1069752066121</v>
      </c>
      <c r="K17" s="4"/>
      <c r="L17" s="4"/>
      <c r="M17" s="4" t="n">
        <f aca="false">B17*C17</f>
        <v>99291.186</v>
      </c>
      <c r="N17" s="4"/>
      <c r="O17" s="4"/>
      <c r="P17" s="4"/>
      <c r="Q17" s="4"/>
      <c r="R17" s="4"/>
      <c r="S17" s="4"/>
      <c r="T17" s="4"/>
      <c r="U17" s="4"/>
      <c r="W17" s="4" t="n">
        <f aca="false">C8-($S$13+$S$14*B8)</f>
        <v>0.251521772527703</v>
      </c>
      <c r="X17" s="4" t="n">
        <f aca="false">W17^2</f>
        <v>0.0632632020554774</v>
      </c>
      <c r="Z17" s="4" t="n">
        <f aca="false">(B8)^2</f>
        <v>13089924</v>
      </c>
      <c r="AA17" s="4" t="n">
        <f aca="false">(H8)^2</f>
        <v>2362.40183884294</v>
      </c>
    </row>
    <row r="18" customFormat="false" ht="15" hidden="false" customHeight="false" outlineLevel="0" collapsed="false">
      <c r="A18" s="0" t="s">
        <v>99</v>
      </c>
      <c r="B18" s="0" t="n">
        <v>3296.4</v>
      </c>
      <c r="C18" s="0" t="n">
        <v>28.17</v>
      </c>
      <c r="F18" s="4"/>
      <c r="G18" s="4"/>
      <c r="H18" s="4" t="n">
        <f aca="false">B18-F$4</f>
        <v>-272.995454545455</v>
      </c>
      <c r="I18" s="4" t="n">
        <f aca="false">C18-G$4</f>
        <v>-1.48545454545455</v>
      </c>
      <c r="J18" s="4" t="n">
        <f aca="false">H18*I18</f>
        <v>405.522338842976</v>
      </c>
      <c r="K18" s="4"/>
      <c r="L18" s="4"/>
      <c r="M18" s="4" t="n">
        <f aca="false">B18*C18</f>
        <v>92859.588</v>
      </c>
      <c r="N18" s="4"/>
      <c r="O18" s="4"/>
      <c r="P18" s="4"/>
      <c r="Q18" s="4"/>
      <c r="R18" s="4"/>
      <c r="S18" s="4"/>
      <c r="T18" s="4"/>
      <c r="U18" s="4"/>
      <c r="W18" s="4" t="n">
        <f aca="false">C9-($S$13+$S$14*B9)</f>
        <v>1.66677648706898</v>
      </c>
      <c r="X18" s="4" t="n">
        <f aca="false">W18^2</f>
        <v>2.778143857846</v>
      </c>
      <c r="Z18" s="4" t="n">
        <f aca="false">(B9)^2</f>
        <v>11402778.24</v>
      </c>
      <c r="AA18" s="4" t="n">
        <f aca="false">(H9)^2</f>
        <v>37093.0091115703</v>
      </c>
    </row>
    <row r="19" customFormat="false" ht="15" hidden="false" customHeight="false" outlineLevel="0" collapsed="false">
      <c r="A19" s="0" t="s">
        <v>100</v>
      </c>
      <c r="B19" s="0" t="n">
        <v>3638.1</v>
      </c>
      <c r="C19" s="0" t="n">
        <v>29.28</v>
      </c>
      <c r="F19" s="4"/>
      <c r="G19" s="4"/>
      <c r="H19" s="4" t="n">
        <f aca="false">B19-F$4</f>
        <v>68.704545454545</v>
      </c>
      <c r="I19" s="4" t="n">
        <f aca="false">C19-G$4</f>
        <v>-0.375454545454549</v>
      </c>
      <c r="J19" s="4" t="n">
        <f aca="false">H19*I19</f>
        <v>-25.7954338842976</v>
      </c>
      <c r="K19" s="4"/>
      <c r="L19" s="4"/>
      <c r="M19" s="4" t="n">
        <f aca="false">B19*C19</f>
        <v>106523.568</v>
      </c>
      <c r="N19" s="4"/>
      <c r="O19" s="4"/>
      <c r="P19" s="4"/>
      <c r="Q19" s="4"/>
      <c r="R19" s="4"/>
      <c r="S19" s="4"/>
      <c r="T19" s="4"/>
      <c r="U19" s="4"/>
      <c r="W19" s="4" t="n">
        <f aca="false">C10-($S$13+$S$14*B10)</f>
        <v>0.425717522974932</v>
      </c>
      <c r="X19" s="4" t="n">
        <f aca="false">W19^2</f>
        <v>0.181235409367911</v>
      </c>
      <c r="Z19" s="4" t="n">
        <f aca="false">(B10)^2</f>
        <v>10213776.81</v>
      </c>
      <c r="AA19" s="4" t="n">
        <f aca="false">(H10)^2</f>
        <v>139498.854566116</v>
      </c>
    </row>
    <row r="20" customFormat="false" ht="15" hidden="false" customHeight="false" outlineLevel="0" collapsed="false">
      <c r="A20" s="0" t="s">
        <v>101</v>
      </c>
      <c r="B20" s="0" t="n">
        <v>3879.3</v>
      </c>
      <c r="C20" s="0" t="n">
        <v>31.06</v>
      </c>
      <c r="F20" s="4"/>
      <c r="G20" s="4"/>
      <c r="H20" s="4" t="n">
        <f aca="false">B20-F$4</f>
        <v>309.904545454545</v>
      </c>
      <c r="I20" s="4" t="n">
        <f aca="false">C20-G$4</f>
        <v>1.40454545454545</v>
      </c>
      <c r="J20" s="4" t="n">
        <f aca="false">H20*I20</f>
        <v>435.275020661155</v>
      </c>
      <c r="K20" s="4"/>
      <c r="L20" s="4"/>
      <c r="M20" s="4" t="n">
        <f aca="false">B20*C20</f>
        <v>120491.058</v>
      </c>
      <c r="N20" s="4"/>
      <c r="O20" s="4"/>
      <c r="P20" s="4"/>
      <c r="Q20" s="4"/>
      <c r="R20" s="4"/>
      <c r="S20" s="4"/>
      <c r="T20" s="4"/>
      <c r="U20" s="4"/>
      <c r="W20" s="4" t="n">
        <f aca="false">C11-($S$13+$S$14*B11)</f>
        <v>0.968554795868698</v>
      </c>
      <c r="X20" s="4" t="n">
        <f aca="false">W20^2</f>
        <v>0.938098392600256</v>
      </c>
      <c r="Z20" s="4" t="n">
        <f aca="false">(B11)^2</f>
        <v>16485224.04</v>
      </c>
      <c r="AA20" s="4" t="n">
        <f aca="false">(H11)^2</f>
        <v>240889.101838842</v>
      </c>
    </row>
    <row r="21" customFormat="false" ht="15" hidden="false" customHeight="false" outlineLevel="0" collapsed="false">
      <c r="A21" s="0" t="s">
        <v>102</v>
      </c>
      <c r="B21" s="0" t="n">
        <v>4502.4</v>
      </c>
      <c r="C21" s="0" t="n">
        <v>35.27</v>
      </c>
      <c r="F21" s="4"/>
      <c r="G21" s="4"/>
      <c r="H21" s="4" t="n">
        <f aca="false">B21-F$4</f>
        <v>933.004545454545</v>
      </c>
      <c r="I21" s="4" t="n">
        <f aca="false">C21-G$4</f>
        <v>5.61454545454545</v>
      </c>
      <c r="J21" s="4" t="n">
        <f aca="false">H21*I21</f>
        <v>5238.39642975206</v>
      </c>
      <c r="K21" s="4"/>
      <c r="L21" s="4"/>
      <c r="M21" s="4" t="n">
        <f aca="false">B21*C21</f>
        <v>158799.648</v>
      </c>
      <c r="N21" s="4"/>
      <c r="O21" s="4"/>
      <c r="P21" s="4"/>
      <c r="Q21" s="4"/>
      <c r="R21" s="4"/>
      <c r="S21" s="4"/>
      <c r="T21" s="4"/>
      <c r="U21" s="4"/>
      <c r="W21" s="4" t="n">
        <f aca="false">C12-($S$13+$S$14*B12)</f>
        <v>-1.94373294201357</v>
      </c>
      <c r="X21" s="4" t="n">
        <f aca="false">W21^2</f>
        <v>3.77809774986874</v>
      </c>
      <c r="Z21" s="4" t="n">
        <f aca="false">(B12)^2</f>
        <v>14893424.64</v>
      </c>
      <c r="AA21" s="4" t="n">
        <f aca="false">(H12)^2</f>
        <v>83986.6745661154</v>
      </c>
    </row>
    <row r="22" customFormat="false" ht="15" hidden="false" customHeight="false" outlineLevel="0" collapsed="false">
      <c r="A22" s="0" t="s">
        <v>103</v>
      </c>
      <c r="B22" s="0" t="n">
        <v>3396.9</v>
      </c>
      <c r="C22" s="0" t="n">
        <v>27.28</v>
      </c>
      <c r="F22" s="4"/>
      <c r="G22" s="4"/>
      <c r="H22" s="4" t="n">
        <f aca="false">B22-F$4</f>
        <v>-172.495454545455</v>
      </c>
      <c r="I22" s="4" t="n">
        <f aca="false">C22-G$4</f>
        <v>-2.37545454545455</v>
      </c>
      <c r="J22" s="4" t="n">
        <f aca="false">H22*I22</f>
        <v>409.755111570249</v>
      </c>
      <c r="K22" s="4"/>
      <c r="L22" s="4"/>
      <c r="M22" s="4" t="n">
        <f aca="false">B22*C22</f>
        <v>92667.432</v>
      </c>
      <c r="N22" s="4"/>
      <c r="O22" s="4"/>
      <c r="P22" s="4"/>
      <c r="Q22" s="4"/>
      <c r="R22" s="4"/>
      <c r="S22" s="4"/>
      <c r="T22" s="4"/>
      <c r="U22" s="4"/>
      <c r="W22" s="4" t="n">
        <f aca="false">C13-($S$13+$S$14*B13)</f>
        <v>-0.626020679895841</v>
      </c>
      <c r="X22" s="4" t="n">
        <f aca="false">W22^2</f>
        <v>0.391901891657252</v>
      </c>
      <c r="Z22" s="4" t="n">
        <f aca="false">(B13)^2</f>
        <v>13382427.24</v>
      </c>
      <c r="AA22" s="4" t="n">
        <f aca="false">(H13)^2</f>
        <v>7886.24729338834</v>
      </c>
    </row>
    <row r="23" customFormat="false" ht="15" hidden="false" customHeight="false" outlineLevel="0" collapsed="false">
      <c r="A23" s="0" t="s">
        <v>104</v>
      </c>
      <c r="B23" s="0" t="n">
        <v>3457.2</v>
      </c>
      <c r="C23" s="0" t="n">
        <v>28.72</v>
      </c>
      <c r="F23" s="4"/>
      <c r="G23" s="4"/>
      <c r="H23" s="4" t="n">
        <f aca="false">B23-F$4</f>
        <v>-112.195454545455</v>
      </c>
      <c r="I23" s="4" t="n">
        <f aca="false">C23-G$4</f>
        <v>-0.935454545454551</v>
      </c>
      <c r="J23" s="4" t="n">
        <f aca="false">H23*I23</f>
        <v>104.953747933885</v>
      </c>
      <c r="K23" s="4"/>
      <c r="L23" s="4"/>
      <c r="M23" s="4" t="n">
        <f aca="false">B23*C23</f>
        <v>99290.784</v>
      </c>
      <c r="N23" s="4"/>
      <c r="O23" s="4"/>
      <c r="P23" s="4"/>
      <c r="Q23" s="4"/>
      <c r="R23" s="4"/>
      <c r="S23" s="4"/>
      <c r="T23" s="4"/>
      <c r="U23" s="4"/>
      <c r="W23" s="4" t="n">
        <f aca="false">C14-($S$13+$S$14*B14)</f>
        <v>1.03520809389238</v>
      </c>
      <c r="X23" s="4" t="n">
        <f aca="false">W23^2</f>
        <v>1.0716557976603</v>
      </c>
      <c r="Z23" s="4" t="n">
        <f aca="false">(B14)^2</f>
        <v>13529890.89</v>
      </c>
      <c r="AA23" s="4" t="n">
        <f aca="false">(H14)^2</f>
        <v>11860.2000206611</v>
      </c>
    </row>
    <row r="24" customFormat="false" ht="15" hidden="false" customHeight="false" outlineLevel="0" collapsed="false">
      <c r="A24" s="0" t="s">
        <v>105</v>
      </c>
      <c r="B24" s="0" t="n">
        <v>3206</v>
      </c>
      <c r="C24" s="0" t="n">
        <v>27.56</v>
      </c>
      <c r="F24" s="4"/>
      <c r="G24" s="4"/>
      <c r="H24" s="4" t="n">
        <f aca="false">B24-F$4</f>
        <v>-363.395454545455</v>
      </c>
      <c r="I24" s="4" t="n">
        <f aca="false">C24-G$4</f>
        <v>-2.09545454545455</v>
      </c>
      <c r="J24" s="4" t="n">
        <f aca="false">H24*I24</f>
        <v>761.478657024796</v>
      </c>
      <c r="K24" s="4"/>
      <c r="L24" s="4"/>
      <c r="M24" s="4" t="n">
        <f aca="false">B24*C24</f>
        <v>88357.36</v>
      </c>
      <c r="N24" s="4"/>
      <c r="O24" s="4"/>
      <c r="P24" s="4"/>
      <c r="Q24" s="4"/>
      <c r="R24" s="4"/>
      <c r="S24" s="4"/>
      <c r="T24" s="4"/>
      <c r="U24" s="4"/>
      <c r="W24" s="4" t="n">
        <f aca="false">C15-($S$13+$S$14*B15)</f>
        <v>0.0213404876601864</v>
      </c>
      <c r="X24" s="4" t="n">
        <f aca="false">W24^2</f>
        <v>0.000455416413574567</v>
      </c>
      <c r="Z24" s="4" t="n">
        <f aca="false">(B15)^2</f>
        <v>14630625</v>
      </c>
      <c r="AA24" s="4" t="n">
        <f aca="false">(H15)^2</f>
        <v>65333.6836570246</v>
      </c>
    </row>
    <row r="25" customFormat="false" ht="15" hidden="false" customHeight="false" outlineLevel="0" collapsed="false">
      <c r="A25" s="0" t="s">
        <v>106</v>
      </c>
      <c r="B25" s="0" t="n">
        <v>3356.7</v>
      </c>
      <c r="C25" s="0" t="n">
        <v>28.94</v>
      </c>
      <c r="F25" s="4"/>
      <c r="G25" s="4"/>
      <c r="H25" s="4" t="n">
        <f aca="false">B25-F$4</f>
        <v>-212.695454545455</v>
      </c>
      <c r="I25" s="4" t="n">
        <f aca="false">C25-G$4</f>
        <v>-0.715454545454548</v>
      </c>
      <c r="J25" s="4" t="n">
        <f aca="false">H25*I25</f>
        <v>152.173929752067</v>
      </c>
      <c r="K25" s="4"/>
      <c r="L25" s="4"/>
      <c r="M25" s="4" t="n">
        <f aca="false">B25*C25</f>
        <v>97142.898</v>
      </c>
      <c r="N25" s="4"/>
      <c r="O25" s="4"/>
      <c r="P25" s="4"/>
      <c r="Q25" s="4"/>
      <c r="R25" s="4"/>
      <c r="S25" s="4"/>
      <c r="T25" s="4"/>
      <c r="U25" s="4"/>
      <c r="W25" s="4" t="n">
        <f aca="false">C16-($S$13+$S$14*B16)</f>
        <v>1.1080052608572</v>
      </c>
      <c r="X25" s="4" t="n">
        <f aca="false">W25^2</f>
        <v>1.22767565808723</v>
      </c>
      <c r="Z25" s="4" t="n">
        <f aca="false">(B16)^2</f>
        <v>11538929.61</v>
      </c>
      <c r="AA25" s="4" t="n">
        <f aca="false">(H16)^2</f>
        <v>29754.6818388431</v>
      </c>
    </row>
    <row r="26" customFormat="false" ht="15" hidden="false" customHeight="false" outlineLevel="0" collapsed="false"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W26" s="4" t="n">
        <f aca="false">C17-($S$13+$S$14*B17)</f>
        <v>-0.87585087020166</v>
      </c>
      <c r="X26" s="4" t="n">
        <f aca="false">W26^2</f>
        <v>0.767114746833005</v>
      </c>
      <c r="Z26" s="4" t="n">
        <f aca="false">(B17)^2</f>
        <v>12231806.76</v>
      </c>
      <c r="AA26" s="4" t="n">
        <f aca="false">(H17)^2</f>
        <v>5183.34547520665</v>
      </c>
    </row>
    <row r="27" customFormat="false" ht="15" hidden="false" customHeight="false" outlineLevel="0" collapsed="false">
      <c r="A27" s="1" t="s">
        <v>81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W27" s="4" t="n">
        <f aca="false">C18-($S$13+$S$14*B18)</f>
        <v>-0.00813860808392874</v>
      </c>
      <c r="X27" s="4" t="n">
        <f aca="false">W27^2</f>
        <v>6.62369415437903E-005</v>
      </c>
      <c r="Z27" s="4" t="n">
        <f aca="false">(B18)^2</f>
        <v>10866252.96</v>
      </c>
      <c r="AA27" s="4" t="n">
        <f aca="false">(H18)^2</f>
        <v>74526.5182024795</v>
      </c>
    </row>
    <row r="28" customFormat="false" ht="15" hidden="false" customHeight="false" outlineLevel="0" collapsed="false">
      <c r="W28" s="4" t="n">
        <f aca="false">C19-($S$13+$S$14*B19)</f>
        <v>-0.74724945368407</v>
      </c>
      <c r="X28" s="4" t="n">
        <f aca="false">W28^2</f>
        <v>0.558381746031141</v>
      </c>
      <c r="Z28" s="4" t="n">
        <f aca="false">(B19)^2</f>
        <v>13235771.61</v>
      </c>
      <c r="AA28" s="4" t="n">
        <f aca="false">(H19)^2</f>
        <v>4720.31456611565</v>
      </c>
    </row>
    <row r="29" customFormat="false" ht="15" hidden="false" customHeight="false" outlineLevel="0" collapsed="false">
      <c r="A29" s="0" t="s">
        <v>82</v>
      </c>
      <c r="B29" s="0" t="s">
        <v>83</v>
      </c>
      <c r="C29" s="0" t="s">
        <v>107</v>
      </c>
      <c r="D29" s="0" t="s">
        <v>108</v>
      </c>
      <c r="E29" s="0" t="s">
        <v>109</v>
      </c>
      <c r="F29" s="0" t="s">
        <v>110</v>
      </c>
      <c r="G29" s="0" t="s">
        <v>111</v>
      </c>
      <c r="H29" s="0" t="s">
        <v>112</v>
      </c>
      <c r="I29" s="0" t="s">
        <v>113</v>
      </c>
      <c r="J29" s="2" t="s">
        <v>114</v>
      </c>
      <c r="K29" s="2" t="s">
        <v>115</v>
      </c>
      <c r="L29" s="2" t="s">
        <v>15</v>
      </c>
      <c r="W29" s="4" t="n">
        <f aca="false">C20-($S$13+$S$14*B20)</f>
        <v>-0.27250416822535</v>
      </c>
      <c r="X29" s="4" t="n">
        <f aca="false">W29^2</f>
        <v>0.0742585217001897</v>
      </c>
      <c r="Z29" s="4" t="n">
        <f aca="false">(B20)^2</f>
        <v>15048968.49</v>
      </c>
      <c r="AA29" s="4" t="n">
        <f aca="false">(H20)^2</f>
        <v>96040.8272933883</v>
      </c>
    </row>
    <row r="30" customFormat="false" ht="15" hidden="false" customHeight="false" outlineLevel="0" collapsed="false">
      <c r="A30" s="0" t="s">
        <v>85</v>
      </c>
      <c r="B30" s="0" t="n">
        <f aca="false">B4/100</f>
        <v>35.577</v>
      </c>
      <c r="C30" s="0" t="n">
        <v>9.85</v>
      </c>
      <c r="D30" s="0" t="n">
        <v>2.34</v>
      </c>
      <c r="E30" s="0" t="n">
        <v>1.4</v>
      </c>
      <c r="F30" s="0" t="n">
        <v>0.85</v>
      </c>
      <c r="G30" s="0" t="n">
        <v>11.78</v>
      </c>
      <c r="H30" s="0" t="n">
        <v>1.66</v>
      </c>
      <c r="I30" s="0" t="n">
        <v>1.73</v>
      </c>
      <c r="J30" s="2" t="n">
        <f aca="false">SUM(C30:E30)</f>
        <v>13.59</v>
      </c>
      <c r="K30" s="2" t="n">
        <f aca="false">SUM(F30:I30)</f>
        <v>16.02</v>
      </c>
      <c r="L30" s="2" t="n">
        <f aca="false">K30+J30</f>
        <v>29.61</v>
      </c>
      <c r="W30" s="4" t="n">
        <f aca="false">C21-($S$13+$S$14*B21)</f>
        <v>0.565587819209696</v>
      </c>
      <c r="X30" s="4" t="n">
        <f aca="false">W30^2</f>
        <v>0.31988958123838</v>
      </c>
      <c r="Z30" s="4" t="n">
        <f aca="false">(B21)^2</f>
        <v>20271605.76</v>
      </c>
      <c r="AA30" s="4" t="n">
        <f aca="false">(H21)^2</f>
        <v>870497.481838842</v>
      </c>
    </row>
    <row r="31" customFormat="false" ht="15" hidden="false" customHeight="false" outlineLevel="0" collapsed="false">
      <c r="A31" s="0" t="s">
        <v>86</v>
      </c>
      <c r="B31" s="0" t="n">
        <f aca="false">B5/100</f>
        <v>32.964</v>
      </c>
      <c r="C31" s="0" t="n">
        <v>7.11</v>
      </c>
      <c r="D31" s="0" t="n">
        <v>2.2</v>
      </c>
      <c r="E31" s="0" t="n">
        <v>1.4</v>
      </c>
      <c r="F31" s="0" t="n">
        <v>0.89</v>
      </c>
      <c r="G31" s="0" t="n">
        <v>13.44</v>
      </c>
      <c r="H31" s="0" t="n">
        <v>1.66</v>
      </c>
      <c r="I31" s="0" t="n">
        <v>1.13</v>
      </c>
      <c r="J31" s="2" t="n">
        <f aca="false">SUM(C31:E31)</f>
        <v>10.71</v>
      </c>
      <c r="K31" s="2" t="n">
        <f aca="false">SUM(F31:I31)</f>
        <v>17.12</v>
      </c>
      <c r="L31" s="2" t="n">
        <f aca="false">K31+J31</f>
        <v>27.83</v>
      </c>
      <c r="W31" s="4" t="n">
        <f aca="false">C22-($S$13+$S$14*B22)</f>
        <v>-1.4419947391428</v>
      </c>
      <c r="X31" s="4" t="n">
        <f aca="false">W31^2</f>
        <v>2.0793488277155</v>
      </c>
      <c r="Z31" s="4" t="n">
        <f aca="false">(B22)^2</f>
        <v>11538929.61</v>
      </c>
      <c r="AA31" s="4" t="n">
        <f aca="false">(H22)^2</f>
        <v>29754.6818388431</v>
      </c>
    </row>
    <row r="32" customFormat="false" ht="15" hidden="false" customHeight="false" outlineLevel="0" collapsed="false">
      <c r="A32" s="0" t="s">
        <v>87</v>
      </c>
      <c r="B32" s="0" t="n">
        <f aca="false">B6/100</f>
        <v>34.371</v>
      </c>
      <c r="C32" s="0" t="n">
        <v>7.7</v>
      </c>
      <c r="D32" s="0" t="n">
        <v>2.4</v>
      </c>
      <c r="E32" s="0" t="n">
        <v>1.4</v>
      </c>
      <c r="F32" s="0" t="n">
        <v>0.94</v>
      </c>
      <c r="G32" s="0" t="n">
        <v>12.43</v>
      </c>
      <c r="H32" s="0" t="n">
        <v>1.66</v>
      </c>
      <c r="I32" s="0" t="n">
        <v>1.86</v>
      </c>
      <c r="J32" s="2" t="n">
        <f aca="false">SUM(C32:E32)</f>
        <v>11.5</v>
      </c>
      <c r="K32" s="2" t="n">
        <f aca="false">SUM(F32:I32)</f>
        <v>16.89</v>
      </c>
      <c r="L32" s="2" t="n">
        <f aca="false">K32+J32</f>
        <v>28.39</v>
      </c>
      <c r="W32" s="4" t="n">
        <f aca="false">C23-($S$13+$S$14*B23)</f>
        <v>-0.328308417778114</v>
      </c>
      <c r="X32" s="4" t="n">
        <f aca="false">W32^2</f>
        <v>0.107786417183969</v>
      </c>
      <c r="Z32" s="4" t="n">
        <f aca="false">(B23)^2</f>
        <v>11952231.84</v>
      </c>
      <c r="AA32" s="4" t="n">
        <f aca="false">(H23)^2</f>
        <v>12587.8200206613</v>
      </c>
    </row>
    <row r="33" customFormat="false" ht="15" hidden="false" customHeight="false" outlineLevel="0" collapsed="false">
      <c r="A33" s="0" t="s">
        <v>88</v>
      </c>
      <c r="B33" s="0" t="n">
        <f aca="false">B7/100</f>
        <v>33.366</v>
      </c>
      <c r="C33" s="0" t="n">
        <v>9.66</v>
      </c>
      <c r="D33" s="0" t="n">
        <v>1.88</v>
      </c>
      <c r="E33" s="0" t="n">
        <v>1.4</v>
      </c>
      <c r="F33" s="0" t="n">
        <v>0.83</v>
      </c>
      <c r="G33" s="0" t="n">
        <v>11.72</v>
      </c>
      <c r="H33" s="0" t="n">
        <v>1.66</v>
      </c>
      <c r="I33" s="0" t="n">
        <v>2.02</v>
      </c>
      <c r="J33" s="2" t="n">
        <f aca="false">SUM(C33:E33)</f>
        <v>12.94</v>
      </c>
      <c r="K33" s="2" t="n">
        <f aca="false">SUM(F33:I33)</f>
        <v>16.23</v>
      </c>
      <c r="L33" s="2" t="n">
        <f aca="false">K33+J33</f>
        <v>29.17</v>
      </c>
      <c r="W33" s="4" t="n">
        <f aca="false">C24-($S$13+$S$14*B24)</f>
        <v>-0.128938665320536</v>
      </c>
      <c r="X33" s="4" t="n">
        <f aca="false">W33^2</f>
        <v>0.0166251794146413</v>
      </c>
      <c r="Z33" s="4" t="n">
        <f aca="false">(B24)^2</f>
        <v>10278436</v>
      </c>
      <c r="AA33" s="4" t="n">
        <f aca="false">(H24)^2</f>
        <v>132056.256384298</v>
      </c>
    </row>
    <row r="34" customFormat="false" ht="15" hidden="false" customHeight="false" outlineLevel="0" collapsed="false">
      <c r="A34" s="0" t="s">
        <v>89</v>
      </c>
      <c r="B34" s="0" t="n">
        <f aca="false">B8/100</f>
        <v>36.18</v>
      </c>
      <c r="C34" s="0" t="n">
        <v>6.61</v>
      </c>
      <c r="D34" s="0" t="n">
        <v>2.64</v>
      </c>
      <c r="E34" s="0" t="n">
        <v>1.4</v>
      </c>
      <c r="F34" s="0" t="n">
        <v>0.72</v>
      </c>
      <c r="G34" s="0" t="n">
        <v>9.46</v>
      </c>
      <c r="H34" s="0" t="n">
        <v>1.66</v>
      </c>
      <c r="I34" s="0" t="n">
        <v>7.68</v>
      </c>
      <c r="J34" s="2" t="n">
        <f aca="false">SUM(C34:E34)</f>
        <v>10.65</v>
      </c>
      <c r="K34" s="2" t="n">
        <f aca="false">SUM(F34:I34)</f>
        <v>19.52</v>
      </c>
      <c r="L34" s="2" t="n">
        <f aca="false">K34+J34</f>
        <v>30.17</v>
      </c>
      <c r="W34" s="4" t="n">
        <f aca="false">C25-($S$13+$S$14*B25)</f>
        <v>0.435547713280752</v>
      </c>
      <c r="X34" s="4" t="n">
        <f aca="false">W34^2</f>
        <v>0.189701810544092</v>
      </c>
      <c r="Z34" s="4" t="n">
        <f aca="false">(B25)^2</f>
        <v>11267434.89</v>
      </c>
      <c r="AA34" s="4" t="n">
        <f aca="false">(H25)^2</f>
        <v>45239.3563842977</v>
      </c>
    </row>
    <row r="35" customFormat="false" ht="15" hidden="false" customHeight="false" outlineLevel="0" collapsed="false">
      <c r="A35" s="0" t="s">
        <v>90</v>
      </c>
      <c r="B35" s="0" t="n">
        <f aca="false">B9/100</f>
        <v>33.768</v>
      </c>
      <c r="C35" s="0" t="n">
        <v>3.87</v>
      </c>
      <c r="D35" s="0" t="n">
        <v>1.54</v>
      </c>
      <c r="E35" s="0" t="n">
        <v>1.4</v>
      </c>
      <c r="F35" s="0" t="n">
        <v>0.64</v>
      </c>
      <c r="G35" s="0" t="n">
        <v>8.06</v>
      </c>
      <c r="H35" s="0" t="n">
        <v>1.66</v>
      </c>
      <c r="I35" s="0" t="n">
        <v>13.11</v>
      </c>
      <c r="J35" s="2" t="n">
        <f aca="false">SUM(C35:E35)</f>
        <v>6.81</v>
      </c>
      <c r="K35" s="2" t="n">
        <f aca="false">SUM(F35:I35)</f>
        <v>23.47</v>
      </c>
      <c r="L35" s="2" t="n">
        <f aca="false">K35+J35</f>
        <v>30.28</v>
      </c>
      <c r="W35" s="4"/>
      <c r="X35" s="4"/>
    </row>
    <row r="36" customFormat="false" ht="15" hidden="false" customHeight="false" outlineLevel="0" collapsed="false">
      <c r="A36" s="0" t="s">
        <v>91</v>
      </c>
      <c r="B36" s="0" t="n">
        <f aca="false">B10/100</f>
        <v>31.959</v>
      </c>
      <c r="C36" s="0" t="n">
        <v>4.87</v>
      </c>
      <c r="D36" s="0" t="n">
        <v>1.94</v>
      </c>
      <c r="E36" s="0" t="n">
        <v>1.4</v>
      </c>
      <c r="F36" s="0" t="n">
        <v>0.67</v>
      </c>
      <c r="G36" s="0" t="n">
        <v>8.72</v>
      </c>
      <c r="H36" s="0" t="n">
        <v>1.66</v>
      </c>
      <c r="I36" s="0" t="n">
        <v>8.8</v>
      </c>
      <c r="J36" s="2" t="n">
        <f aca="false">SUM(C36:E36)</f>
        <v>8.21</v>
      </c>
      <c r="K36" s="2" t="n">
        <f aca="false">SUM(F36:I36)</f>
        <v>19.85</v>
      </c>
      <c r="L36" s="2" t="n">
        <f aca="false">K36+J36</f>
        <v>28.06</v>
      </c>
      <c r="X36" s="4"/>
    </row>
    <row r="37" customFormat="false" ht="15" hidden="false" customHeight="false" outlineLevel="0" collapsed="false">
      <c r="A37" s="0" t="s">
        <v>92</v>
      </c>
      <c r="B37" s="0" t="n">
        <f aca="false">B11/100</f>
        <v>40.602</v>
      </c>
      <c r="C37" s="0" t="n">
        <v>5.31</v>
      </c>
      <c r="D37" s="0" t="n">
        <v>2.12</v>
      </c>
      <c r="E37" s="0" t="n">
        <v>1.4</v>
      </c>
      <c r="F37" s="0" t="n">
        <v>0.65</v>
      </c>
      <c r="G37" s="0" t="n">
        <v>8.92</v>
      </c>
      <c r="H37" s="0" t="n">
        <v>1.66</v>
      </c>
      <c r="I37" s="0" t="n">
        <v>13.21</v>
      </c>
      <c r="J37" s="2" t="n">
        <f aca="false">SUM(C37:E37)</f>
        <v>8.83</v>
      </c>
      <c r="K37" s="2" t="n">
        <f aca="false">SUM(F37:I37)</f>
        <v>24.44</v>
      </c>
      <c r="L37" s="2" t="n">
        <f aca="false">K37+J37</f>
        <v>33.27</v>
      </c>
    </row>
    <row r="38" customFormat="false" ht="15" hidden="false" customHeight="false" outlineLevel="0" collapsed="false">
      <c r="A38" s="0" t="s">
        <v>93</v>
      </c>
      <c r="B38" s="0" t="n">
        <f aca="false">B12/100</f>
        <v>38.592</v>
      </c>
      <c r="C38" s="0" t="n">
        <v>6.08</v>
      </c>
      <c r="D38" s="0" t="n">
        <v>2.44</v>
      </c>
      <c r="E38" s="0" t="n">
        <v>1.4</v>
      </c>
      <c r="F38" s="0" t="n">
        <v>0.69</v>
      </c>
      <c r="G38" s="0" t="n">
        <v>9.56</v>
      </c>
      <c r="H38" s="0" t="n">
        <v>1.66</v>
      </c>
      <c r="I38" s="0" t="n">
        <v>7.44</v>
      </c>
      <c r="J38" s="2" t="n">
        <f aca="false">SUM(C38:E38)</f>
        <v>9.92</v>
      </c>
      <c r="K38" s="2" t="n">
        <f aca="false">SUM(F38:I38)</f>
        <v>19.35</v>
      </c>
      <c r="L38" s="2" t="n">
        <f aca="false">K38+J38</f>
        <v>29.27</v>
      </c>
    </row>
    <row r="39" customFormat="false" ht="15" hidden="false" customHeight="false" outlineLevel="0" collapsed="false">
      <c r="A39" s="0" t="s">
        <v>94</v>
      </c>
      <c r="B39" s="0" t="n">
        <f aca="false">B13/100</f>
        <v>36.582</v>
      </c>
      <c r="C39" s="0" t="n">
        <v>8.03</v>
      </c>
      <c r="D39" s="0" t="n">
        <v>3.22</v>
      </c>
      <c r="E39" s="0" t="n">
        <v>1.4</v>
      </c>
      <c r="F39" s="0" t="n">
        <v>0.69</v>
      </c>
      <c r="G39" s="0" t="n">
        <v>11.1</v>
      </c>
      <c r="H39" s="0" t="n">
        <v>1.66</v>
      </c>
      <c r="I39" s="0" t="n">
        <v>3.42</v>
      </c>
      <c r="J39" s="2" t="n">
        <f aca="false">SUM(C39:E39)</f>
        <v>12.65</v>
      </c>
      <c r="K39" s="2" t="n">
        <f aca="false">SUM(F39:I39)</f>
        <v>16.87</v>
      </c>
      <c r="L39" s="2" t="n">
        <f aca="false">K39+J39</f>
        <v>29.52</v>
      </c>
    </row>
    <row r="40" customFormat="false" ht="15" hidden="false" customHeight="false" outlineLevel="0" collapsed="false">
      <c r="A40" s="0" t="s">
        <v>95</v>
      </c>
      <c r="B40" s="0" t="n">
        <f aca="false">B14/100</f>
        <v>36.783</v>
      </c>
      <c r="C40" s="0" t="n">
        <v>8.9</v>
      </c>
      <c r="D40" s="0" t="n">
        <v>3.56</v>
      </c>
      <c r="E40" s="0" t="n">
        <v>1.4</v>
      </c>
      <c r="F40" s="0" t="n">
        <v>0.9</v>
      </c>
      <c r="G40" s="0" t="n">
        <v>11.92</v>
      </c>
      <c r="H40" s="0" t="n">
        <v>1.66</v>
      </c>
      <c r="I40" s="0" t="n">
        <v>2.93</v>
      </c>
      <c r="J40" s="2" t="n">
        <f aca="false">SUM(C40:E40)</f>
        <v>13.86</v>
      </c>
      <c r="K40" s="2" t="n">
        <f aca="false">SUM(F40:I40)</f>
        <v>17.41</v>
      </c>
      <c r="L40" s="2" t="n">
        <f aca="false">K40+J40</f>
        <v>31.27</v>
      </c>
    </row>
    <row r="41" customFormat="false" ht="15" hidden="false" customHeight="false" outlineLevel="0" collapsed="false">
      <c r="A41" s="0" t="s">
        <v>96</v>
      </c>
      <c r="B41" s="0" t="n">
        <f aca="false">B15/100</f>
        <v>38.25</v>
      </c>
      <c r="C41" s="0" t="n">
        <v>5.51</v>
      </c>
      <c r="D41" s="0" t="n">
        <v>2.21</v>
      </c>
      <c r="E41" s="0" t="n">
        <v>1.4</v>
      </c>
      <c r="F41" s="0" t="n">
        <v>0.69</v>
      </c>
      <c r="G41" s="0" t="n">
        <v>9.7</v>
      </c>
      <c r="H41" s="0" t="n">
        <v>1.66</v>
      </c>
      <c r="I41" s="0" t="n">
        <v>9.89</v>
      </c>
      <c r="J41" s="2" t="n">
        <f aca="false">SUM(C41:E41)</f>
        <v>9.12</v>
      </c>
      <c r="K41" s="2" t="n">
        <f aca="false">SUM(F41:I41)</f>
        <v>21.94</v>
      </c>
      <c r="L41" s="2" t="n">
        <f aca="false">K41+J41</f>
        <v>31.06</v>
      </c>
    </row>
    <row r="42" customFormat="false" ht="15" hidden="false" customHeight="false" outlineLevel="0" collapsed="false">
      <c r="A42" s="0" t="s">
        <v>97</v>
      </c>
      <c r="B42" s="0" t="n">
        <f aca="false">B16/100</f>
        <v>33.969</v>
      </c>
      <c r="C42" s="0" t="n">
        <v>7.71</v>
      </c>
      <c r="D42" s="0" t="n">
        <v>2.52</v>
      </c>
      <c r="E42" s="0" t="n">
        <v>1.4</v>
      </c>
      <c r="F42" s="0" t="n">
        <v>0.78</v>
      </c>
      <c r="G42" s="0" t="n">
        <v>9.67</v>
      </c>
      <c r="H42" s="0" t="n">
        <v>1.66</v>
      </c>
      <c r="I42" s="0" t="n">
        <v>6.09</v>
      </c>
      <c r="J42" s="2" t="n">
        <f aca="false">SUM(C42:E42)</f>
        <v>11.63</v>
      </c>
      <c r="K42" s="2" t="n">
        <f aca="false">SUM(F42:I42)</f>
        <v>18.2</v>
      </c>
      <c r="L42" s="2" t="n">
        <f aca="false">K42+J42</f>
        <v>29.83</v>
      </c>
    </row>
    <row r="43" customFormat="false" ht="15" hidden="false" customHeight="false" outlineLevel="0" collapsed="false">
      <c r="A43" s="0" t="s">
        <v>98</v>
      </c>
      <c r="B43" s="0" t="n">
        <f aca="false">B17/100</f>
        <v>34.974</v>
      </c>
      <c r="C43" s="0" t="n">
        <v>8.14</v>
      </c>
      <c r="D43" s="0" t="n">
        <v>3.78</v>
      </c>
      <c r="E43" s="0" t="n">
        <v>1.4</v>
      </c>
      <c r="F43" s="0" t="n">
        <v>0.73</v>
      </c>
      <c r="G43" s="0" t="n">
        <v>9.01</v>
      </c>
      <c r="H43" s="0" t="n">
        <v>1.66</v>
      </c>
      <c r="I43" s="0" t="n">
        <v>3.66</v>
      </c>
      <c r="J43" s="2" t="n">
        <f aca="false">SUM(C43:E43)</f>
        <v>13.32</v>
      </c>
      <c r="K43" s="2" t="n">
        <f aca="false">SUM(F43:I43)</f>
        <v>15.06</v>
      </c>
      <c r="L43" s="2" t="n">
        <f aca="false">K43+J43</f>
        <v>28.38</v>
      </c>
    </row>
    <row r="44" customFormat="false" ht="15" hidden="false" customHeight="false" outlineLevel="0" collapsed="false">
      <c r="A44" s="0" t="s">
        <v>99</v>
      </c>
      <c r="B44" s="0" t="n">
        <f aca="false">B18/100</f>
        <v>32.964</v>
      </c>
      <c r="C44" s="0" t="n">
        <v>3.81</v>
      </c>
      <c r="D44" s="0" t="n">
        <v>1.89</v>
      </c>
      <c r="E44" s="0" t="n">
        <v>1.4</v>
      </c>
      <c r="F44" s="0" t="n">
        <v>0.71</v>
      </c>
      <c r="G44" s="0" t="n">
        <v>9.26</v>
      </c>
      <c r="H44" s="0" t="n">
        <v>1.66</v>
      </c>
      <c r="I44" s="0" t="n">
        <v>9.44</v>
      </c>
      <c r="J44" s="2" t="n">
        <f aca="false">SUM(C44:E44)</f>
        <v>7.1</v>
      </c>
      <c r="K44" s="2" t="n">
        <f aca="false">SUM(F44:I44)</f>
        <v>21.07</v>
      </c>
      <c r="L44" s="2" t="n">
        <f aca="false">K44+J44</f>
        <v>28.17</v>
      </c>
    </row>
    <row r="45" customFormat="false" ht="15" hidden="false" customHeight="false" outlineLevel="0" collapsed="false">
      <c r="A45" s="0" t="s">
        <v>100</v>
      </c>
      <c r="B45" s="0" t="n">
        <f aca="false">B19/100</f>
        <v>36.381</v>
      </c>
      <c r="C45" s="0" t="n">
        <v>5.41</v>
      </c>
      <c r="D45" s="0" t="n">
        <v>2.56</v>
      </c>
      <c r="E45" s="0" t="n">
        <v>1.4</v>
      </c>
      <c r="F45" s="0" t="n">
        <v>0.81</v>
      </c>
      <c r="G45" s="0" t="n">
        <v>9.97</v>
      </c>
      <c r="H45" s="0" t="n">
        <v>1.66</v>
      </c>
      <c r="I45" s="0" t="n">
        <v>7.46</v>
      </c>
      <c r="J45" s="2" t="n">
        <f aca="false">SUM(C45:E45)</f>
        <v>9.37</v>
      </c>
      <c r="K45" s="2" t="n">
        <f aca="false">SUM(F45:I45)</f>
        <v>19.9</v>
      </c>
      <c r="L45" s="2" t="n">
        <f aca="false">K45+J45</f>
        <v>29.27</v>
      </c>
    </row>
    <row r="46" customFormat="false" ht="15" hidden="false" customHeight="false" outlineLevel="0" collapsed="false">
      <c r="A46" s="0" t="s">
        <v>101</v>
      </c>
      <c r="B46" s="0" t="n">
        <f aca="false">B20/100</f>
        <v>38.793</v>
      </c>
      <c r="C46" s="0" t="n">
        <v>10.54</v>
      </c>
      <c r="D46" s="0" t="n">
        <v>3.59</v>
      </c>
      <c r="E46" s="0" t="n">
        <v>1.4</v>
      </c>
      <c r="F46" s="0" t="n">
        <v>0.9</v>
      </c>
      <c r="G46" s="0" t="n">
        <v>11.11</v>
      </c>
      <c r="H46" s="0" t="n">
        <v>1.66</v>
      </c>
      <c r="I46" s="0" t="n">
        <v>1.86</v>
      </c>
      <c r="J46" s="2" t="n">
        <f aca="false">SUM(C46:E46)</f>
        <v>15.53</v>
      </c>
      <c r="K46" s="2" t="n">
        <f aca="false">SUM(F46:I46)</f>
        <v>15.53</v>
      </c>
      <c r="L46" s="2" t="n">
        <f aca="false">K46+J46</f>
        <v>31.06</v>
      </c>
    </row>
    <row r="47" customFormat="false" ht="15" hidden="false" customHeight="false" outlineLevel="0" collapsed="false">
      <c r="A47" s="0" t="s">
        <v>102</v>
      </c>
      <c r="B47" s="0" t="n">
        <f aca="false">B21/100</f>
        <v>45.024</v>
      </c>
      <c r="C47" s="0" t="n">
        <v>10.99</v>
      </c>
      <c r="D47" s="0" t="n">
        <v>3.72</v>
      </c>
      <c r="E47" s="0" t="n">
        <v>1.4</v>
      </c>
      <c r="F47" s="0" t="n">
        <v>0.83</v>
      </c>
      <c r="G47" s="0" t="n">
        <v>12.01</v>
      </c>
      <c r="H47" s="0" t="n">
        <v>1.66</v>
      </c>
      <c r="I47" s="0" t="n">
        <v>4.66</v>
      </c>
      <c r="J47" s="2" t="n">
        <f aca="false">SUM(C47:E47)</f>
        <v>16.11</v>
      </c>
      <c r="K47" s="2" t="n">
        <f aca="false">SUM(F47:I47)</f>
        <v>19.16</v>
      </c>
      <c r="L47" s="2" t="n">
        <f aca="false">K47+J47</f>
        <v>35.27</v>
      </c>
    </row>
    <row r="48" customFormat="false" ht="15" hidden="false" customHeight="false" outlineLevel="0" collapsed="false">
      <c r="A48" s="0" t="s">
        <v>103</v>
      </c>
      <c r="B48" s="0" t="n">
        <f aca="false">B22/100</f>
        <v>33.969</v>
      </c>
      <c r="C48" s="0" t="n">
        <v>6.59</v>
      </c>
      <c r="D48" s="0" t="n">
        <v>3.01</v>
      </c>
      <c r="E48" s="0" t="n">
        <v>1.4</v>
      </c>
      <c r="F48" s="0" t="n">
        <v>0.76</v>
      </c>
      <c r="G48" s="0" t="n">
        <v>10.58</v>
      </c>
      <c r="H48" s="0" t="n">
        <v>1.66</v>
      </c>
      <c r="I48" s="0" t="n">
        <v>3.28</v>
      </c>
      <c r="J48" s="2" t="n">
        <f aca="false">SUM(C48:E48)</f>
        <v>11</v>
      </c>
      <c r="K48" s="2" t="n">
        <f aca="false">SUM(F48:I48)</f>
        <v>16.28</v>
      </c>
      <c r="L48" s="2" t="n">
        <f aca="false">K48+J48</f>
        <v>27.28</v>
      </c>
    </row>
    <row r="49" customFormat="false" ht="15" hidden="false" customHeight="false" outlineLevel="0" collapsed="false">
      <c r="A49" s="0" t="s">
        <v>104</v>
      </c>
      <c r="B49" s="0" t="n">
        <f aca="false">B23/100</f>
        <v>34.572</v>
      </c>
      <c r="C49" s="0" t="n">
        <v>5</v>
      </c>
      <c r="D49" s="0" t="n">
        <v>1.78</v>
      </c>
      <c r="E49" s="0" t="n">
        <v>1.4</v>
      </c>
      <c r="F49" s="0" t="n">
        <v>0.74</v>
      </c>
      <c r="G49" s="0" t="n">
        <v>9.64</v>
      </c>
      <c r="H49" s="0" t="n">
        <v>1.66</v>
      </c>
      <c r="I49" s="0" t="n">
        <v>8.51</v>
      </c>
      <c r="J49" s="2" t="n">
        <f aca="false">SUM(C49:E49)</f>
        <v>8.18</v>
      </c>
      <c r="K49" s="2" t="n">
        <f aca="false">SUM(F49:I49)</f>
        <v>20.55</v>
      </c>
      <c r="L49" s="2" t="n">
        <f aca="false">K49+J49</f>
        <v>28.73</v>
      </c>
    </row>
    <row r="50" customFormat="false" ht="15" hidden="false" customHeight="false" outlineLevel="0" collapsed="false">
      <c r="A50" s="0" t="s">
        <v>105</v>
      </c>
      <c r="B50" s="0" t="n">
        <f aca="false">B24/100</f>
        <v>32.06</v>
      </c>
      <c r="C50" s="0" t="n">
        <v>4.36</v>
      </c>
      <c r="D50" s="0" t="n">
        <v>1.94</v>
      </c>
      <c r="E50" s="0" t="n">
        <v>1.4</v>
      </c>
      <c r="F50" s="0" t="n">
        <v>0.82</v>
      </c>
      <c r="G50" s="0" t="n">
        <v>9.27</v>
      </c>
      <c r="H50" s="0" t="n">
        <v>1.66</v>
      </c>
      <c r="I50" s="0" t="n">
        <v>8.11</v>
      </c>
      <c r="J50" s="2" t="n">
        <f aca="false">SUM(C50:E50)</f>
        <v>7.7</v>
      </c>
      <c r="K50" s="2" t="n">
        <f aca="false">SUM(F50:I50)</f>
        <v>19.86</v>
      </c>
      <c r="L50" s="2" t="n">
        <f aca="false">K50+J50</f>
        <v>27.56</v>
      </c>
    </row>
    <row r="51" customFormat="false" ht="15" hidden="false" customHeight="false" outlineLevel="0" collapsed="false">
      <c r="A51" s="0" t="s">
        <v>106</v>
      </c>
      <c r="B51" s="0" t="n">
        <f aca="false">B25/100</f>
        <v>33.567</v>
      </c>
      <c r="C51" s="0" t="n">
        <v>5.13</v>
      </c>
      <c r="D51" s="0" t="n">
        <v>2.06</v>
      </c>
      <c r="E51" s="0" t="n">
        <v>1.4</v>
      </c>
      <c r="F51" s="0" t="n">
        <v>0.86</v>
      </c>
      <c r="G51" s="0" t="n">
        <v>8.58</v>
      </c>
      <c r="H51" s="0" t="n">
        <v>1.66</v>
      </c>
      <c r="I51" s="0" t="n">
        <v>9.26</v>
      </c>
      <c r="J51" s="2" t="n">
        <f aca="false">SUM(C51:E51)</f>
        <v>8.59</v>
      </c>
      <c r="K51" s="2" t="n">
        <f aca="false">SUM(F51:I51)</f>
        <v>20.36</v>
      </c>
      <c r="L51" s="2" t="n">
        <f aca="false">K51+J51</f>
        <v>28.95</v>
      </c>
    </row>
    <row r="53" customFormat="false" ht="15" hidden="false" customHeight="false" outlineLevel="0" collapsed="false">
      <c r="A53" s="1" t="s">
        <v>116</v>
      </c>
    </row>
    <row r="55" customFormat="false" ht="15" hidden="false" customHeight="false" outlineLevel="0" collapsed="false">
      <c r="A55" s="0" t="s">
        <v>117</v>
      </c>
      <c r="B55" s="0" t="s">
        <v>118</v>
      </c>
      <c r="C55" s="0" t="s">
        <v>119</v>
      </c>
      <c r="D55" s="0" t="s">
        <v>120</v>
      </c>
    </row>
    <row r="56" customFormat="false" ht="15" hidden="false" customHeight="false" outlineLevel="0" collapsed="false">
      <c r="A56" s="0" t="n">
        <v>1</v>
      </c>
      <c r="B56" s="0" t="n">
        <v>139</v>
      </c>
      <c r="C56" s="0" t="n">
        <v>64</v>
      </c>
      <c r="D56" s="0" t="n">
        <v>67.5</v>
      </c>
    </row>
    <row r="57" customFormat="false" ht="15" hidden="false" customHeight="false" outlineLevel="0" collapsed="false">
      <c r="A57" s="0" t="n">
        <v>2</v>
      </c>
      <c r="B57" s="0" t="n">
        <v>142</v>
      </c>
      <c r="C57" s="0" t="n">
        <v>11</v>
      </c>
      <c r="D57" s="0" t="n">
        <v>76.2</v>
      </c>
    </row>
    <row r="58" customFormat="false" ht="15" hidden="false" customHeight="false" outlineLevel="0" collapsed="false">
      <c r="A58" s="0" t="n">
        <v>3</v>
      </c>
      <c r="B58" s="0" t="n">
        <v>155</v>
      </c>
      <c r="C58" s="0" t="n">
        <v>89</v>
      </c>
      <c r="D58" s="0" t="n">
        <v>82</v>
      </c>
    </row>
    <row r="59" customFormat="false" ht="15" hidden="false" customHeight="false" outlineLevel="0" collapsed="false">
      <c r="A59" s="0" t="n">
        <v>4</v>
      </c>
      <c r="B59" s="0" t="n">
        <v>146</v>
      </c>
      <c r="C59" s="0" t="n">
        <v>38</v>
      </c>
      <c r="D59" s="0" t="n">
        <v>109.6</v>
      </c>
    </row>
    <row r="60" customFormat="false" ht="15" hidden="false" customHeight="false" outlineLevel="0" collapsed="false">
      <c r="A60" s="0" t="n">
        <v>5</v>
      </c>
      <c r="B60" s="0" t="n">
        <v>151</v>
      </c>
      <c r="C60" s="0" t="n">
        <v>9</v>
      </c>
      <c r="D60" s="0" t="n">
        <v>160.2</v>
      </c>
    </row>
    <row r="61" customFormat="false" ht="15" hidden="false" customHeight="false" outlineLevel="0" collapsed="false">
      <c r="A61" s="0" t="n">
        <v>6</v>
      </c>
      <c r="B61" s="0" t="n">
        <v>169</v>
      </c>
      <c r="C61" s="0" t="n">
        <v>71</v>
      </c>
      <c r="D61" s="0" t="n">
        <v>188.2</v>
      </c>
    </row>
    <row r="62" customFormat="false" ht="15" hidden="false" customHeight="false" outlineLevel="0" collapsed="false">
      <c r="A62" s="0" t="n">
        <v>7</v>
      </c>
      <c r="B62" s="0" t="n">
        <v>156</v>
      </c>
      <c r="C62" s="0" t="n">
        <v>75</v>
      </c>
      <c r="D62" s="0" t="n">
        <v>191.6</v>
      </c>
    </row>
    <row r="63" customFormat="false" ht="15" hidden="false" customHeight="false" outlineLevel="0" collapsed="false">
      <c r="A63" s="0" t="n">
        <v>8</v>
      </c>
      <c r="B63" s="0" t="n">
        <v>179</v>
      </c>
      <c r="C63" s="0" t="n">
        <v>83</v>
      </c>
      <c r="D63" s="0" t="n">
        <v>208.8</v>
      </c>
    </row>
    <row r="64" customFormat="false" ht="15" hidden="false" customHeight="false" outlineLevel="0" collapsed="false">
      <c r="A64" s="0" t="n">
        <v>9</v>
      </c>
      <c r="B64" s="0" t="n">
        <v>144</v>
      </c>
      <c r="C64" s="0" t="n">
        <v>31</v>
      </c>
      <c r="D64" s="0" t="n">
        <v>211.4</v>
      </c>
    </row>
    <row r="65" customFormat="false" ht="15" hidden="false" customHeight="false" outlineLevel="0" collapsed="false">
      <c r="A65" s="0" t="n">
        <v>10</v>
      </c>
      <c r="B65" s="0" t="n">
        <v>183</v>
      </c>
      <c r="C65" s="0" t="n">
        <v>152</v>
      </c>
      <c r="D65" s="0" t="n">
        <v>215.9</v>
      </c>
    </row>
    <row r="66" customFormat="false" ht="15" hidden="false" customHeight="false" outlineLevel="0" collapsed="false">
      <c r="A66" s="0" t="n">
        <v>11</v>
      </c>
      <c r="B66" s="0" t="n">
        <v>190</v>
      </c>
      <c r="C66" s="0" t="n">
        <v>138</v>
      </c>
      <c r="D66" s="0" t="n">
        <v>229.5</v>
      </c>
    </row>
    <row r="67" customFormat="false" ht="15" hidden="false" customHeight="false" outlineLevel="0" collapsed="false">
      <c r="A67" s="0" t="n">
        <v>12</v>
      </c>
      <c r="B67" s="0" t="n">
        <v>178</v>
      </c>
      <c r="C67" s="0" t="n">
        <v>98</v>
      </c>
      <c r="D67" s="0" t="n">
        <v>261.8</v>
      </c>
    </row>
    <row r="68" customFormat="false" ht="15" hidden="false" customHeight="false" outlineLevel="0" collapsed="false">
      <c r="A68" s="0" t="n">
        <v>13</v>
      </c>
      <c r="B68" s="0" t="n">
        <v>199</v>
      </c>
      <c r="C68" s="0" t="n">
        <v>185</v>
      </c>
      <c r="D68" s="0" t="n">
        <v>273</v>
      </c>
    </row>
    <row r="69" customFormat="false" ht="15" hidden="false" customHeight="false" outlineLevel="0" collapsed="false">
      <c r="A69" s="0" t="n">
        <v>14</v>
      </c>
      <c r="B69" s="0" t="n">
        <v>167</v>
      </c>
      <c r="C69" s="0" t="n">
        <v>136</v>
      </c>
      <c r="D69" s="0" t="n">
        <v>292.7</v>
      </c>
    </row>
    <row r="70" customFormat="false" ht="15" hidden="false" customHeight="false" outlineLevel="0" collapsed="false">
      <c r="A70" s="0" t="n">
        <v>15</v>
      </c>
      <c r="B70" s="0" t="n">
        <v>186</v>
      </c>
      <c r="C70" s="0" t="n">
        <v>60</v>
      </c>
      <c r="D70" s="0" t="n">
        <v>305.6</v>
      </c>
    </row>
    <row r="71" customFormat="false" ht="15" hidden="false" customHeight="false" outlineLevel="0" collapsed="false">
      <c r="A71" s="0" t="n">
        <v>16</v>
      </c>
      <c r="B71" s="0" t="n">
        <v>247</v>
      </c>
      <c r="C71" s="0" t="n">
        <v>140</v>
      </c>
      <c r="D71" s="0" t="n">
        <v>322.4</v>
      </c>
    </row>
    <row r="72" customFormat="false" ht="15" hidden="false" customHeight="false" outlineLevel="0" collapsed="false">
      <c r="A72" s="0" t="n">
        <v>17</v>
      </c>
      <c r="B72" s="0" t="n">
        <v>201</v>
      </c>
      <c r="C72" s="0" t="n">
        <v>104</v>
      </c>
      <c r="D72" s="0" t="n">
        <v>335.4</v>
      </c>
    </row>
    <row r="73" customFormat="false" ht="15" hidden="false" customHeight="false" outlineLevel="0" collapsed="false">
      <c r="A73" s="0" t="n">
        <v>18</v>
      </c>
      <c r="B73" s="0" t="n">
        <v>191</v>
      </c>
      <c r="C73" s="0" t="n">
        <v>148</v>
      </c>
      <c r="D73" s="0" t="n">
        <v>350.7</v>
      </c>
    </row>
    <row r="74" customFormat="false" ht="15" hidden="false" customHeight="false" outlineLevel="0" collapsed="false">
      <c r="A74" s="0" t="n">
        <v>19</v>
      </c>
      <c r="B74" s="0" t="n">
        <v>196</v>
      </c>
      <c r="C74" s="0" t="n">
        <v>109</v>
      </c>
      <c r="D74" s="0" t="n">
        <v>351.9</v>
      </c>
    </row>
    <row r="75" customFormat="false" ht="15" hidden="false" customHeight="false" outlineLevel="0" collapsed="false">
      <c r="A75" s="0" t="n">
        <v>20</v>
      </c>
      <c r="B75" s="0" t="n">
        <v>197</v>
      </c>
      <c r="C75" s="0" t="n">
        <v>121</v>
      </c>
      <c r="D75" s="0" t="n">
        <v>353.2</v>
      </c>
    </row>
    <row r="76" customFormat="false" ht="15" hidden="false" customHeight="false" outlineLevel="0" collapsed="false">
      <c r="A76" s="0" t="n">
        <v>21</v>
      </c>
      <c r="B76" s="0" t="n">
        <v>180</v>
      </c>
      <c r="C76" s="0" t="n">
        <v>130</v>
      </c>
      <c r="D76" s="0" t="n">
        <v>363.6</v>
      </c>
    </row>
    <row r="77" customFormat="false" ht="15" hidden="false" customHeight="false" outlineLevel="0" collapsed="false">
      <c r="A77" s="0" t="n">
        <v>22</v>
      </c>
      <c r="B77" s="0" t="n">
        <v>200</v>
      </c>
      <c r="C77" s="0" t="n">
        <v>94</v>
      </c>
      <c r="D77" s="0" t="n">
        <v>374.6</v>
      </c>
    </row>
    <row r="78" customFormat="false" ht="15" hidden="false" customHeight="false" outlineLevel="0" collapsed="false">
      <c r="A78" s="0" t="n">
        <v>23</v>
      </c>
      <c r="B78" s="0" t="n">
        <v>251</v>
      </c>
      <c r="C78" s="0" t="n">
        <v>176</v>
      </c>
      <c r="D78" s="0" t="n">
        <v>375.4</v>
      </c>
    </row>
    <row r="79" customFormat="false" ht="15" hidden="false" customHeight="false" outlineLevel="0" collapsed="false">
      <c r="A79" s="0" t="n">
        <v>24</v>
      </c>
      <c r="B79" s="0" t="n">
        <v>212</v>
      </c>
      <c r="C79" s="0" t="n">
        <v>178</v>
      </c>
      <c r="D79" s="0" t="n">
        <v>382.5</v>
      </c>
    </row>
    <row r="80" customFormat="false" ht="15" hidden="false" customHeight="false" outlineLevel="0" collapsed="false">
      <c r="A80" s="0" t="n">
        <v>25</v>
      </c>
      <c r="B80" s="0" t="n">
        <v>238</v>
      </c>
      <c r="C80" s="0" t="n">
        <v>168</v>
      </c>
      <c r="D80" s="0" t="n">
        <v>384.2</v>
      </c>
    </row>
    <row r="81" customFormat="false" ht="15" hidden="false" customHeight="false" outlineLevel="0" collapsed="false">
      <c r="A81" s="0" t="n">
        <v>26</v>
      </c>
      <c r="B81" s="0" t="n">
        <v>243</v>
      </c>
      <c r="C81" s="0" t="n">
        <v>62</v>
      </c>
      <c r="D81" s="0" t="n">
        <v>401.1</v>
      </c>
    </row>
    <row r="82" customFormat="false" ht="15" hidden="false" customHeight="false" outlineLevel="0" collapsed="false">
      <c r="A82" s="0" t="n">
        <v>27</v>
      </c>
      <c r="B82" s="0" t="n">
        <v>256</v>
      </c>
      <c r="C82" s="0" t="n">
        <v>87</v>
      </c>
      <c r="D82" s="0" t="n">
        <v>411.3</v>
      </c>
    </row>
    <row r="83" customFormat="false" ht="15" hidden="false" customHeight="false" outlineLevel="0" collapsed="false">
      <c r="A83" s="0" t="n">
        <v>28</v>
      </c>
      <c r="B83" s="0" t="n">
        <v>247</v>
      </c>
      <c r="C83" s="0" t="n">
        <v>163</v>
      </c>
      <c r="D83" s="0" t="n">
        <v>414.1</v>
      </c>
    </row>
    <row r="84" customFormat="false" ht="15" hidden="false" customHeight="false" outlineLevel="0" collapsed="false">
      <c r="A84" s="0" t="n">
        <v>29</v>
      </c>
      <c r="B84" s="0" t="n">
        <v>173</v>
      </c>
      <c r="C84" s="0" t="n">
        <v>114</v>
      </c>
      <c r="D84" s="0" t="n">
        <v>422.6</v>
      </c>
    </row>
    <row r="85" customFormat="false" ht="15" hidden="false" customHeight="false" outlineLevel="0" collapsed="false">
      <c r="A85" s="0" t="n">
        <v>30</v>
      </c>
      <c r="B85" s="0" t="n">
        <v>249</v>
      </c>
      <c r="C85" s="0" t="n">
        <v>188</v>
      </c>
      <c r="D85" s="0" t="n">
        <v>442.1</v>
      </c>
    </row>
    <row r="86" customFormat="false" ht="15" hidden="false" customHeight="false" outlineLevel="0" collapsed="false">
      <c r="A86" s="0" t="n">
        <v>31</v>
      </c>
      <c r="B86" s="0" t="n">
        <v>245</v>
      </c>
      <c r="C86" s="0" t="n">
        <v>157</v>
      </c>
      <c r="D86" s="0" t="n">
        <v>463</v>
      </c>
    </row>
    <row r="87" customFormat="false" ht="15" hidden="false" customHeight="false" outlineLevel="0" collapsed="false">
      <c r="A87" s="0" t="n">
        <v>32</v>
      </c>
      <c r="B87" s="0" t="n">
        <v>253</v>
      </c>
      <c r="C87" s="0" t="n">
        <v>150</v>
      </c>
      <c r="D87" s="0" t="n">
        <v>500</v>
      </c>
    </row>
    <row r="88" customFormat="false" ht="15" hidden="false" customHeight="false" outlineLevel="0" collapsed="false">
      <c r="A88" s="0" t="n">
        <v>33</v>
      </c>
      <c r="B88" s="0" t="n">
        <v>255</v>
      </c>
      <c r="C88" s="0" t="n">
        <v>120</v>
      </c>
      <c r="D88" s="0" t="n">
        <v>501.5</v>
      </c>
    </row>
    <row r="89" customFormat="false" ht="15" hidden="false" customHeight="false" outlineLevel="0" collapsed="false">
      <c r="A89" s="0" t="n">
        <v>34</v>
      </c>
      <c r="B89" s="0" t="n">
        <v>189</v>
      </c>
      <c r="C89" s="0" t="n">
        <v>191</v>
      </c>
      <c r="D89" s="0" t="n">
        <v>512</v>
      </c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&amp;C&amp;"arial,Normale"&amp;8Internal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9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21" activeCellId="0" sqref="H21"/>
    </sheetView>
  </sheetViews>
  <sheetFormatPr defaultRowHeight="15" zeroHeight="false" outlineLevelRow="0" outlineLevelCol="0"/>
  <cols>
    <col collapsed="false" customWidth="true" hidden="false" outlineLevel="0" max="4" min="1" style="0" width="8.67"/>
    <col collapsed="false" customWidth="true" hidden="false" outlineLevel="0" max="9" min="5" style="4" width="9.13"/>
    <col collapsed="false" customWidth="true" hidden="false" outlineLevel="0" max="11" min="10" style="0" width="8.67"/>
    <col collapsed="false" customWidth="true" hidden="false" outlineLevel="0" max="12" min="12" style="4" width="9.13"/>
    <col collapsed="false" customWidth="true" hidden="false" outlineLevel="0" max="13" min="13" style="0" width="8.67"/>
    <col collapsed="false" customWidth="true" hidden="false" outlineLevel="0" max="14" min="14" style="4" width="9.13"/>
    <col collapsed="false" customWidth="true" hidden="false" outlineLevel="0" max="23" min="15" style="0" width="8.67"/>
    <col collapsed="false" customWidth="true" hidden="false" outlineLevel="0" max="24" min="24" style="0" width="9.71"/>
    <col collapsed="false" customWidth="true" hidden="false" outlineLevel="0" max="1025" min="25" style="0" width="8.67"/>
  </cols>
  <sheetData>
    <row r="1" customFormat="false" ht="15" hidden="false" customHeight="false" outlineLevel="0" collapsed="false">
      <c r="A1" s="1" t="s">
        <v>236</v>
      </c>
      <c r="E1" s="4" t="s">
        <v>237</v>
      </c>
      <c r="F1" s="4" t="s">
        <v>238</v>
      </c>
      <c r="H1" s="4" t="s">
        <v>239</v>
      </c>
      <c r="J1" s="4" t="s">
        <v>240</v>
      </c>
      <c r="L1" s="4" t="s">
        <v>241</v>
      </c>
      <c r="N1" s="3" t="s">
        <v>242</v>
      </c>
      <c r="P1" s="0" t="s">
        <v>243</v>
      </c>
    </row>
    <row r="2" customFormat="false" ht="15" hidden="false" customHeight="false" outlineLevel="0" collapsed="false">
      <c r="A2" s="0" t="s">
        <v>244</v>
      </c>
      <c r="B2" s="0" t="s">
        <v>245</v>
      </c>
      <c r="C2" s="0" t="s">
        <v>246</v>
      </c>
      <c r="D2" s="12"/>
      <c r="J2" s="12"/>
      <c r="K2" s="12"/>
      <c r="M2" s="12"/>
      <c r="P2" s="0" t="s">
        <v>247</v>
      </c>
      <c r="Q2" s="0" t="s">
        <v>248</v>
      </c>
      <c r="R2" s="0" t="s">
        <v>249</v>
      </c>
      <c r="S2" s="13" t="s">
        <v>250</v>
      </c>
    </row>
    <row r="3" customFormat="false" ht="15" hidden="false" customHeight="false" outlineLevel="0" collapsed="false">
      <c r="A3" s="0" t="n">
        <v>2004</v>
      </c>
      <c r="B3" s="12" t="s">
        <v>251</v>
      </c>
      <c r="C3" s="0" t="n">
        <v>594</v>
      </c>
      <c r="H3" s="4" t="s">
        <v>251</v>
      </c>
      <c r="I3" s="4" t="n">
        <f aca="false">AVERAGE(F15,F27,F39,F51,F63,F75,F87)</f>
        <v>-641.422619047619</v>
      </c>
      <c r="J3" s="4" t="n">
        <f aca="false">I3-$I$16</f>
        <v>-643.817212301587</v>
      </c>
      <c r="L3" s="4" t="n">
        <f aca="false">C3-J3</f>
        <v>1237.81721230159</v>
      </c>
      <c r="P3" s="0" t="n">
        <v>1</v>
      </c>
      <c r="Q3" s="0" t="n">
        <f aca="false">P3^2</f>
        <v>1</v>
      </c>
      <c r="R3" s="0" t="n">
        <f aca="false">P3*C3</f>
        <v>594</v>
      </c>
      <c r="S3" s="13" t="n">
        <f aca="false">$Y$5+$Y$6*P3</f>
        <v>1033.2712628866</v>
      </c>
      <c r="U3" s="0" t="s">
        <v>252</v>
      </c>
      <c r="V3" s="0" t="n">
        <f aca="false">AVERAGE(R3:R98)-AVERAGE(P3:P98)*AVERAGE(C3:C98)</f>
        <v>17040.3333333333</v>
      </c>
      <c r="X3" s="0" t="s">
        <v>253</v>
      </c>
    </row>
    <row r="4" customFormat="false" ht="15" hidden="false" customHeight="false" outlineLevel="0" collapsed="false">
      <c r="A4" s="0" t="n">
        <v>2004</v>
      </c>
      <c r="B4" s="12" t="s">
        <v>254</v>
      </c>
      <c r="C4" s="0" t="n">
        <v>924</v>
      </c>
      <c r="H4" s="4" t="s">
        <v>254</v>
      </c>
      <c r="I4" s="4" t="n">
        <f aca="false">AVERAGE(F16,F28,F40,F52,F64,F76,F88)</f>
        <v>-293.970238095238</v>
      </c>
      <c r="J4" s="4" t="n">
        <f aca="false">I4-$I$16</f>
        <v>-296.364831349206</v>
      </c>
      <c r="L4" s="4" t="n">
        <f aca="false">C4-J4</f>
        <v>1220.36483134921</v>
      </c>
      <c r="P4" s="0" t="n">
        <v>2</v>
      </c>
      <c r="Q4" s="0" t="n">
        <f aca="false">P4^2</f>
        <v>4</v>
      </c>
      <c r="R4" s="0" t="n">
        <f aca="false">P4*C4</f>
        <v>1848</v>
      </c>
      <c r="S4" s="13" t="n">
        <f aca="false">$Y$5+$Y$6*P4</f>
        <v>1055.46160472056</v>
      </c>
      <c r="U4" s="0" t="s">
        <v>255</v>
      </c>
      <c r="V4" s="0" t="n">
        <f aca="false">AVERAGE(Q3:Q98)-(AVERAGE(P3:P98))^2</f>
        <v>767.916666666667</v>
      </c>
    </row>
    <row r="5" customFormat="false" ht="15" hidden="false" customHeight="false" outlineLevel="0" collapsed="false">
      <c r="A5" s="0" t="n">
        <v>2004</v>
      </c>
      <c r="B5" s="12" t="s">
        <v>256</v>
      </c>
      <c r="C5" s="0" t="n">
        <v>1166</v>
      </c>
      <c r="H5" s="4" t="s">
        <v>256</v>
      </c>
      <c r="I5" s="4" t="n">
        <f aca="false">AVERAGE(F17,F29,F41,F53,F65,F77,F89)</f>
        <v>-134.982142857143</v>
      </c>
      <c r="J5" s="4" t="n">
        <f aca="false">I5-$I$16</f>
        <v>-137.376736111111</v>
      </c>
      <c r="L5" s="4" t="n">
        <f aca="false">C5-J5</f>
        <v>1303.37673611111</v>
      </c>
      <c r="P5" s="0" t="n">
        <v>3</v>
      </c>
      <c r="Q5" s="0" t="n">
        <f aca="false">P5^2</f>
        <v>9</v>
      </c>
      <c r="R5" s="0" t="n">
        <f aca="false">P5*C5</f>
        <v>3498</v>
      </c>
      <c r="S5" s="13" t="n">
        <f aca="false">$Y$5+$Y$6*P5</f>
        <v>1077.65194655453</v>
      </c>
      <c r="X5" s="0" t="s">
        <v>234</v>
      </c>
      <c r="Y5" s="0" t="n">
        <f aca="false">AVERAGE(C3:C98)-$Y$6*AVERAGE(P3:P98)</f>
        <v>1011.08092105263</v>
      </c>
    </row>
    <row r="6" customFormat="false" ht="15" hidden="false" customHeight="false" outlineLevel="0" collapsed="false">
      <c r="A6" s="0" t="n">
        <v>2004</v>
      </c>
      <c r="B6" s="12" t="s">
        <v>257</v>
      </c>
      <c r="C6" s="0" t="n">
        <v>1254</v>
      </c>
      <c r="H6" s="4" t="s">
        <v>257</v>
      </c>
      <c r="I6" s="4" t="n">
        <f aca="false">AVERAGE(F18,F30,F42,F54,F66,F78,F90)</f>
        <v>-212.416666666667</v>
      </c>
      <c r="J6" s="4" t="n">
        <f aca="false">I6-$I$16</f>
        <v>-214.811259920635</v>
      </c>
      <c r="L6" s="4" t="n">
        <f aca="false">C6-J6</f>
        <v>1468.81125992064</v>
      </c>
      <c r="P6" s="0" t="n">
        <v>4</v>
      </c>
      <c r="Q6" s="0" t="n">
        <f aca="false">P6^2</f>
        <v>16</v>
      </c>
      <c r="R6" s="0" t="n">
        <f aca="false">P6*C6</f>
        <v>5016</v>
      </c>
      <c r="S6" s="13" t="n">
        <f aca="false">$Y$5+$Y$6*P6</f>
        <v>1099.8422883885</v>
      </c>
      <c r="X6" s="0" t="s">
        <v>235</v>
      </c>
      <c r="Y6" s="0" t="n">
        <f aca="false">V3/V4</f>
        <v>22.1903418339664</v>
      </c>
    </row>
    <row r="7" customFormat="false" ht="15" hidden="false" customHeight="false" outlineLevel="0" collapsed="false">
      <c r="A7" s="0" t="n">
        <v>2004</v>
      </c>
      <c r="B7" s="12" t="s">
        <v>258</v>
      </c>
      <c r="C7" s="0" t="n">
        <v>1361</v>
      </c>
      <c r="H7" s="4" t="s">
        <v>258</v>
      </c>
      <c r="I7" s="4" t="n">
        <f aca="false">AVERAGE(F19,F31,F43,F55,F67,F79,F91)</f>
        <v>604.119047619048</v>
      </c>
      <c r="J7" s="4" t="n">
        <f aca="false">I7-$I$16</f>
        <v>601.724454365079</v>
      </c>
      <c r="L7" s="4" t="n">
        <f aca="false">C7-J7</f>
        <v>759.275545634921</v>
      </c>
      <c r="P7" s="0" t="n">
        <v>5</v>
      </c>
      <c r="Q7" s="0" t="n">
        <f aca="false">P7^2</f>
        <v>25</v>
      </c>
      <c r="R7" s="0" t="n">
        <f aca="false">P7*C7</f>
        <v>6805</v>
      </c>
      <c r="S7" s="13" t="n">
        <f aca="false">$Y$5+$Y$6*P7</f>
        <v>1122.03263022246</v>
      </c>
    </row>
    <row r="8" customFormat="false" ht="15" hidden="false" customHeight="false" outlineLevel="0" collapsed="false">
      <c r="A8" s="0" t="n">
        <v>2004</v>
      </c>
      <c r="B8" s="12" t="s">
        <v>259</v>
      </c>
      <c r="C8" s="0" t="n">
        <v>1436</v>
      </c>
      <c r="H8" s="4" t="s">
        <v>259</v>
      </c>
      <c r="I8" s="4" t="n">
        <f aca="false">AVERAGE(F20,F32,F44,F56,F68,F80,F92)</f>
        <v>480.720238095238</v>
      </c>
      <c r="J8" s="4" t="n">
        <f aca="false">I8-$I$16</f>
        <v>478.32564484127</v>
      </c>
      <c r="L8" s="4" t="n">
        <f aca="false">C8-J8</f>
        <v>957.67435515873</v>
      </c>
      <c r="P8" s="0" t="n">
        <v>6</v>
      </c>
      <c r="Q8" s="0" t="n">
        <f aca="false">P8^2</f>
        <v>36</v>
      </c>
      <c r="R8" s="0" t="n">
        <f aca="false">P8*C8</f>
        <v>8616</v>
      </c>
      <c r="S8" s="13" t="n">
        <f aca="false">$Y$5+$Y$6*P8</f>
        <v>1144.22297205643</v>
      </c>
    </row>
    <row r="9" customFormat="false" ht="13.8" hidden="false" customHeight="false" outlineLevel="0" collapsed="false">
      <c r="A9" s="0" t="n">
        <v>2004</v>
      </c>
      <c r="B9" s="12" t="s">
        <v>260</v>
      </c>
      <c r="C9" s="0" t="n">
        <v>1731</v>
      </c>
      <c r="E9" s="4" t="n">
        <f aca="false">(0.5*C3+C4+C5+C6+C7+C8+C9+C10+C11+C12+C13+C14+0.5*C15)/12</f>
        <v>1182.41666666667</v>
      </c>
      <c r="F9" s="4" t="n">
        <f aca="false">C9-E9</f>
        <v>548.583333333333</v>
      </c>
      <c r="H9" s="4" t="s">
        <v>260</v>
      </c>
      <c r="I9" s="4" t="n">
        <f aca="false">AVERAGE(F21,F33,F45,F57,F69,F81,F93)</f>
        <v>607.666666666667</v>
      </c>
      <c r="J9" s="4" t="n">
        <f aca="false">I9-$I$16</f>
        <v>605.272073412698</v>
      </c>
      <c r="L9" s="4" t="n">
        <f aca="false">C9-J9</f>
        <v>1125.7279265873</v>
      </c>
      <c r="N9" s="4" t="n">
        <f aca="false">(0.5*C3+C4+C5+C6+C7+C8+C10+C11+C12+C13+C14+0.5*C15)/12</f>
        <v>1038.16666666667</v>
      </c>
      <c r="P9" s="0" t="n">
        <v>7</v>
      </c>
      <c r="Q9" s="0" t="n">
        <f aca="false">P9^2</f>
        <v>49</v>
      </c>
      <c r="R9" s="0" t="n">
        <f aca="false">P9*C9</f>
        <v>12117</v>
      </c>
      <c r="S9" s="13" t="n">
        <f aca="false">$Y$5+$Y$6*P9</f>
        <v>1166.4133138904</v>
      </c>
    </row>
    <row r="10" customFormat="false" ht="13.8" hidden="false" customHeight="false" outlineLevel="0" collapsed="false">
      <c r="A10" s="0" t="n">
        <v>2004</v>
      </c>
      <c r="B10" s="12" t="s">
        <v>261</v>
      </c>
      <c r="C10" s="0" t="n">
        <v>1689</v>
      </c>
      <c r="E10" s="4" t="n">
        <f aca="false">(0.5*C4+C5+C6+C7+C8+C9+C10+C11+C12+C13+C14+C15+0.5*C16)/12</f>
        <v>1201.08333333333</v>
      </c>
      <c r="F10" s="4" t="n">
        <f aca="false">C10-E10</f>
        <v>487.916666666667</v>
      </c>
      <c r="H10" s="4" t="s">
        <v>261</v>
      </c>
      <c r="I10" s="4" t="n">
        <f aca="false">AVERAGE(F22,F34,F46,F58,F70,F82,F94)</f>
        <v>794.763888888889</v>
      </c>
      <c r="J10" s="4" t="n">
        <f aca="false">I10-$I$16</f>
        <v>792.369295634921</v>
      </c>
      <c r="L10" s="4" t="n">
        <f aca="false">C10-J10</f>
        <v>896.63070436508</v>
      </c>
      <c r="N10" s="4" t="n">
        <f aca="false">(0.5*C4+C5+C6+C7+C8+C9+C11+C12+C13+C14+C15+0.5*C16)/12</f>
        <v>1060.33333333333</v>
      </c>
      <c r="P10" s="0" t="n">
        <v>8</v>
      </c>
      <c r="Q10" s="0" t="n">
        <f aca="false">P10^2</f>
        <v>64</v>
      </c>
      <c r="R10" s="0" t="n">
        <f aca="false">P10*C10</f>
        <v>13512</v>
      </c>
      <c r="S10" s="13" t="n">
        <f aca="false">$Y$5+$Y$6*P10</f>
        <v>1188.60365572436</v>
      </c>
    </row>
    <row r="11" customFormat="false" ht="13.8" hidden="false" customHeight="false" outlineLevel="0" collapsed="false">
      <c r="A11" s="0" t="n">
        <v>2004</v>
      </c>
      <c r="B11" s="12" t="s">
        <v>262</v>
      </c>
      <c r="C11" s="0" t="n">
        <v>1306</v>
      </c>
      <c r="E11" s="4" t="n">
        <f aca="false">(0.5*C5+C6+C7+C8+C9+C10+C11+C12+C13+C14+C15+C16+0.5*C17)/12</f>
        <v>1217.16666666667</v>
      </c>
      <c r="F11" s="4" t="n">
        <f aca="false">C11-E11</f>
        <v>88.8333333333333</v>
      </c>
      <c r="H11" s="4" t="s">
        <v>262</v>
      </c>
      <c r="I11" s="4" t="n">
        <f aca="false">AVERAGE(F23,F35,F47,F59,F71,F83,F95)</f>
        <v>172.569444444444</v>
      </c>
      <c r="J11" s="4" t="n">
        <f aca="false">I11-$I$16</f>
        <v>170.174851190476</v>
      </c>
      <c r="L11" s="4" t="n">
        <f aca="false">C11-J11</f>
        <v>1135.82514880952</v>
      </c>
      <c r="N11" s="4" t="n">
        <f aca="false">(0.5*C5+C6+C7+C8+C9+C10+C12+C13+C14+C15+C16+0.5*C17)/12</f>
        <v>1108.33333333333</v>
      </c>
      <c r="P11" s="0" t="n">
        <v>9</v>
      </c>
      <c r="Q11" s="0" t="n">
        <f aca="false">P11^2</f>
        <v>81</v>
      </c>
      <c r="R11" s="0" t="n">
        <f aca="false">P11*C11</f>
        <v>11754</v>
      </c>
      <c r="S11" s="13" t="n">
        <f aca="false">$Y$5+$Y$6*P11</f>
        <v>1210.79399755833</v>
      </c>
    </row>
    <row r="12" customFormat="false" ht="13.8" hidden="false" customHeight="false" outlineLevel="0" collapsed="false">
      <c r="A12" s="0" t="n">
        <v>2004</v>
      </c>
      <c r="B12" s="12" t="s">
        <v>263</v>
      </c>
      <c r="C12" s="0" t="n">
        <v>1049</v>
      </c>
      <c r="E12" s="4" t="n">
        <f aca="false">(0.5*C6+C7+C8+C9+C10+C11+C12+C13+C14+C15+C16+C17+0.5*C18)/12</f>
        <v>1234.91666666667</v>
      </c>
      <c r="F12" s="4" t="n">
        <f aca="false">C12-E12</f>
        <v>-185.916666666667</v>
      </c>
      <c r="H12" s="4" t="s">
        <v>263</v>
      </c>
      <c r="I12" s="4" t="n">
        <f aca="false">AVERAGE(F24,F36,F48,F60,F72,F84,F96)</f>
        <v>-289.479166666667</v>
      </c>
      <c r="J12" s="4" t="n">
        <f aca="false">I12-$I$16</f>
        <v>-291.873759920635</v>
      </c>
      <c r="L12" s="4" t="n">
        <f aca="false">C12-J12</f>
        <v>1340.87375992063</v>
      </c>
      <c r="N12" s="4" t="n">
        <f aca="false">(0.5*C6+C7+C8+C9+C10+C11+C13+C14+C15+C16+C17+0.5*C18)/12</f>
        <v>1147.5</v>
      </c>
      <c r="P12" s="0" t="n">
        <v>10</v>
      </c>
      <c r="Q12" s="0" t="n">
        <f aca="false">P12^2</f>
        <v>100</v>
      </c>
      <c r="R12" s="0" t="n">
        <f aca="false">P12*C12</f>
        <v>10490</v>
      </c>
      <c r="S12" s="13" t="n">
        <f aca="false">$Y$5+$Y$6*P12</f>
        <v>1232.9843393923</v>
      </c>
    </row>
    <row r="13" customFormat="false" ht="13.8" hidden="false" customHeight="false" outlineLevel="0" collapsed="false">
      <c r="A13" s="0" t="n">
        <v>2004</v>
      </c>
      <c r="B13" s="12" t="s">
        <v>264</v>
      </c>
      <c r="C13" s="0" t="n">
        <v>804</v>
      </c>
      <c r="E13" s="4" t="n">
        <f aca="false">(0.5*C7+C8+C9+C10+C11+C12+C13+C14+C15+C16+C17+C18+0.5*C19)/12</f>
        <v>1261.875</v>
      </c>
      <c r="F13" s="4" t="n">
        <f aca="false">C13-E13</f>
        <v>-457.875</v>
      </c>
      <c r="H13" s="4" t="s">
        <v>264</v>
      </c>
      <c r="I13" s="4" t="n">
        <f aca="false">AVERAGE(F25,F37,F49,F61,F73,F85,F97)</f>
        <v>-26.5555555555555</v>
      </c>
      <c r="J13" s="4" t="n">
        <f aca="false">I13-$I$16</f>
        <v>-28.9501488095238</v>
      </c>
      <c r="L13" s="4" t="n">
        <f aca="false">C13-J13</f>
        <v>832.950148809524</v>
      </c>
      <c r="N13" s="4" t="n">
        <f aca="false">(0.5*C7+C8+C9+C10+C11+C12+C14+C15+C16+C17+C18+0.5*C19)/12</f>
        <v>1194.875</v>
      </c>
      <c r="P13" s="0" t="n">
        <v>11</v>
      </c>
      <c r="Q13" s="0" t="n">
        <f aca="false">P13^2</f>
        <v>121</v>
      </c>
      <c r="R13" s="0" t="n">
        <f aca="false">P13*C13</f>
        <v>8844</v>
      </c>
      <c r="S13" s="13" t="n">
        <f aca="false">$Y$5+$Y$6*P13</f>
        <v>1255.17468122626</v>
      </c>
    </row>
    <row r="14" customFormat="false" ht="13.8" hidden="false" customHeight="false" outlineLevel="0" collapsed="false">
      <c r="A14" s="0" t="n">
        <v>2004</v>
      </c>
      <c r="B14" s="12" t="s">
        <v>265</v>
      </c>
      <c r="C14" s="0" t="n">
        <v>805</v>
      </c>
      <c r="E14" s="4" t="n">
        <f aca="false">(0.5*C8+C9+C10+C11+C12+C13+C14+C15+C16+C17+C18+C19+0.5*C20)/12</f>
        <v>1286.16666666667</v>
      </c>
      <c r="F14" s="4" t="n">
        <f aca="false">C14-E14</f>
        <v>-481.166666666667</v>
      </c>
      <c r="H14" s="4" t="s">
        <v>265</v>
      </c>
      <c r="I14" s="4" t="n">
        <f aca="false">AVERAGE(F26,F38,F50,F62,F74,F86,F98)</f>
        <v>-1032.27777777778</v>
      </c>
      <c r="J14" s="4" t="n">
        <f aca="false">I14-$I$16</f>
        <v>-1034.67237103175</v>
      </c>
      <c r="L14" s="4" t="n">
        <f aca="false">C14-J14</f>
        <v>1839.67237103175</v>
      </c>
      <c r="N14" s="4" t="n">
        <f aca="false">(0.5*C8+C9+C10+C11+C12+C13+C15+C16+C17+C18+C19+0.5*C20)/12</f>
        <v>1219.08333333333</v>
      </c>
      <c r="P14" s="0" t="n">
        <v>12</v>
      </c>
      <c r="Q14" s="0" t="n">
        <f aca="false">P14^2</f>
        <v>144</v>
      </c>
      <c r="R14" s="0" t="n">
        <f aca="false">P14*C14</f>
        <v>9660</v>
      </c>
      <c r="S14" s="13" t="n">
        <f aca="false">$Y$5+$Y$6*P14</f>
        <v>1277.36502306023</v>
      </c>
    </row>
    <row r="15" customFormat="false" ht="13.8" hidden="false" customHeight="false" outlineLevel="0" collapsed="false">
      <c r="A15" s="0" t="n">
        <v>2005</v>
      </c>
      <c r="B15" s="12" t="s">
        <v>251</v>
      </c>
      <c r="C15" s="0" t="n">
        <v>734</v>
      </c>
      <c r="E15" s="4" t="n">
        <f aca="false">(0.5*C9+C10+C11+C12+C13+C14+C15+C16+C17+C18+C19+C20+0.5*C21)/12</f>
        <v>1302.375</v>
      </c>
      <c r="F15" s="4" t="n">
        <f aca="false">C15-E15</f>
        <v>-568.375</v>
      </c>
      <c r="L15" s="4" t="n">
        <f aca="false">C15-J3</f>
        <v>1377.81721230159</v>
      </c>
      <c r="N15" s="4" t="n">
        <f aca="false">(0.5*C9+C10+C11+C12+C13+C14+C16+C17+C18+C19+C20+0.5*C21)/12</f>
        <v>1241.20833333333</v>
      </c>
      <c r="P15" s="0" t="n">
        <v>13</v>
      </c>
      <c r="Q15" s="0" t="n">
        <f aca="false">P15^2</f>
        <v>169</v>
      </c>
      <c r="R15" s="0" t="n">
        <f aca="false">P15*C15</f>
        <v>9542</v>
      </c>
      <c r="S15" s="13" t="n">
        <f aca="false">$Y$5+$Y$6*P15</f>
        <v>1299.55536489419</v>
      </c>
    </row>
    <row r="16" customFormat="false" ht="13.8" hidden="false" customHeight="false" outlineLevel="0" collapsed="false">
      <c r="A16" s="0" t="n">
        <v>2005</v>
      </c>
      <c r="B16" s="12" t="s">
        <v>254</v>
      </c>
      <c r="C16" s="0" t="n">
        <v>1232</v>
      </c>
      <c r="E16" s="4" t="n">
        <f aca="false">(0.5*C10+C11+C12+C13+C14+C15+C16+C17+C18+C19+C20+C21+0.5*C22)/12</f>
        <v>1317.70833333333</v>
      </c>
      <c r="F16" s="4" t="n">
        <f aca="false">C16-E16</f>
        <v>-85.7083333333333</v>
      </c>
      <c r="H16" s="4" t="s">
        <v>266</v>
      </c>
      <c r="I16" s="4" t="n">
        <f aca="false">AVERAGE(I3:I14)</f>
        <v>2.39459325396822</v>
      </c>
      <c r="J16" s="4" t="n">
        <f aca="false">AVERAGE(J3:J14)</f>
        <v>0</v>
      </c>
      <c r="L16" s="4" t="n">
        <f aca="false">C16-J4</f>
        <v>1528.36483134921</v>
      </c>
      <c r="N16" s="4" t="n">
        <f aca="false">(0.5*C10+C11+C12+C13+C14+C15+C17+C18+C19+C20+C21+0.5*C22)/12</f>
        <v>1215.04166666667</v>
      </c>
      <c r="P16" s="0" t="n">
        <v>14</v>
      </c>
      <c r="Q16" s="0" t="n">
        <f aca="false">P16^2</f>
        <v>196</v>
      </c>
      <c r="R16" s="0" t="n">
        <f aca="false">P16*C16</f>
        <v>17248</v>
      </c>
      <c r="S16" s="13" t="n">
        <f aca="false">$Y$5+$Y$6*P16</f>
        <v>1321.74570672816</v>
      </c>
    </row>
    <row r="17" customFormat="false" ht="13.8" hidden="false" customHeight="false" outlineLevel="0" collapsed="false">
      <c r="A17" s="0" t="n">
        <v>2005</v>
      </c>
      <c r="B17" s="12" t="s">
        <v>256</v>
      </c>
      <c r="C17" s="0" t="n">
        <v>1244</v>
      </c>
      <c r="E17" s="4" t="n">
        <f aca="false">(0.5*C11+C12+C13+C14+C15+C16+C17+C18+C19+C20+C21+C22+0.5*C23)/12</f>
        <v>1340.25</v>
      </c>
      <c r="F17" s="4" t="n">
        <f aca="false">C17-E17</f>
        <v>-96.25</v>
      </c>
      <c r="L17" s="4" t="n">
        <f aca="false">C17-J5</f>
        <v>1381.37673611111</v>
      </c>
      <c r="N17" s="4" t="n">
        <f aca="false">(0.5*C11+C12+C13+C14+C15+C16+C18+C19+C20+C21+C22+0.5*C23)/12</f>
        <v>1236.58333333333</v>
      </c>
      <c r="P17" s="0" t="n">
        <v>15</v>
      </c>
      <c r="Q17" s="0" t="n">
        <f aca="false">P17^2</f>
        <v>225</v>
      </c>
      <c r="R17" s="0" t="n">
        <f aca="false">P17*C17</f>
        <v>18660</v>
      </c>
      <c r="S17" s="13" t="n">
        <f aca="false">$Y$5+$Y$6*P17</f>
        <v>1343.93604856213</v>
      </c>
    </row>
    <row r="18" customFormat="false" ht="13.8" hidden="false" customHeight="false" outlineLevel="0" collapsed="false">
      <c r="A18" s="0" t="n">
        <v>2005</v>
      </c>
      <c r="B18" s="12" t="s">
        <v>257</v>
      </c>
      <c r="C18" s="0" t="n">
        <v>1602</v>
      </c>
      <c r="E18" s="4" t="n">
        <f aca="false">(0.5*C12+C13+C14+C15+C16+C17+C18+C19+C20+C21+C22+C23+0.5*C24)/12</f>
        <v>1362.33333333333</v>
      </c>
      <c r="F18" s="4" t="n">
        <f aca="false">C18-E18</f>
        <v>239.666666666667</v>
      </c>
      <c r="H18" s="14" t="s">
        <v>267</v>
      </c>
      <c r="L18" s="4" t="n">
        <f aca="false">C18-J6</f>
        <v>1816.81125992064</v>
      </c>
      <c r="N18" s="4" t="n">
        <f aca="false">(0.5*C12+C13+C14+C15+C16+C17+C19+C20+C21+C22+C23+0.5*C24)/12</f>
        <v>1228.83333333333</v>
      </c>
      <c r="P18" s="0" t="n">
        <v>16</v>
      </c>
      <c r="Q18" s="0" t="n">
        <f aca="false">P18^2</f>
        <v>256</v>
      </c>
      <c r="R18" s="0" t="n">
        <f aca="false">P18*C18</f>
        <v>25632</v>
      </c>
      <c r="S18" s="13" t="n">
        <f aca="false">$Y$5+$Y$6*P18</f>
        <v>1366.12639039609</v>
      </c>
    </row>
    <row r="19" customFormat="false" ht="13.8" hidden="false" customHeight="false" outlineLevel="0" collapsed="false">
      <c r="A19" s="0" t="n">
        <v>2005</v>
      </c>
      <c r="B19" s="12" t="s">
        <v>258</v>
      </c>
      <c r="C19" s="0" t="n">
        <v>1660</v>
      </c>
      <c r="E19" s="4" t="n">
        <f aca="false">(0.5*C13+C14+C15+C16+C17+C18+C19+C20+C21+C22+C23+C24+0.5*C25)/12</f>
        <v>1407.95833333333</v>
      </c>
      <c r="F19" s="4" t="n">
        <f aca="false">C19-E19</f>
        <v>252.041666666667</v>
      </c>
      <c r="H19" s="14" t="s">
        <v>268</v>
      </c>
      <c r="L19" s="4" t="n">
        <f aca="false">C19-J7</f>
        <v>1058.27554563492</v>
      </c>
      <c r="N19" s="4" t="n">
        <f aca="false">(0.5*C13+C14+C15+C16+C17+C18+C20+C21+C22+C23+C24+0.5*C25)/12</f>
        <v>1269.625</v>
      </c>
      <c r="P19" s="0" t="n">
        <v>17</v>
      </c>
      <c r="Q19" s="0" t="n">
        <f aca="false">P19^2</f>
        <v>289</v>
      </c>
      <c r="R19" s="0" t="n">
        <f aca="false">P19*C19</f>
        <v>28220</v>
      </c>
      <c r="S19" s="13" t="n">
        <f aca="false">$Y$5+$Y$6*P19</f>
        <v>1388.31673223006</v>
      </c>
    </row>
    <row r="20" customFormat="false" ht="13.8" hidden="false" customHeight="false" outlineLevel="0" collapsed="false">
      <c r="A20" s="0" t="n">
        <v>2005</v>
      </c>
      <c r="B20" s="12" t="s">
        <v>259</v>
      </c>
      <c r="C20" s="0" t="n">
        <v>1720</v>
      </c>
      <c r="E20" s="4" t="n">
        <f aca="false">(0.5*C14+C15+C16+C17+C18+C19+C20+C21+C22+C23+C24+C25+0.5*C26)/12</f>
        <v>1450.70833333333</v>
      </c>
      <c r="F20" s="4" t="n">
        <f aca="false">C20-E20</f>
        <v>269.291666666667</v>
      </c>
      <c r="H20" s="14" t="s">
        <v>269</v>
      </c>
      <c r="L20" s="4" t="n">
        <f aca="false">C20-J8</f>
        <v>1241.67435515873</v>
      </c>
      <c r="N20" s="4" t="n">
        <f aca="false">(0.5*C14+C15+C16+C17+C18+C19+C21+C22+C23+C24+C25+0.5*C26)/12</f>
        <v>1307.375</v>
      </c>
      <c r="P20" s="0" t="n">
        <v>18</v>
      </c>
      <c r="Q20" s="0" t="n">
        <f aca="false">P20^2</f>
        <v>324</v>
      </c>
      <c r="R20" s="0" t="n">
        <f aca="false">P20*C20</f>
        <v>30960</v>
      </c>
      <c r="S20" s="13" t="n">
        <f aca="false">$Y$5+$Y$6*P20</f>
        <v>1410.50707406403</v>
      </c>
    </row>
    <row r="21" customFormat="false" ht="13.8" hidden="false" customHeight="false" outlineLevel="0" collapsed="false">
      <c r="A21" s="0" t="n">
        <v>2005</v>
      </c>
      <c r="B21" s="12" t="s">
        <v>260</v>
      </c>
      <c r="C21" s="0" t="n">
        <v>1836</v>
      </c>
      <c r="E21" s="4" t="n">
        <f aca="false">(0.5*C15+C16+C17+C18+C19+C20+C21+C22+C23+C24+C25+C26+0.5*C27)/12</f>
        <v>1476.875</v>
      </c>
      <c r="F21" s="4" t="n">
        <f aca="false">C21-E21</f>
        <v>359.125</v>
      </c>
      <c r="L21" s="4" t="n">
        <f aca="false">C21-J9</f>
        <v>1230.7279265873</v>
      </c>
      <c r="N21" s="4" t="n">
        <f aca="false">(0.5*C15+C16+C17+C18+C19+C20+C22+C23+C24+C25+C26+0.5*C27)/12</f>
        <v>1323.875</v>
      </c>
      <c r="P21" s="0" t="n">
        <v>19</v>
      </c>
      <c r="Q21" s="0" t="n">
        <f aca="false">P21^2</f>
        <v>361</v>
      </c>
      <c r="R21" s="0" t="n">
        <f aca="false">P21*C21</f>
        <v>34884</v>
      </c>
      <c r="S21" s="13" t="n">
        <f aca="false">$Y$5+$Y$6*P21</f>
        <v>1432.69741589799</v>
      </c>
    </row>
    <row r="22" customFormat="false" ht="13.8" hidden="false" customHeight="false" outlineLevel="0" collapsed="false">
      <c r="A22" s="0" t="n">
        <v>2005</v>
      </c>
      <c r="B22" s="12" t="s">
        <v>261</v>
      </c>
      <c r="C22" s="0" t="n">
        <v>1952</v>
      </c>
      <c r="E22" s="4" t="n">
        <f aca="false">(0.5*C16+C17+C18+C19+C20+C21+C22+C23+C24+C25+C26+C27+0.5*C28)/12</f>
        <v>1509</v>
      </c>
      <c r="F22" s="4" t="n">
        <f aca="false">C22-E22</f>
        <v>443</v>
      </c>
      <c r="L22" s="4" t="n">
        <f aca="false">C22-J10</f>
        <v>1159.63070436508</v>
      </c>
      <c r="N22" s="4" t="n">
        <f aca="false">(0.5*C16+C17+C18+C19+C20+C21+C23+C24+C25+C26+C27+0.5*C28)/12</f>
        <v>1346.33333333333</v>
      </c>
      <c r="P22" s="0" t="n">
        <v>20</v>
      </c>
      <c r="Q22" s="0" t="n">
        <f aca="false">P22^2</f>
        <v>400</v>
      </c>
      <c r="R22" s="0" t="n">
        <f aca="false">P22*C22</f>
        <v>39040</v>
      </c>
      <c r="S22" s="13" t="n">
        <f aca="false">$Y$5+$Y$6*P22</f>
        <v>1454.88775773196</v>
      </c>
    </row>
    <row r="23" customFormat="false" ht="13.8" hidden="false" customHeight="false" outlineLevel="0" collapsed="false">
      <c r="A23" s="0" t="n">
        <v>2005</v>
      </c>
      <c r="B23" s="12" t="s">
        <v>262</v>
      </c>
      <c r="C23" s="0" t="n">
        <v>1584</v>
      </c>
      <c r="E23" s="4" t="n">
        <f aca="false">(0.5*C17+C18+C19+C20+C21+C22+C23+C24+C25+C26+C27+C28+0.5*C29)/12</f>
        <v>1535.625</v>
      </c>
      <c r="F23" s="4" t="n">
        <f aca="false">C23-E23</f>
        <v>48.375</v>
      </c>
      <c r="L23" s="4" t="n">
        <f aca="false">C23-J11</f>
        <v>1413.82514880952</v>
      </c>
      <c r="N23" s="4" t="n">
        <f aca="false">(0.5*C17+C18+C19+C20+C21+C22+C24+C25+C26+C27+C28+0.5*C29)/12</f>
        <v>1403.625</v>
      </c>
      <c r="P23" s="0" t="n">
        <v>21</v>
      </c>
      <c r="Q23" s="0" t="n">
        <f aca="false">P23^2</f>
        <v>441</v>
      </c>
      <c r="R23" s="0" t="n">
        <f aca="false">P23*C23</f>
        <v>33264</v>
      </c>
      <c r="S23" s="13" t="n">
        <f aca="false">$Y$5+$Y$6*P23</f>
        <v>1477.07809956593</v>
      </c>
    </row>
    <row r="24" customFormat="false" ht="13.8" hidden="false" customHeight="false" outlineLevel="0" collapsed="false">
      <c r="A24" s="0" t="n">
        <v>2005</v>
      </c>
      <c r="B24" s="12" t="s">
        <v>263</v>
      </c>
      <c r="C24" s="0" t="n">
        <v>1301</v>
      </c>
      <c r="E24" s="4" t="n">
        <f aca="false">(0.5*C18+C19+C20+C21+C22+C23+C24+C25+C26+C27+C28+C29+0.5*C30)/12</f>
        <v>1539.08333333333</v>
      </c>
      <c r="F24" s="4" t="n">
        <f aca="false">C24-E24</f>
        <v>-238.083333333333</v>
      </c>
      <c r="L24" s="4" t="n">
        <f aca="false">C24-J12</f>
        <v>1592.87375992063</v>
      </c>
      <c r="N24" s="4" t="n">
        <f aca="false">(0.5*C18+C19+C20+C21+C22+C23+C25+C26+C27+C28+C29+0.5*C30)/12</f>
        <v>1430.66666666667</v>
      </c>
      <c r="P24" s="0" t="n">
        <v>22</v>
      </c>
      <c r="Q24" s="0" t="n">
        <f aca="false">P24^2</f>
        <v>484</v>
      </c>
      <c r="R24" s="0" t="n">
        <f aca="false">P24*C24</f>
        <v>28622</v>
      </c>
      <c r="S24" s="13" t="n">
        <f aca="false">$Y$5+$Y$6*P24</f>
        <v>1499.26844139989</v>
      </c>
    </row>
    <row r="25" customFormat="false" ht="13.8" hidden="false" customHeight="false" outlineLevel="0" collapsed="false">
      <c r="A25" s="0" t="n">
        <v>2005</v>
      </c>
      <c r="B25" s="12" t="s">
        <v>264</v>
      </c>
      <c r="C25" s="0" t="n">
        <v>1647</v>
      </c>
      <c r="E25" s="4" t="n">
        <f aca="false">(0.5*C19+C20+C21+C22+C23+C24+C25+C26+C27+C28+C29+C30+0.5*C31)/12</f>
        <v>1556.91666666667</v>
      </c>
      <c r="F25" s="4" t="n">
        <f aca="false">C25-E25</f>
        <v>90.0833333333333</v>
      </c>
      <c r="L25" s="4" t="n">
        <f aca="false">C25-J13</f>
        <v>1675.95014880952</v>
      </c>
      <c r="N25" s="4" t="n">
        <f aca="false">(0.5*C19+C20+C21+C22+C23+C24+C26+C27+C28+C29+C30+0.5*C31)/12</f>
        <v>1419.66666666667</v>
      </c>
      <c r="P25" s="0" t="n">
        <v>23</v>
      </c>
      <c r="Q25" s="0" t="n">
        <f aca="false">P25^2</f>
        <v>529</v>
      </c>
      <c r="R25" s="0" t="n">
        <f aca="false">P25*C25</f>
        <v>37881</v>
      </c>
      <c r="S25" s="13" t="n">
        <f aca="false">$Y$5+$Y$6*P25</f>
        <v>1521.45878323386</v>
      </c>
    </row>
    <row r="26" customFormat="false" ht="13.8" hidden="false" customHeight="false" outlineLevel="0" collapsed="false">
      <c r="A26" s="0" t="n">
        <v>2005</v>
      </c>
      <c r="B26" s="12" t="s">
        <v>265</v>
      </c>
      <c r="C26" s="0" t="n">
        <v>988</v>
      </c>
      <c r="E26" s="4" t="n">
        <f aca="false">(0.5*C20+C21+C22+C23+C24+C25+C26+C27+C28+C29+C30+C31+0.5*C32)/12</f>
        <v>1590.66666666667</v>
      </c>
      <c r="F26" s="4" t="n">
        <f aca="false">C26-E26</f>
        <v>-602.666666666667</v>
      </c>
      <c r="L26" s="4" t="n">
        <f aca="false">C26-J14</f>
        <v>2022.67237103175</v>
      </c>
      <c r="N26" s="4" t="n">
        <f aca="false">(0.5*C20+C21+C22+C23+C24+C25+C27+C28+C29+C30+C31+0.5*C32)/12</f>
        <v>1508.33333333333</v>
      </c>
      <c r="P26" s="0" t="n">
        <v>24</v>
      </c>
      <c r="Q26" s="0" t="n">
        <f aca="false">P26^2</f>
        <v>576</v>
      </c>
      <c r="R26" s="0" t="n">
        <f aca="false">P26*C26</f>
        <v>23712</v>
      </c>
      <c r="S26" s="13" t="n">
        <f aca="false">$Y$5+$Y$6*P26</f>
        <v>1543.64912506782</v>
      </c>
    </row>
    <row r="27" customFormat="false" ht="13.8" hidden="false" customHeight="false" outlineLevel="0" collapsed="false">
      <c r="A27" s="0" t="n">
        <v>2006</v>
      </c>
      <c r="B27" s="12" t="s">
        <v>251</v>
      </c>
      <c r="C27" s="0" t="n">
        <v>1179</v>
      </c>
      <c r="E27" s="4" t="n">
        <f aca="false">(0.5*C21+C22+C23+C24+C25+C26+C27+C28+C29+C30+C31+C32+0.5*C33)/12</f>
        <v>1603.54166666667</v>
      </c>
      <c r="F27" s="4" t="n">
        <f aca="false">C27-E27</f>
        <v>-424.541666666667</v>
      </c>
      <c r="L27" s="4" t="n">
        <f aca="false">C27-J3</f>
        <v>1822.81721230159</v>
      </c>
      <c r="N27" s="4" t="n">
        <f aca="false">(0.5*C21+C22+C23+C24+C25+C26+C28+C29+C30+C31+C32+0.5*C33)/12</f>
        <v>1505.29166666667</v>
      </c>
      <c r="P27" s="0" t="n">
        <v>25</v>
      </c>
      <c r="Q27" s="0" t="n">
        <f aca="false">P27^2</f>
        <v>625</v>
      </c>
      <c r="R27" s="0" t="n">
        <f aca="false">P27*C27</f>
        <v>29475</v>
      </c>
      <c r="S27" s="13" t="n">
        <f aca="false">$Y$5+$Y$6*P27</f>
        <v>1565.83946690179</v>
      </c>
    </row>
    <row r="28" customFormat="false" ht="13.8" hidden="false" customHeight="false" outlineLevel="0" collapsed="false">
      <c r="A28" s="0" t="n">
        <v>2006</v>
      </c>
      <c r="B28" s="12" t="s">
        <v>254</v>
      </c>
      <c r="C28" s="0" t="n">
        <v>1558</v>
      </c>
      <c r="E28" s="4" t="n">
        <f aca="false">(0.5*C22+C23+C24+C25+C26+C27+C28+C29+C30+C31+C32+C33+0.5*C34)/12</f>
        <v>1620.5</v>
      </c>
      <c r="F28" s="4" t="n">
        <f aca="false">C28-E28</f>
        <v>-62.5</v>
      </c>
      <c r="L28" s="4" t="n">
        <f aca="false">C28-J4</f>
        <v>1854.36483134921</v>
      </c>
      <c r="N28" s="4" t="n">
        <f aca="false">(0.5*C22+C23+C24+C25+C26+C27+C29+C30+C31+C32+C33+0.5*C34)/12</f>
        <v>1490.66666666667</v>
      </c>
      <c r="P28" s="0" t="n">
        <v>26</v>
      </c>
      <c r="Q28" s="0" t="n">
        <f aca="false">P28^2</f>
        <v>676</v>
      </c>
      <c r="R28" s="0" t="n">
        <f aca="false">P28*C28</f>
        <v>40508</v>
      </c>
      <c r="S28" s="13" t="n">
        <f aca="false">$Y$5+$Y$6*P28</f>
        <v>1588.02980873576</v>
      </c>
    </row>
    <row r="29" customFormat="false" ht="13.8" hidden="false" customHeight="false" outlineLevel="0" collapsed="false">
      <c r="A29" s="0" t="n">
        <v>2006</v>
      </c>
      <c r="B29" s="12" t="s">
        <v>256</v>
      </c>
      <c r="C29" s="0" t="n">
        <v>1557</v>
      </c>
      <c r="E29" s="4" t="n">
        <f aca="false">(0.5*C23+C24+C25+C26+C27+C28+C29+C30+C31+C32+C33+C34+0.5*C35)/12</f>
        <v>1644.41666666667</v>
      </c>
      <c r="F29" s="4" t="n">
        <f aca="false">C29-E29</f>
        <v>-87.4166666666667</v>
      </c>
      <c r="L29" s="4" t="n">
        <f aca="false">C29-J5</f>
        <v>1694.37673611111</v>
      </c>
      <c r="N29" s="4" t="n">
        <f aca="false">(0.5*C23+C24+C25+C26+C27+C28+C30+C31+C32+C33+C34+0.5*C35)/12</f>
        <v>1514.66666666667</v>
      </c>
      <c r="P29" s="0" t="n">
        <v>27</v>
      </c>
      <c r="Q29" s="0" t="n">
        <f aca="false">P29^2</f>
        <v>729</v>
      </c>
      <c r="R29" s="0" t="n">
        <f aca="false">P29*C29</f>
        <v>42039</v>
      </c>
      <c r="S29" s="13" t="n">
        <f aca="false">$Y$5+$Y$6*P29</f>
        <v>1610.22015056972</v>
      </c>
    </row>
    <row r="30" customFormat="false" ht="13.8" hidden="false" customHeight="false" outlineLevel="0" collapsed="false">
      <c r="A30" s="0" t="n">
        <v>2006</v>
      </c>
      <c r="B30" s="12" t="s">
        <v>257</v>
      </c>
      <c r="C30" s="0" t="n">
        <v>1372</v>
      </c>
      <c r="E30" s="4" t="n">
        <f aca="false">(0.5*C24+C25+C26+C27+C28+C29+C30+C31+C32+C33+C34+C35+0.5*C36)/12</f>
        <v>1656.08333333333</v>
      </c>
      <c r="F30" s="4" t="n">
        <f aca="false">C30-E30</f>
        <v>-284.083333333333</v>
      </c>
      <c r="L30" s="4" t="n">
        <f aca="false">C30-J6</f>
        <v>1586.81125992064</v>
      </c>
      <c r="N30" s="4" t="n">
        <f aca="false">(0.5*C24+C25+C26+C27+C28+C29+C31+C32+C33+C34+C35+0.5*C36)/12</f>
        <v>1541.75</v>
      </c>
      <c r="P30" s="0" t="n">
        <v>28</v>
      </c>
      <c r="Q30" s="0" t="n">
        <f aca="false">P30^2</f>
        <v>784</v>
      </c>
      <c r="R30" s="0" t="n">
        <f aca="false">P30*C30</f>
        <v>38416</v>
      </c>
      <c r="S30" s="13" t="n">
        <f aca="false">$Y$5+$Y$6*P30</f>
        <v>1632.41049240369</v>
      </c>
    </row>
    <row r="31" customFormat="false" ht="13.8" hidden="false" customHeight="false" outlineLevel="0" collapsed="false">
      <c r="A31" s="0" t="n">
        <v>2006</v>
      </c>
      <c r="B31" s="12" t="s">
        <v>258</v>
      </c>
      <c r="C31" s="0" t="n">
        <v>2318</v>
      </c>
      <c r="E31" s="4" t="n">
        <f aca="false">(0.5*C25+C26+C27+C28+C29+C30+C31+C32+C33+C34+C35+C36+0.5*C37)/12</f>
        <v>1661.625</v>
      </c>
      <c r="F31" s="4" t="n">
        <f aca="false">C31-E31</f>
        <v>656.375</v>
      </c>
      <c r="L31" s="4" t="n">
        <f aca="false">C31-J7</f>
        <v>1716.27554563492</v>
      </c>
      <c r="N31" s="4" t="n">
        <f aca="false">(0.5*C25+C26+C27+C28+C29+C30+C32+C33+C34+C35+C36+0.5*C37)/12</f>
        <v>1468.45833333333</v>
      </c>
      <c r="P31" s="0" t="n">
        <v>29</v>
      </c>
      <c r="Q31" s="0" t="n">
        <f aca="false">P31^2</f>
        <v>841</v>
      </c>
      <c r="R31" s="0" t="n">
        <f aca="false">P31*C31</f>
        <v>67222</v>
      </c>
      <c r="S31" s="13" t="n">
        <f aca="false">$Y$5+$Y$6*P31</f>
        <v>1654.60083423766</v>
      </c>
    </row>
    <row r="32" customFormat="false" ht="13.8" hidden="false" customHeight="false" outlineLevel="0" collapsed="false">
      <c r="A32" s="0" t="n">
        <v>2006</v>
      </c>
      <c r="B32" s="12" t="s">
        <v>259</v>
      </c>
      <c r="C32" s="0" t="n">
        <v>1872</v>
      </c>
      <c r="E32" s="4" t="n">
        <f aca="false">(0.5*C26+C27+C28+C29+C30+C31+C32+C33+C34+C35+C36+C37+0.5*C38)/12</f>
        <v>1669.83333333333</v>
      </c>
      <c r="F32" s="4" t="n">
        <f aca="false">C32-E32</f>
        <v>202.166666666667</v>
      </c>
      <c r="L32" s="4" t="n">
        <f aca="false">C32-J8</f>
        <v>1393.67435515873</v>
      </c>
      <c r="N32" s="4" t="n">
        <f aca="false">(0.5*C26+C27+C28+C29+C30+C31+C33+C34+C35+C36+C37+0.5*C38)/12</f>
        <v>1513.83333333333</v>
      </c>
      <c r="P32" s="0" t="n">
        <v>30</v>
      </c>
      <c r="Q32" s="0" t="n">
        <f aca="false">P32^2</f>
        <v>900</v>
      </c>
      <c r="R32" s="0" t="n">
        <f aca="false">P32*C32</f>
        <v>56160</v>
      </c>
      <c r="S32" s="13" t="n">
        <f aca="false">$Y$5+$Y$6*P32</f>
        <v>1676.79117607162</v>
      </c>
    </row>
    <row r="33" customFormat="false" ht="13.8" hidden="false" customHeight="false" outlineLevel="0" collapsed="false">
      <c r="A33" s="0" t="n">
        <v>2006</v>
      </c>
      <c r="B33" s="12" t="s">
        <v>260</v>
      </c>
      <c r="C33" s="0" t="n">
        <v>1993</v>
      </c>
      <c r="E33" s="4" t="n">
        <f aca="false">(0.5*C27+C28+C29+C30+C31+C32+C33+C34+C35+C36+C37+C38+0.5*C39)/12</f>
        <v>1676.25</v>
      </c>
      <c r="F33" s="4" t="n">
        <f aca="false">C33-E33</f>
        <v>316.75</v>
      </c>
      <c r="L33" s="4" t="n">
        <f aca="false">C33-J9</f>
        <v>1387.7279265873</v>
      </c>
      <c r="N33" s="4" t="n">
        <f aca="false">(0.5*C27+C28+C29+C30+C31+C32+C34+C35+C36+C37+C38+0.5*C39)/12</f>
        <v>1510.16666666667</v>
      </c>
      <c r="P33" s="0" t="n">
        <v>31</v>
      </c>
      <c r="Q33" s="0" t="n">
        <f aca="false">P33^2</f>
        <v>961</v>
      </c>
      <c r="R33" s="0" t="n">
        <f aca="false">P33*C33</f>
        <v>61783</v>
      </c>
      <c r="S33" s="13" t="n">
        <f aca="false">$Y$5+$Y$6*P33</f>
        <v>1698.98151790559</v>
      </c>
    </row>
    <row r="34" customFormat="false" ht="13.8" hidden="false" customHeight="false" outlineLevel="0" collapsed="false">
      <c r="A34" s="0" t="n">
        <v>2006</v>
      </c>
      <c r="B34" s="12" t="s">
        <v>261</v>
      </c>
      <c r="C34" s="0" t="n">
        <v>2202</v>
      </c>
      <c r="E34" s="4" t="n">
        <f aca="false">(0.5*C28+C29+C30+C31+C32+C33+C34+C35+C36+C37+C38+C39+0.5*C40)/12</f>
        <v>1688.04166666667</v>
      </c>
      <c r="F34" s="4" t="n">
        <f aca="false">C34-E34</f>
        <v>513.958333333333</v>
      </c>
      <c r="L34" s="4" t="n">
        <f aca="false">C34-J10</f>
        <v>1409.63070436508</v>
      </c>
      <c r="N34" s="4" t="n">
        <f aca="false">(0.5*C28+C29+C30+C31+C32+C33+C35+C36+C37+C38+C39+0.5*C40)/12</f>
        <v>1504.54166666667</v>
      </c>
      <c r="P34" s="0" t="n">
        <v>32</v>
      </c>
      <c r="Q34" s="0" t="n">
        <f aca="false">P34^2</f>
        <v>1024</v>
      </c>
      <c r="R34" s="0" t="n">
        <f aca="false">P34*C34</f>
        <v>70464</v>
      </c>
      <c r="S34" s="13" t="n">
        <f aca="false">$Y$5+$Y$6*P34</f>
        <v>1721.17185973956</v>
      </c>
    </row>
    <row r="35" customFormat="false" ht="13.8" hidden="false" customHeight="false" outlineLevel="0" collapsed="false">
      <c r="A35" s="0" t="n">
        <v>2006</v>
      </c>
      <c r="B35" s="12" t="s">
        <v>262</v>
      </c>
      <c r="C35" s="0" t="n">
        <v>1908</v>
      </c>
      <c r="E35" s="4" t="n">
        <f aca="false">(0.5*C29+C30+C31+C32+C33+C34+C35+C36+C37+C38+C39+C40+0.5*C41)/12</f>
        <v>1704.54166666667</v>
      </c>
      <c r="F35" s="4" t="n">
        <f aca="false">C35-E35</f>
        <v>203.458333333333</v>
      </c>
      <c r="L35" s="4" t="n">
        <f aca="false">C35-J11</f>
        <v>1737.82514880952</v>
      </c>
      <c r="N35" s="4" t="n">
        <f aca="false">(0.5*C29+C30+C31+C32+C33+C34+C36+C37+C38+C39+C40+0.5*C41)/12</f>
        <v>1545.54166666667</v>
      </c>
      <c r="P35" s="0" t="n">
        <v>33</v>
      </c>
      <c r="Q35" s="0" t="n">
        <f aca="false">P35^2</f>
        <v>1089</v>
      </c>
      <c r="R35" s="0" t="n">
        <f aca="false">P35*C35</f>
        <v>62964</v>
      </c>
      <c r="S35" s="13" t="n">
        <f aca="false">$Y$5+$Y$6*P35</f>
        <v>1743.36220157352</v>
      </c>
    </row>
    <row r="36" customFormat="false" ht="13.8" hidden="false" customHeight="false" outlineLevel="0" collapsed="false">
      <c r="A36" s="0" t="n">
        <v>2006</v>
      </c>
      <c r="B36" s="12" t="s">
        <v>263</v>
      </c>
      <c r="C36" s="0" t="n">
        <v>1257</v>
      </c>
      <c r="E36" s="4" t="n">
        <f aca="false">(0.5*C30+C31+C32+C33+C34+C35+C36+C37+C38+C39+C40+C41+0.5*C42)/12</f>
        <v>1724.75</v>
      </c>
      <c r="F36" s="4" t="n">
        <f aca="false">C36-E36</f>
        <v>-467.75</v>
      </c>
      <c r="L36" s="4" t="n">
        <f aca="false">C36-J12</f>
        <v>1548.87375992064</v>
      </c>
      <c r="N36" s="4" t="n">
        <f aca="false">(0.5*C30+C31+C32+C33+C34+C35+C37+C38+C39+C40+C41+0.5*C42)/12</f>
        <v>1620</v>
      </c>
      <c r="P36" s="0" t="n">
        <v>34</v>
      </c>
      <c r="Q36" s="0" t="n">
        <f aca="false">P36^2</f>
        <v>1156</v>
      </c>
      <c r="R36" s="0" t="n">
        <f aca="false">P36*C36</f>
        <v>42738</v>
      </c>
      <c r="S36" s="13" t="n">
        <f aca="false">$Y$5+$Y$6*P36</f>
        <v>1765.55254340749</v>
      </c>
    </row>
    <row r="37" customFormat="false" ht="13.8" hidden="false" customHeight="false" outlineLevel="0" collapsed="false">
      <c r="A37" s="0" t="n">
        <v>2006</v>
      </c>
      <c r="B37" s="12" t="s">
        <v>264</v>
      </c>
      <c r="C37" s="0" t="n">
        <v>1824</v>
      </c>
      <c r="E37" s="4" t="n">
        <f aca="false">(0.5*C31+C32+C33+C34+C35+C36+C37+C38+C39+C40+C41+C42+0.5*C43)/12</f>
        <v>1756.83333333333</v>
      </c>
      <c r="F37" s="4" t="n">
        <f aca="false">C37-E37</f>
        <v>67.1666666666667</v>
      </c>
      <c r="L37" s="4" t="n">
        <f aca="false">C37-J13</f>
        <v>1852.95014880952</v>
      </c>
      <c r="N37" s="4" t="n">
        <f aca="false">(0.5*C31+C32+C33+C34+C35+C36+C38+C39+C40+C41+C42+0.5*C43)/12</f>
        <v>1604.83333333333</v>
      </c>
      <c r="P37" s="0" t="n">
        <v>35</v>
      </c>
      <c r="Q37" s="0" t="n">
        <f aca="false">P37^2</f>
        <v>1225</v>
      </c>
      <c r="R37" s="0" t="n">
        <f aca="false">P37*C37</f>
        <v>63840</v>
      </c>
      <c r="S37" s="13" t="n">
        <f aca="false">$Y$5+$Y$6*P37</f>
        <v>1787.74288524145</v>
      </c>
    </row>
    <row r="38" customFormat="false" ht="13.8" hidden="false" customHeight="false" outlineLevel="0" collapsed="false">
      <c r="A38" s="0" t="n">
        <v>2006</v>
      </c>
      <c r="B38" s="12" t="s">
        <v>265</v>
      </c>
      <c r="C38" s="0" t="n">
        <v>1008</v>
      </c>
      <c r="E38" s="4" t="n">
        <f aca="false">(0.5*C32+C33+C34+C35+C36+C37+C38+C39+C40+C41+C42+C43+0.5*C44)/12</f>
        <v>1820.625</v>
      </c>
      <c r="F38" s="4" t="n">
        <f aca="false">C38-E38</f>
        <v>-812.625</v>
      </c>
      <c r="L38" s="4" t="n">
        <f aca="false">C38-J14</f>
        <v>2042.67237103175</v>
      </c>
      <c r="N38" s="4" t="n">
        <f aca="false">(0.5*C32+C33+C34+C35+C36+C37+C39+C40+C41+C42+C43+0.5*C44)/12</f>
        <v>1736.625</v>
      </c>
      <c r="P38" s="0" t="n">
        <v>36</v>
      </c>
      <c r="Q38" s="0" t="n">
        <f aca="false">P38^2</f>
        <v>1296</v>
      </c>
      <c r="R38" s="0" t="n">
        <f aca="false">P38*C38</f>
        <v>36288</v>
      </c>
      <c r="S38" s="13" t="n">
        <f aca="false">$Y$5+$Y$6*P38</f>
        <v>1809.93322707542</v>
      </c>
    </row>
    <row r="39" customFormat="false" ht="13.8" hidden="false" customHeight="false" outlineLevel="0" collapsed="false">
      <c r="A39" s="0" t="n">
        <v>2007</v>
      </c>
      <c r="B39" s="12" t="s">
        <v>251</v>
      </c>
      <c r="C39" s="0" t="n">
        <v>1313</v>
      </c>
      <c r="E39" s="4" t="n">
        <f aca="false">(0.5*C33+C34+C35+C36+C37+C38+C39+C40+C41+C42+C43+C44+0.5*C45)/12</f>
        <v>1869.25</v>
      </c>
      <c r="F39" s="4" t="n">
        <f aca="false">C39-E39</f>
        <v>-556.25</v>
      </c>
      <c r="L39" s="4" t="n">
        <f aca="false">C39-J3</f>
        <v>1956.81721230159</v>
      </c>
      <c r="N39" s="4" t="n">
        <f aca="false">(0.5*C33+C34+C35+C36+C37+C38+C40+C41+C42+C43+C44+0.5*C45)/12</f>
        <v>1759.83333333333</v>
      </c>
      <c r="P39" s="0" t="n">
        <v>37</v>
      </c>
      <c r="Q39" s="0" t="n">
        <f aca="false">P39^2</f>
        <v>1369</v>
      </c>
      <c r="R39" s="0" t="n">
        <f aca="false">P39*C39</f>
        <v>48581</v>
      </c>
      <c r="S39" s="13" t="n">
        <f aca="false">$Y$5+$Y$6*P39</f>
        <v>1832.12356890939</v>
      </c>
    </row>
    <row r="40" customFormat="false" ht="13.8" hidden="false" customHeight="false" outlineLevel="0" collapsed="false">
      <c r="A40" s="0" t="n">
        <v>2007</v>
      </c>
      <c r="B40" s="12" t="s">
        <v>254</v>
      </c>
      <c r="C40" s="0" t="n">
        <v>1707</v>
      </c>
      <c r="E40" s="4" t="n">
        <f aca="false">(0.5*C34+C35+C36+C37+C38+C39+C40+C41+C42+C43+C44+C45+0.5*C46)/12</f>
        <v>1879.58333333333</v>
      </c>
      <c r="F40" s="4" t="n">
        <f aca="false">C40-E40</f>
        <v>-172.583333333333</v>
      </c>
      <c r="L40" s="4" t="n">
        <f aca="false">C40-J4</f>
        <v>2003.36483134921</v>
      </c>
      <c r="N40" s="4" t="n">
        <f aca="false">(0.5*C34+C35+C36+C37+C38+C39+C41+C42+C43+C44+C45+0.5*C46)/12</f>
        <v>1737.33333333333</v>
      </c>
      <c r="P40" s="0" t="n">
        <v>38</v>
      </c>
      <c r="Q40" s="0" t="n">
        <f aca="false">P40^2</f>
        <v>1444</v>
      </c>
      <c r="R40" s="0" t="n">
        <f aca="false">P40*C40</f>
        <v>64866</v>
      </c>
      <c r="S40" s="13" t="n">
        <f aca="false">$Y$5+$Y$6*P40</f>
        <v>1854.31391074335</v>
      </c>
    </row>
    <row r="41" customFormat="false" ht="13.8" hidden="false" customHeight="false" outlineLevel="0" collapsed="false">
      <c r="A41" s="0" t="n">
        <v>2007</v>
      </c>
      <c r="B41" s="12" t="s">
        <v>256</v>
      </c>
      <c r="C41" s="0" t="n">
        <v>1804</v>
      </c>
      <c r="E41" s="4" t="n">
        <f aca="false">(0.5*C35+C36+C37+C38+C39+C40+C41+C42+C43+C44+C45+C46+0.5*C47)/12</f>
        <v>1880.54166666667</v>
      </c>
      <c r="F41" s="4" t="n">
        <f aca="false">C41-E41</f>
        <v>-76.5416666666667</v>
      </c>
      <c r="L41" s="4" t="n">
        <f aca="false">C41-J5</f>
        <v>1941.37673611111</v>
      </c>
      <c r="N41" s="4" t="n">
        <f aca="false">(0.5*C35+C36+C37+C38+C39+C40+C42+C43+C44+C45+C46+0.5*C47)/12</f>
        <v>1730.20833333333</v>
      </c>
      <c r="P41" s="0" t="n">
        <v>39</v>
      </c>
      <c r="Q41" s="0" t="n">
        <f aca="false">P41^2</f>
        <v>1521</v>
      </c>
      <c r="R41" s="0" t="n">
        <f aca="false">P41*C41</f>
        <v>70356</v>
      </c>
      <c r="S41" s="13" t="n">
        <f aca="false">$Y$5+$Y$6*P41</f>
        <v>1876.50425257732</v>
      </c>
    </row>
    <row r="42" customFormat="false" ht="13.8" hidden="false" customHeight="false" outlineLevel="0" collapsed="false">
      <c r="A42" s="0" t="n">
        <v>2007</v>
      </c>
      <c r="B42" s="12" t="s">
        <v>257</v>
      </c>
      <c r="C42" s="0" t="n">
        <v>1610</v>
      </c>
      <c r="E42" s="4" t="n">
        <f aca="false">(0.5*C36+C37+C38+C39+C40+C41+C42+C43+C44+C45+C46+C47+0.5*C48)/12</f>
        <v>1892.625</v>
      </c>
      <c r="F42" s="4" t="n">
        <f aca="false">C42-E42</f>
        <v>-282.625</v>
      </c>
      <c r="L42" s="4" t="n">
        <f aca="false">C42-J6</f>
        <v>1824.81125992064</v>
      </c>
      <c r="N42" s="4" t="n">
        <f aca="false">(0.5*C36+C37+C38+C39+C40+C41+C43+C44+C45+C46+C47+0.5*C48)/12</f>
        <v>1758.45833333333</v>
      </c>
      <c r="P42" s="0" t="n">
        <v>40</v>
      </c>
      <c r="Q42" s="0" t="n">
        <f aca="false">P42^2</f>
        <v>1600</v>
      </c>
      <c r="R42" s="0" t="n">
        <f aca="false">P42*C42</f>
        <v>64400</v>
      </c>
      <c r="S42" s="13" t="n">
        <f aca="false">$Y$5+$Y$6*P42</f>
        <v>1898.69459441129</v>
      </c>
    </row>
    <row r="43" customFormat="false" ht="13.8" hidden="false" customHeight="false" outlineLevel="0" collapsed="false">
      <c r="A43" s="0" t="n">
        <v>2007</v>
      </c>
      <c r="B43" s="12" t="s">
        <v>258</v>
      </c>
      <c r="C43" s="0" t="n">
        <v>2850</v>
      </c>
      <c r="E43" s="4" t="n">
        <f aca="false">(0.5*C37+C38+C39+C40+C41+C42+C43+C44+C45+C46+C47+C48+0.5*C49)/12</f>
        <v>1905.375</v>
      </c>
      <c r="F43" s="4" t="n">
        <f aca="false">C43-E43</f>
        <v>944.625</v>
      </c>
      <c r="L43" s="4" t="n">
        <f aca="false">C43-J7</f>
        <v>2248.27554563492</v>
      </c>
      <c r="N43" s="4" t="n">
        <f aca="false">(0.5*C37+C38+C39+C40+C41+C42+C44+C45+C46+C47+C48+0.5*C49)/12</f>
        <v>1667.875</v>
      </c>
      <c r="P43" s="0" t="n">
        <v>41</v>
      </c>
      <c r="Q43" s="0" t="n">
        <f aca="false">P43^2</f>
        <v>1681</v>
      </c>
      <c r="R43" s="0" t="n">
        <f aca="false">P43*C43</f>
        <v>116850</v>
      </c>
      <c r="S43" s="13" t="n">
        <f aca="false">$Y$5+$Y$6*P43</f>
        <v>1920.88493624525</v>
      </c>
    </row>
    <row r="44" customFormat="false" ht="13.8" hidden="false" customHeight="false" outlineLevel="0" collapsed="false">
      <c r="A44" s="0" t="n">
        <v>2007</v>
      </c>
      <c r="B44" s="12" t="s">
        <v>259</v>
      </c>
      <c r="C44" s="0" t="n">
        <v>2871</v>
      </c>
      <c r="E44" s="4" t="n">
        <f aca="false">(0.5*C38+C39+C40+C41+C42+C43+C44+C45+C46+C47+C48+C49+0.5*C50)/12</f>
        <v>1903.66666666667</v>
      </c>
      <c r="F44" s="4" t="n">
        <f aca="false">C44-E44</f>
        <v>967.333333333333</v>
      </c>
      <c r="L44" s="4" t="n">
        <f aca="false">C44-J8</f>
        <v>2392.67435515873</v>
      </c>
      <c r="N44" s="4" t="n">
        <f aca="false">(0.5*C38+C39+C40+C41+C42+C43+C45+C46+C47+C48+C49+0.5*C50)/12</f>
        <v>1664.41666666667</v>
      </c>
      <c r="P44" s="0" t="n">
        <v>42</v>
      </c>
      <c r="Q44" s="0" t="n">
        <f aca="false">P44^2</f>
        <v>1764</v>
      </c>
      <c r="R44" s="0" t="n">
        <f aca="false">P44*C44</f>
        <v>120582</v>
      </c>
      <c r="S44" s="13" t="n">
        <f aca="false">$Y$5+$Y$6*P44</f>
        <v>1943.07527807922</v>
      </c>
    </row>
    <row r="45" customFormat="false" ht="13.8" hidden="false" customHeight="false" outlineLevel="0" collapsed="false">
      <c r="A45" s="0" t="n">
        <v>2007</v>
      </c>
      <c r="B45" s="12" t="s">
        <v>260</v>
      </c>
      <c r="C45" s="0" t="n">
        <v>2161</v>
      </c>
      <c r="E45" s="4" t="n">
        <f aca="false">(0.5*C39+C40+C41+C42+C43+C44+C45+C46+C47+C48+C49+C50+0.5*C51)/12</f>
        <v>1913.95833333333</v>
      </c>
      <c r="F45" s="4" t="n">
        <f aca="false">C45-E45</f>
        <v>247.041666666667</v>
      </c>
      <c r="L45" s="4" t="n">
        <f aca="false">C45-J9</f>
        <v>1555.7279265873</v>
      </c>
      <c r="N45" s="4" t="n">
        <f aca="false">(0.5*C39+C40+C41+C42+C43+C44+C46+C47+C48+C49+C50+0.5*C51)/12</f>
        <v>1733.875</v>
      </c>
      <c r="P45" s="0" t="n">
        <v>43</v>
      </c>
      <c r="Q45" s="0" t="n">
        <f aca="false">P45^2</f>
        <v>1849</v>
      </c>
      <c r="R45" s="0" t="n">
        <f aca="false">P45*C45</f>
        <v>92923</v>
      </c>
      <c r="S45" s="13" t="n">
        <f aca="false">$Y$5+$Y$6*P45</f>
        <v>1965.26561991319</v>
      </c>
    </row>
    <row r="46" customFormat="false" ht="13.8" hidden="false" customHeight="false" outlineLevel="0" collapsed="false">
      <c r="A46" s="0" t="n">
        <v>2007</v>
      </c>
      <c r="B46" s="12" t="s">
        <v>261</v>
      </c>
      <c r="C46" s="0" t="n">
        <v>2282</v>
      </c>
      <c r="E46" s="4" t="n">
        <f aca="false">(0.5*C40+C41+C42+C43+C44+C45+C46+C47+C48+C49+C50+C51+0.5*C52)/12</f>
        <v>1934.41666666667</v>
      </c>
      <c r="F46" s="4" t="n">
        <f aca="false">C46-E46</f>
        <v>347.583333333333</v>
      </c>
      <c r="L46" s="4" t="n">
        <f aca="false">C46-J10</f>
        <v>1489.63070436508</v>
      </c>
      <c r="N46" s="4" t="n">
        <f aca="false">(0.5*C40+C41+C42+C43+C44+C45+C47+C48+C49+C50+C51+0.5*C52)/12</f>
        <v>1744.25</v>
      </c>
      <c r="P46" s="0" t="n">
        <v>44</v>
      </c>
      <c r="Q46" s="0" t="n">
        <f aca="false">P46^2</f>
        <v>1936</v>
      </c>
      <c r="R46" s="0" t="n">
        <f aca="false">P46*C46</f>
        <v>100408</v>
      </c>
      <c r="S46" s="13" t="n">
        <f aca="false">$Y$5+$Y$6*P46</f>
        <v>1987.45596174715</v>
      </c>
    </row>
    <row r="47" customFormat="false" ht="13.8" hidden="false" customHeight="false" outlineLevel="0" collapsed="false">
      <c r="A47" s="0" t="n">
        <v>2007</v>
      </c>
      <c r="B47" s="12" t="s">
        <v>262</v>
      </c>
      <c r="C47" s="0" t="n">
        <v>1851</v>
      </c>
      <c r="E47" s="4" t="n">
        <f aca="false">(0.5*C41+C42+C43+C44+C45+C46+C47+C48+C49+C50+C51+C52+0.5*C53)/12</f>
        <v>1941.41666666667</v>
      </c>
      <c r="F47" s="4" t="n">
        <f aca="false">C47-E47</f>
        <v>-90.4166666666668</v>
      </c>
      <c r="L47" s="4" t="n">
        <f aca="false">C47-J11</f>
        <v>1680.82514880952</v>
      </c>
      <c r="N47" s="4" t="n">
        <f aca="false">(0.5*C41+C42+C43+C44+C45+C46+C48+C49+C50+C51+C52+0.5*C53)/12</f>
        <v>1787.16666666667</v>
      </c>
      <c r="P47" s="0" t="n">
        <v>45</v>
      </c>
      <c r="Q47" s="0" t="n">
        <f aca="false">P47^2</f>
        <v>2025</v>
      </c>
      <c r="R47" s="0" t="n">
        <f aca="false">P47*C47</f>
        <v>83295</v>
      </c>
      <c r="S47" s="13" t="n">
        <f aca="false">$Y$5+$Y$6*P47</f>
        <v>2009.64630358112</v>
      </c>
    </row>
    <row r="48" customFormat="false" ht="13.8" hidden="false" customHeight="false" outlineLevel="0" collapsed="false">
      <c r="A48" s="0" t="n">
        <v>2007</v>
      </c>
      <c r="B48" s="12" t="s">
        <v>263</v>
      </c>
      <c r="C48" s="0" t="n">
        <v>1604</v>
      </c>
      <c r="E48" s="4" t="n">
        <f aca="false">(0.5*C42+C43+C44+C45+C46+C47+C48+C49+C50+C51+C52+C53+0.5*C54)/12</f>
        <v>1941.33333333333</v>
      </c>
      <c r="F48" s="4" t="n">
        <f aca="false">C48-E48</f>
        <v>-337.333333333333</v>
      </c>
      <c r="L48" s="4" t="n">
        <f aca="false">C48-J12</f>
        <v>1895.87375992064</v>
      </c>
      <c r="N48" s="4" t="n">
        <f aca="false">(0.5*C42+C43+C44+C45+C46+C47+C49+C50+C51+C52+C53+0.5*C54)/12</f>
        <v>1807.66666666667</v>
      </c>
      <c r="P48" s="0" t="n">
        <v>46</v>
      </c>
      <c r="Q48" s="0" t="n">
        <f aca="false">P48^2</f>
        <v>2116</v>
      </c>
      <c r="R48" s="0" t="n">
        <f aca="false">P48*C48</f>
        <v>73784</v>
      </c>
      <c r="S48" s="13" t="n">
        <f aca="false">$Y$5+$Y$6*P48</f>
        <v>2031.83664541508</v>
      </c>
    </row>
    <row r="49" customFormat="false" ht="13.8" hidden="false" customHeight="false" outlineLevel="0" collapsed="false">
      <c r="A49" s="0" t="n">
        <v>2007</v>
      </c>
      <c r="B49" s="12" t="s">
        <v>264</v>
      </c>
      <c r="C49" s="0" t="n">
        <v>1783</v>
      </c>
      <c r="E49" s="4" t="n">
        <f aca="false">(0.5*C43+C44+C45+C46+C47+C48+C49+C50+C51+C52+C53+C54+0.5*C55)/12</f>
        <v>1950.66666666667</v>
      </c>
      <c r="F49" s="4" t="n">
        <f aca="false">C49-E49</f>
        <v>-167.666666666667</v>
      </c>
      <c r="L49" s="4" t="n">
        <f aca="false">C49-J13</f>
        <v>1811.95014880952</v>
      </c>
      <c r="N49" s="4" t="n">
        <f aca="false">(0.5*C43+C44+C45+C46+C47+C48+C50+C51+C52+C53+C54+0.5*C55)/12</f>
        <v>1802.08333333333</v>
      </c>
      <c r="P49" s="0" t="n">
        <v>47</v>
      </c>
      <c r="Q49" s="0" t="n">
        <f aca="false">P49^2</f>
        <v>2209</v>
      </c>
      <c r="R49" s="0" t="n">
        <f aca="false">P49*C49</f>
        <v>83801</v>
      </c>
      <c r="S49" s="13" t="n">
        <f aca="false">$Y$5+$Y$6*P49</f>
        <v>2054.02698724905</v>
      </c>
    </row>
    <row r="50" customFormat="false" ht="13.8" hidden="false" customHeight="false" outlineLevel="0" collapsed="false">
      <c r="A50" s="0" t="n">
        <v>2007</v>
      </c>
      <c r="B50" s="12" t="s">
        <v>265</v>
      </c>
      <c r="C50" s="0" t="n">
        <v>1008</v>
      </c>
      <c r="E50" s="4" t="n">
        <f aca="false">(0.5*C44+C45+C46+C47+C48+C49+C50+C51+C52+C53+C54+C55+0.5*C56)/12</f>
        <v>1944.75</v>
      </c>
      <c r="F50" s="4" t="n">
        <f aca="false">C50-E50</f>
        <v>-936.75</v>
      </c>
      <c r="L50" s="4" t="n">
        <f aca="false">C50-J14</f>
        <v>2042.67237103175</v>
      </c>
      <c r="N50" s="4" t="n">
        <f aca="false">(0.5*C44+C45+C46+C47+C48+C49+C51+C52+C53+C54+C55+0.5*C56)/12</f>
        <v>1860.75</v>
      </c>
      <c r="P50" s="0" t="n">
        <v>48</v>
      </c>
      <c r="Q50" s="0" t="n">
        <f aca="false">P50^2</f>
        <v>2304</v>
      </c>
      <c r="R50" s="0" t="n">
        <f aca="false">P50*C50</f>
        <v>48384</v>
      </c>
      <c r="S50" s="13" t="n">
        <f aca="false">$Y$5+$Y$6*P50</f>
        <v>2076.21732908302</v>
      </c>
    </row>
    <row r="51" customFormat="false" ht="13.8" hidden="false" customHeight="false" outlineLevel="0" collapsed="false">
      <c r="A51" s="0" t="n">
        <v>2008</v>
      </c>
      <c r="B51" s="12" t="s">
        <v>251</v>
      </c>
      <c r="C51" s="0" t="n">
        <v>1560</v>
      </c>
      <c r="E51" s="4" t="n">
        <f aca="false">(0.5*C45+C46+C47+C48+C49+C50+C51+C52+C53+C54+C55+C56+0.5*C57)/12</f>
        <v>1961.16666666667</v>
      </c>
      <c r="F51" s="4" t="n">
        <f aca="false">C51-E51</f>
        <v>-401.166666666667</v>
      </c>
      <c r="L51" s="4" t="n">
        <f aca="false">C51-J3</f>
        <v>2203.81721230159</v>
      </c>
      <c r="N51" s="4" t="n">
        <f aca="false">(0.5*C45+C46+C47+C48+C49+C50+C52+C53+C54+C55+C56+0.5*C57)/12</f>
        <v>1831.16666666667</v>
      </c>
      <c r="P51" s="0" t="n">
        <v>49</v>
      </c>
      <c r="Q51" s="0" t="n">
        <f aca="false">P51^2</f>
        <v>2401</v>
      </c>
      <c r="R51" s="0" t="n">
        <f aca="false">P51*C51</f>
        <v>76440</v>
      </c>
      <c r="S51" s="13" t="n">
        <f aca="false">$Y$5+$Y$6*P51</f>
        <v>2098.40767091698</v>
      </c>
    </row>
    <row r="52" customFormat="false" ht="13.8" hidden="false" customHeight="false" outlineLevel="0" collapsed="false">
      <c r="A52" s="0" t="n">
        <v>2008</v>
      </c>
      <c r="B52" s="12" t="s">
        <v>254</v>
      </c>
      <c r="C52" s="0" t="n">
        <v>1951</v>
      </c>
      <c r="E52" s="4" t="n">
        <f aca="false">(0.5*C46+C47+C48+C49+C50+C51+C52+C53+C54+C55+C56+C57+0.5*C58)/12</f>
        <v>2039.20833333333</v>
      </c>
      <c r="F52" s="4" t="n">
        <f aca="false">C52-E52</f>
        <v>-88.2083333333333</v>
      </c>
      <c r="L52" s="4" t="n">
        <f aca="false">C52-J4</f>
        <v>2247.36483134921</v>
      </c>
      <c r="N52" s="4" t="n">
        <f aca="false">(0.5*C46+C47+C48+C49+C50+C51+C53+C54+C55+C56+C57+0.5*C58)/12</f>
        <v>1876.625</v>
      </c>
      <c r="P52" s="0" t="n">
        <v>50</v>
      </c>
      <c r="Q52" s="0" t="n">
        <f aca="false">P52^2</f>
        <v>2500</v>
      </c>
      <c r="R52" s="0" t="n">
        <f aca="false">P52*C52</f>
        <v>97550</v>
      </c>
      <c r="S52" s="13" t="n">
        <f aca="false">$Y$5+$Y$6*P52</f>
        <v>2120.59801275095</v>
      </c>
    </row>
    <row r="53" customFormat="false" ht="13.8" hidden="false" customHeight="false" outlineLevel="0" collapsed="false">
      <c r="A53" s="0" t="n">
        <v>2008</v>
      </c>
      <c r="B53" s="12" t="s">
        <v>256</v>
      </c>
      <c r="C53" s="0" t="n">
        <v>1728</v>
      </c>
      <c r="E53" s="4" t="n">
        <f aca="false">(0.5*C47+C48+C49+C50+C51+C52+C53+C54+C55+C56+C57+C58+0.5*C59)/12</f>
        <v>2117.29166666667</v>
      </c>
      <c r="F53" s="4" t="n">
        <f aca="false">C53-E53</f>
        <v>-389.291666666666</v>
      </c>
      <c r="L53" s="4" t="n">
        <f aca="false">C53-J5</f>
        <v>1865.37673611111</v>
      </c>
      <c r="N53" s="4" t="n">
        <f aca="false">(0.5*C47+C48+C49+C50+C51+C52+C54+C55+C56+C57+C58+0.5*C59)/12</f>
        <v>1973.29166666667</v>
      </c>
      <c r="P53" s="0" t="n">
        <v>51</v>
      </c>
      <c r="Q53" s="0" t="n">
        <f aca="false">P53^2</f>
        <v>2601</v>
      </c>
      <c r="R53" s="0" t="n">
        <f aca="false">P53*C53</f>
        <v>88128</v>
      </c>
      <c r="S53" s="13" t="n">
        <f aca="false">$Y$5+$Y$6*P53</f>
        <v>2142.78835458492</v>
      </c>
    </row>
    <row r="54" customFormat="false" ht="13.8" hidden="false" customHeight="false" outlineLevel="0" collapsed="false">
      <c r="A54" s="0" t="n">
        <v>2008</v>
      </c>
      <c r="B54" s="12" t="s">
        <v>257</v>
      </c>
      <c r="C54" s="0" t="n">
        <v>1684</v>
      </c>
      <c r="E54" s="4" t="n">
        <f aca="false">(0.5*C48+C49+C50+C51+C52+C53+C54+C55+C56+C57+C58+C59+0.5*C60)/12</f>
        <v>2169.625</v>
      </c>
      <c r="F54" s="4" t="n">
        <f aca="false">C54-E54</f>
        <v>-485.625</v>
      </c>
      <c r="L54" s="4" t="n">
        <f aca="false">C54-J6</f>
        <v>1898.81125992064</v>
      </c>
      <c r="N54" s="4" t="n">
        <f aca="false">(0.5*C48+C49+C50+C51+C52+C53+C55+C56+C57+C58+C59+0.5*C60)/12</f>
        <v>2029.29166666667</v>
      </c>
      <c r="P54" s="0" t="n">
        <v>52</v>
      </c>
      <c r="Q54" s="0" t="n">
        <f aca="false">P54^2</f>
        <v>2704</v>
      </c>
      <c r="R54" s="0" t="n">
        <f aca="false">P54*C54</f>
        <v>87568</v>
      </c>
      <c r="S54" s="13" t="n">
        <f aca="false">$Y$5+$Y$6*P54</f>
        <v>2164.97869641888</v>
      </c>
    </row>
    <row r="55" customFormat="false" ht="13.8" hidden="false" customHeight="false" outlineLevel="0" collapsed="false">
      <c r="A55" s="0" t="n">
        <v>2008</v>
      </c>
      <c r="B55" s="12" t="s">
        <v>258</v>
      </c>
      <c r="C55" s="0" t="n">
        <v>3000</v>
      </c>
      <c r="E55" s="4" t="n">
        <f aca="false">(0.5*C49+C50+C51+C52+C53+C54+C55+C56+C57+C58+C59+C60+0.5*C61)/12</f>
        <v>2210.45833333333</v>
      </c>
      <c r="F55" s="4" t="n">
        <f aca="false">C55-E55</f>
        <v>789.541666666667</v>
      </c>
      <c r="L55" s="4" t="n">
        <f aca="false">C55-J7</f>
        <v>2398.27554563492</v>
      </c>
      <c r="N55" s="4" t="n">
        <f aca="false">(0.5*C49+C50+C51+C52+C53+C54+C56+C57+C58+C59+C60+0.5*C61)/12</f>
        <v>1960.45833333333</v>
      </c>
      <c r="P55" s="0" t="n">
        <v>53</v>
      </c>
      <c r="Q55" s="0" t="n">
        <f aca="false">P55^2</f>
        <v>2809</v>
      </c>
      <c r="R55" s="0" t="n">
        <f aca="false">P55*C55</f>
        <v>159000</v>
      </c>
      <c r="S55" s="13" t="n">
        <f aca="false">$Y$5+$Y$6*P55</f>
        <v>2187.16903825285</v>
      </c>
    </row>
    <row r="56" customFormat="false" ht="13.8" hidden="false" customHeight="false" outlineLevel="0" collapsed="false">
      <c r="A56" s="0" t="n">
        <v>2008</v>
      </c>
      <c r="B56" s="12" t="s">
        <v>259</v>
      </c>
      <c r="C56" s="0" t="n">
        <v>2579</v>
      </c>
      <c r="E56" s="4" t="n">
        <f aca="false">(0.5*C50+C51+C52+C53+C54+C55+C56+C57+C58+C59+C60+C61+0.5*C62)/12</f>
        <v>2241.125</v>
      </c>
      <c r="F56" s="4" t="n">
        <f aca="false">C56-E56</f>
        <v>337.875</v>
      </c>
      <c r="L56" s="4" t="n">
        <f aca="false">C56-J8</f>
        <v>2100.67435515873</v>
      </c>
      <c r="N56" s="4" t="n">
        <f aca="false">(0.5*C50+C51+C52+C53+C54+C55+C57+C58+C59+C60+C61+0.5*C62)/12</f>
        <v>2026.20833333333</v>
      </c>
      <c r="P56" s="0" t="n">
        <v>54</v>
      </c>
      <c r="Q56" s="0" t="n">
        <f aca="false">P56^2</f>
        <v>2916</v>
      </c>
      <c r="R56" s="0" t="n">
        <f aca="false">P56*C56</f>
        <v>139266</v>
      </c>
      <c r="S56" s="13" t="n">
        <f aca="false">$Y$5+$Y$6*P56</f>
        <v>2209.35938008681</v>
      </c>
    </row>
    <row r="57" customFormat="false" ht="13.8" hidden="false" customHeight="false" outlineLevel="0" collapsed="false">
      <c r="A57" s="0" t="n">
        <v>2008</v>
      </c>
      <c r="B57" s="12" t="s">
        <v>260</v>
      </c>
      <c r="C57" s="0" t="n">
        <v>2847</v>
      </c>
      <c r="E57" s="4" t="n">
        <f aca="false">(0.5*C51+C52+C53+C54+C55+C56+C57+C58+C59+C60+C61+C62+0.5*C63)/12</f>
        <v>2252.79166666667</v>
      </c>
      <c r="F57" s="4" t="n">
        <f aca="false">C57-E57</f>
        <v>594.208333333333</v>
      </c>
      <c r="L57" s="4" t="n">
        <f aca="false">C57-J9</f>
        <v>2241.7279265873</v>
      </c>
      <c r="N57" s="4" t="n">
        <f aca="false">(0.5*C51+C52+C53+C54+C55+C56+C58+C59+C60+C61+C62+0.5*C63)/12</f>
        <v>2015.54166666667</v>
      </c>
      <c r="P57" s="0" t="n">
        <v>55</v>
      </c>
      <c r="Q57" s="0" t="n">
        <f aca="false">P57^2</f>
        <v>3025</v>
      </c>
      <c r="R57" s="0" t="n">
        <f aca="false">P57*C57</f>
        <v>156585</v>
      </c>
      <c r="S57" s="13" t="n">
        <f aca="false">$Y$5+$Y$6*P57</f>
        <v>2231.54972192078</v>
      </c>
    </row>
    <row r="58" customFormat="false" ht="13.8" hidden="false" customHeight="false" outlineLevel="0" collapsed="false">
      <c r="A58" s="0" t="n">
        <v>2008</v>
      </c>
      <c r="B58" s="12" t="s">
        <v>261</v>
      </c>
      <c r="C58" s="0" t="n">
        <v>3469</v>
      </c>
      <c r="E58" s="4" t="n">
        <f aca="false">(0.5*C52+C53+C54+C55+C56+C57+C58+C59+C60+C61+C62+C63+0.5*C64)/12</f>
        <v>2257.33333333333</v>
      </c>
      <c r="F58" s="4" t="n">
        <f aca="false">C58-E58</f>
        <v>1211.66666666667</v>
      </c>
      <c r="L58" s="4" t="n">
        <f aca="false">C58-J10</f>
        <v>2676.63070436508</v>
      </c>
      <c r="N58" s="4" t="n">
        <f aca="false">(0.5*C52+C53+C54+C55+C56+C57+C59+C60+C61+C62+C63+0.5*C64)/12</f>
        <v>1968.25</v>
      </c>
      <c r="P58" s="0" t="n">
        <v>56</v>
      </c>
      <c r="Q58" s="0" t="n">
        <f aca="false">P58^2</f>
        <v>3136</v>
      </c>
      <c r="R58" s="0" t="n">
        <f aca="false">P58*C58</f>
        <v>194264</v>
      </c>
      <c r="S58" s="13" t="n">
        <f aca="false">$Y$5+$Y$6*P58</f>
        <v>2253.74006375475</v>
      </c>
    </row>
    <row r="59" customFormat="false" ht="13.8" hidden="false" customHeight="false" outlineLevel="0" collapsed="false">
      <c r="A59" s="0" t="n">
        <v>2008</v>
      </c>
      <c r="B59" s="12" t="s">
        <v>262</v>
      </c>
      <c r="C59" s="0" t="n">
        <v>2538</v>
      </c>
      <c r="E59" s="4" t="n">
        <f aca="false">(0.5*C53+C54+C55+C56+C57+C58+C59+C60+C61+C62+C63+C64+0.5*C65)/12</f>
        <v>2278.83333333333</v>
      </c>
      <c r="F59" s="4" t="n">
        <f aca="false">C59-E59</f>
        <v>259.166666666666</v>
      </c>
      <c r="L59" s="4" t="n">
        <f aca="false">C59-J11</f>
        <v>2367.82514880952</v>
      </c>
      <c r="N59" s="4" t="n">
        <f aca="false">(0.5*C53+C54+C55+C56+C57+C58+C60+C61+C62+C63+C64+0.5*C65)/12</f>
        <v>2067.33333333333</v>
      </c>
      <c r="P59" s="0" t="n">
        <v>57</v>
      </c>
      <c r="Q59" s="0" t="n">
        <f aca="false">P59^2</f>
        <v>3249</v>
      </c>
      <c r="R59" s="0" t="n">
        <f aca="false">P59*C59</f>
        <v>144666</v>
      </c>
      <c r="S59" s="13" t="n">
        <f aca="false">$Y$5+$Y$6*P59</f>
        <v>2275.93040558871</v>
      </c>
    </row>
    <row r="60" customFormat="false" ht="13.8" hidden="false" customHeight="false" outlineLevel="0" collapsed="false">
      <c r="A60" s="0" t="n">
        <v>2008</v>
      </c>
      <c r="B60" s="12" t="s">
        <v>263</v>
      </c>
      <c r="C60" s="0" t="n">
        <v>2173</v>
      </c>
      <c r="E60" s="4" t="n">
        <f aca="false">(0.5*C54+C55+C56+C57+C58+C59+C60+C61+C62+C63+C64+C65+0.5*C66)/12</f>
        <v>2325.70833333333</v>
      </c>
      <c r="F60" s="4" t="n">
        <f aca="false">C60-E60</f>
        <v>-152.708333333333</v>
      </c>
      <c r="L60" s="4" t="n">
        <f aca="false">C60-J12</f>
        <v>2464.87375992064</v>
      </c>
      <c r="N60" s="4" t="n">
        <f aca="false">(0.5*C54+C55+C56+C57+C58+C59+C61+C62+C63+C64+C65+0.5*C66)/12</f>
        <v>2144.625</v>
      </c>
      <c r="P60" s="0" t="n">
        <v>58</v>
      </c>
      <c r="Q60" s="0" t="n">
        <f aca="false">P60^2</f>
        <v>3364</v>
      </c>
      <c r="R60" s="0" t="n">
        <f aca="false">P60*C60</f>
        <v>126034</v>
      </c>
      <c r="S60" s="13" t="n">
        <f aca="false">$Y$5+$Y$6*P60</f>
        <v>2298.12074742268</v>
      </c>
    </row>
    <row r="61" customFormat="false" ht="13.8" hidden="false" customHeight="false" outlineLevel="0" collapsed="false">
      <c r="A61" s="0" t="n">
        <v>2008</v>
      </c>
      <c r="B61" s="12" t="s">
        <v>264</v>
      </c>
      <c r="C61" s="0" t="n">
        <v>2194</v>
      </c>
      <c r="E61" s="4" t="n">
        <f aca="false">(0.5*C55+C56+C57+C58+C59+C60+C61+C62+C63+C64+C65+C66+0.5*C67)/12</f>
        <v>2361.45833333333</v>
      </c>
      <c r="F61" s="4" t="n">
        <f aca="false">C61-E61</f>
        <v>-167.458333333333</v>
      </c>
      <c r="L61" s="4" t="n">
        <f aca="false">C61-J13</f>
        <v>2222.95014880952</v>
      </c>
      <c r="N61" s="4" t="n">
        <f aca="false">(0.5*C55+C56+C57+C58+C59+C60+C62+C63+C64+C65+C66+0.5*C67)/12</f>
        <v>2178.625</v>
      </c>
      <c r="P61" s="0" t="n">
        <v>59</v>
      </c>
      <c r="Q61" s="0" t="n">
        <f aca="false">P61^2</f>
        <v>3481</v>
      </c>
      <c r="R61" s="0" t="n">
        <f aca="false">P61*C61</f>
        <v>129446</v>
      </c>
      <c r="S61" s="13" t="n">
        <f aca="false">$Y$5+$Y$6*P61</f>
        <v>2320.31108925665</v>
      </c>
    </row>
    <row r="62" customFormat="false" ht="13.8" hidden="false" customHeight="false" outlineLevel="0" collapsed="false">
      <c r="A62" s="0" t="n">
        <v>2008</v>
      </c>
      <c r="B62" s="12" t="s">
        <v>265</v>
      </c>
      <c r="C62" s="0" t="n">
        <v>1333</v>
      </c>
      <c r="E62" s="4" t="n">
        <f aca="false">(0.5*C56+C57+C58+C59+C60+C61+C62+C63+C64+C65+C66+C67+0.5*C68)/12</f>
        <v>2350.54166666667</v>
      </c>
      <c r="F62" s="4" t="n">
        <f aca="false">C62-E62</f>
        <v>-1017.54166666667</v>
      </c>
      <c r="L62" s="4" t="n">
        <f aca="false">C62-J14</f>
        <v>2367.67237103175</v>
      </c>
      <c r="N62" s="4" t="n">
        <f aca="false">(0.5*C56+C57+C58+C59+C60+C61+C63+C64+C65+C66+C67+0.5*C68)/12</f>
        <v>2239.45833333333</v>
      </c>
      <c r="P62" s="0" t="n">
        <v>60</v>
      </c>
      <c r="Q62" s="0" t="n">
        <f aca="false">P62^2</f>
        <v>3600</v>
      </c>
      <c r="R62" s="0" t="n">
        <f aca="false">P62*C62</f>
        <v>79980</v>
      </c>
      <c r="S62" s="13" t="n">
        <f aca="false">$Y$5+$Y$6*P62</f>
        <v>2342.50143109061</v>
      </c>
    </row>
    <row r="63" customFormat="false" ht="13.8" hidden="false" customHeight="false" outlineLevel="0" collapsed="false">
      <c r="A63" s="0" t="n">
        <v>2009</v>
      </c>
      <c r="B63" s="12" t="s">
        <v>251</v>
      </c>
      <c r="C63" s="0" t="n">
        <v>1515</v>
      </c>
      <c r="E63" s="4" t="n">
        <f aca="false">(0.5*C57+C58+C59+C60+C61+C62+C63+C64+C65+C66+C67+C68+0.5*C69)/12</f>
        <v>2351.08333333333</v>
      </c>
      <c r="F63" s="4" t="n">
        <f aca="false">C63-E63</f>
        <v>-836.083333333334</v>
      </c>
      <c r="L63" s="4" t="n">
        <f aca="false">C63-J3</f>
        <v>2158.81721230159</v>
      </c>
      <c r="N63" s="4" t="n">
        <f aca="false">(0.5*C57+C58+C59+C60+C61+C62+C64+C65+C66+C67+C68+0.5*C69)/12</f>
        <v>2224.83333333333</v>
      </c>
      <c r="P63" s="0" t="n">
        <v>61</v>
      </c>
      <c r="Q63" s="0" t="n">
        <f aca="false">P63^2</f>
        <v>3721</v>
      </c>
      <c r="R63" s="0" t="n">
        <f aca="false">P63*C63</f>
        <v>92415</v>
      </c>
      <c r="S63" s="13" t="n">
        <f aca="false">$Y$5+$Y$6*P63</f>
        <v>2364.69177292458</v>
      </c>
    </row>
    <row r="64" customFormat="false" ht="13.8" hidden="false" customHeight="false" outlineLevel="0" collapsed="false">
      <c r="A64" s="0" t="n">
        <v>2009</v>
      </c>
      <c r="B64" s="12" t="s">
        <v>254</v>
      </c>
      <c r="C64" s="0" t="n">
        <v>2105</v>
      </c>
      <c r="E64" s="4" t="n">
        <f aca="false">(0.5*C58+C59+C60+C61+C62+C63+C64+C65+C66+C67+C68+C69+0.5*C70)/12</f>
        <v>2365.45833333333</v>
      </c>
      <c r="F64" s="4" t="n">
        <f aca="false">C64-E64</f>
        <v>-260.458333333333</v>
      </c>
      <c r="L64" s="4" t="n">
        <f aca="false">C64-J4</f>
        <v>2401.36483134921</v>
      </c>
      <c r="N64" s="4" t="n">
        <f aca="false">(0.5*C58+C59+C60+C61+C62+C63+C65+C66+C67+C68+C69+0.5*C70)/12</f>
        <v>2190.04166666667</v>
      </c>
      <c r="P64" s="0" t="n">
        <v>62</v>
      </c>
      <c r="Q64" s="0" t="n">
        <f aca="false">P64^2</f>
        <v>3844</v>
      </c>
      <c r="R64" s="0" t="n">
        <f aca="false">P64*C64</f>
        <v>130510</v>
      </c>
      <c r="S64" s="13" t="n">
        <f aca="false">$Y$5+$Y$6*P64</f>
        <v>2386.88211475855</v>
      </c>
    </row>
    <row r="65" customFormat="false" ht="13.8" hidden="false" customHeight="false" outlineLevel="0" collapsed="false">
      <c r="A65" s="0" t="n">
        <v>2009</v>
      </c>
      <c r="B65" s="12" t="s">
        <v>256</v>
      </c>
      <c r="C65" s="0" t="n">
        <v>2090</v>
      </c>
      <c r="E65" s="4" t="n">
        <f aca="false">(0.5*C59+C60+C61+C62+C63+C64+C65+C66+C67+C68+C69+C70+0.5*C71)/12</f>
        <v>2374.54166666667</v>
      </c>
      <c r="F65" s="4" t="n">
        <f aca="false">C65-E65</f>
        <v>-284.541666666667</v>
      </c>
      <c r="L65" s="4" t="n">
        <f aca="false">C65-J5</f>
        <v>2227.37673611111</v>
      </c>
      <c r="N65" s="4" t="n">
        <f aca="false">(0.5*C59+C60+C61+C62+C63+C64+C66+C67+C68+C69+C70+0.5*C71)/12</f>
        <v>2200.375</v>
      </c>
      <c r="P65" s="0" t="n">
        <v>63</v>
      </c>
      <c r="Q65" s="0" t="n">
        <f aca="false">P65^2</f>
        <v>3969</v>
      </c>
      <c r="R65" s="0" t="n">
        <f aca="false">P65*C65</f>
        <v>131670</v>
      </c>
      <c r="S65" s="13" t="n">
        <f aca="false">$Y$5+$Y$6*P65</f>
        <v>2409.07245659251</v>
      </c>
    </row>
    <row r="66" customFormat="false" ht="13.8" hidden="false" customHeight="false" outlineLevel="0" collapsed="false">
      <c r="A66" s="0" t="n">
        <v>2009</v>
      </c>
      <c r="B66" s="12" t="s">
        <v>257</v>
      </c>
      <c r="C66" s="0" t="n">
        <v>2447</v>
      </c>
      <c r="E66" s="4" t="n">
        <f aca="false">(0.5*C60+C61+C62+C63+C64+C65+C66+C67+C68+C69+C70+C71+0.5*C72)/12</f>
        <v>2385.20833333333</v>
      </c>
      <c r="F66" s="4" t="n">
        <f aca="false">C66-E66</f>
        <v>61.7916666666665</v>
      </c>
      <c r="L66" s="4" t="n">
        <f aca="false">C66-J6</f>
        <v>2661.81125992064</v>
      </c>
      <c r="N66" s="4" t="n">
        <f aca="false">(0.5*C60+C61+C62+C63+C64+C65+C67+C68+C69+C70+C71+0.5*C72)/12</f>
        <v>2181.29166666667</v>
      </c>
      <c r="P66" s="0" t="n">
        <v>64</v>
      </c>
      <c r="Q66" s="0" t="n">
        <f aca="false">P66^2</f>
        <v>4096</v>
      </c>
      <c r="R66" s="0" t="n">
        <f aca="false">P66*C66</f>
        <v>156608</v>
      </c>
      <c r="S66" s="13" t="n">
        <f aca="false">$Y$5+$Y$6*P66</f>
        <v>2431.26279842648</v>
      </c>
    </row>
    <row r="67" customFormat="false" ht="13.8" hidden="false" customHeight="false" outlineLevel="0" collapsed="false">
      <c r="A67" s="0" t="n">
        <v>2009</v>
      </c>
      <c r="B67" s="12" t="s">
        <v>258</v>
      </c>
      <c r="C67" s="0" t="n">
        <v>3095</v>
      </c>
      <c r="E67" s="4" t="n">
        <f aca="false">(0.5*C61+C62+C63+C64+C65+C66+C67+C68+C69+C70+C71+C72+0.5*C73)/12</f>
        <v>2417</v>
      </c>
      <c r="F67" s="4" t="n">
        <f aca="false">C67-E67</f>
        <v>678</v>
      </c>
      <c r="L67" s="4" t="n">
        <f aca="false">C67-J7</f>
        <v>2493.27554563492</v>
      </c>
      <c r="N67" s="4" t="n">
        <f aca="false">(0.5*C61+C62+C63+C64+C65+C66+C68+C69+C70+C71+C72+0.5*C73)/12</f>
        <v>2159.08333333333</v>
      </c>
      <c r="P67" s="0" t="n">
        <v>65</v>
      </c>
      <c r="Q67" s="0" t="n">
        <f aca="false">P67^2</f>
        <v>4225</v>
      </c>
      <c r="R67" s="0" t="n">
        <f aca="false">P67*C67</f>
        <v>201175</v>
      </c>
      <c r="S67" s="13" t="n">
        <f aca="false">$Y$5+$Y$6*P67</f>
        <v>2453.45314026045</v>
      </c>
    </row>
    <row r="68" customFormat="false" ht="13.8" hidden="false" customHeight="false" outlineLevel="0" collapsed="false">
      <c r="A68" s="0" t="n">
        <v>2009</v>
      </c>
      <c r="B68" s="12" t="s">
        <v>259</v>
      </c>
      <c r="C68" s="0" t="n">
        <v>2222</v>
      </c>
      <c r="E68" s="4" t="n">
        <f aca="false">(0.5*C62+C63+C64+C65+C66+C67+C68+C69+C70+C71+C72+C73+0.5*C74)/12</f>
        <v>2447.20833333333</v>
      </c>
      <c r="F68" s="4" t="n">
        <f aca="false">C68-E68</f>
        <v>-225.208333333333</v>
      </c>
      <c r="L68" s="4" t="n">
        <f aca="false">C68-J8</f>
        <v>1743.67435515873</v>
      </c>
      <c r="N68" s="4" t="n">
        <f aca="false">(0.5*C62+C63+C64+C65+C66+C67+C69+C70+C71+C72+C73+0.5*C74)/12</f>
        <v>2262.04166666667</v>
      </c>
      <c r="P68" s="0" t="n">
        <v>66</v>
      </c>
      <c r="Q68" s="0" t="n">
        <f aca="false">P68^2</f>
        <v>4356</v>
      </c>
      <c r="R68" s="0" t="n">
        <f aca="false">P68*C68</f>
        <v>146652</v>
      </c>
      <c r="S68" s="13" t="n">
        <f aca="false">$Y$5+$Y$6*P68</f>
        <v>2475.64348209441</v>
      </c>
    </row>
    <row r="69" customFormat="false" ht="13.8" hidden="false" customHeight="false" outlineLevel="0" collapsed="false">
      <c r="A69" s="0" t="n">
        <v>2009</v>
      </c>
      <c r="B69" s="12" t="s">
        <v>260</v>
      </c>
      <c r="C69" s="0" t="n">
        <v>3217</v>
      </c>
      <c r="E69" s="4" t="n">
        <f aca="false">(0.5*C63+C64+C65+C66+C67+C68+C69+C70+C71+C72+C73+C74+0.5*C75)/12</f>
        <v>2451.29166666667</v>
      </c>
      <c r="F69" s="4" t="n">
        <f aca="false">C69-E69</f>
        <v>765.708333333334</v>
      </c>
      <c r="L69" s="4" t="n">
        <f aca="false">C69-J9</f>
        <v>2611.7279265873</v>
      </c>
      <c r="N69" s="4" t="n">
        <f aca="false">(0.5*C63+C64+C65+C66+C67+C68+C70+C71+C72+C73+C74+0.5*C75)/12</f>
        <v>2183.20833333333</v>
      </c>
      <c r="P69" s="0" t="n">
        <v>67</v>
      </c>
      <c r="Q69" s="0" t="n">
        <f aca="false">P69^2</f>
        <v>4489</v>
      </c>
      <c r="R69" s="0" t="n">
        <f aca="false">P69*C69</f>
        <v>215539</v>
      </c>
      <c r="S69" s="13" t="n">
        <f aca="false">$Y$5+$Y$6*P69</f>
        <v>2497.83382392838</v>
      </c>
    </row>
    <row r="70" customFormat="false" ht="13.8" hidden="false" customHeight="false" outlineLevel="0" collapsed="false">
      <c r="A70" s="0" t="n">
        <v>2009</v>
      </c>
      <c r="B70" s="12" t="s">
        <v>261</v>
      </c>
      <c r="C70" s="0" t="n">
        <v>3444</v>
      </c>
      <c r="E70" s="4" t="n">
        <f aca="false">(0.5*C64+C65+C66+C67+C68+C69+C70+C71+C72+C73+C74+C75+0.5*C76)/12</f>
        <v>2448.08333333333</v>
      </c>
      <c r="F70" s="4" t="n">
        <f aca="false">C70-E70</f>
        <v>995.916666666667</v>
      </c>
      <c r="L70" s="4" t="n">
        <f aca="false">C70-J10</f>
        <v>2651.63070436508</v>
      </c>
      <c r="N70" s="4" t="n">
        <f aca="false">(0.5*C64+C65+C66+C67+C68+C69+C71+C72+C73+C74+C75+0.5*C76)/12</f>
        <v>2161.08333333333</v>
      </c>
      <c r="P70" s="0" t="n">
        <v>68</v>
      </c>
      <c r="Q70" s="0" t="n">
        <f aca="false">P70^2</f>
        <v>4624</v>
      </c>
      <c r="R70" s="0" t="n">
        <f aca="false">P70*C70</f>
        <v>234192</v>
      </c>
      <c r="S70" s="13" t="n">
        <f aca="false">$Y$5+$Y$6*P70</f>
        <v>2520.02416576234</v>
      </c>
    </row>
    <row r="71" customFormat="false" ht="13.8" hidden="false" customHeight="false" outlineLevel="0" collapsed="false">
      <c r="A71" s="0" t="n">
        <v>2009</v>
      </c>
      <c r="B71" s="12" t="s">
        <v>262</v>
      </c>
      <c r="C71" s="0" t="n">
        <v>2781</v>
      </c>
      <c r="E71" s="4" t="n">
        <f aca="false">(0.5*C65+C66+C67+C68+C69+C70+C71+C72+C73+C74+C75+C76+0.5*C77)/12</f>
        <v>2464.20833333333</v>
      </c>
      <c r="F71" s="4" t="n">
        <f aca="false">C71-E71</f>
        <v>316.791666666666</v>
      </c>
      <c r="L71" s="4" t="n">
        <f aca="false">C71-J11</f>
        <v>2610.82514880952</v>
      </c>
      <c r="N71" s="4" t="n">
        <f aca="false">(0.5*C65+C66+C67+C68+C69+C70+C72+C73+C74+C75+C76+0.5*C77)/12</f>
        <v>2232.45833333333</v>
      </c>
      <c r="P71" s="0" t="n">
        <v>69</v>
      </c>
      <c r="Q71" s="0" t="n">
        <f aca="false">P71^2</f>
        <v>4761</v>
      </c>
      <c r="R71" s="0" t="n">
        <f aca="false">P71*C71</f>
        <v>191889</v>
      </c>
      <c r="S71" s="13" t="n">
        <f aca="false">$Y$5+$Y$6*P71</f>
        <v>2542.21450759631</v>
      </c>
    </row>
    <row r="72" customFormat="false" ht="13.8" hidden="false" customHeight="false" outlineLevel="0" collapsed="false">
      <c r="A72" s="0" t="n">
        <v>2009</v>
      </c>
      <c r="B72" s="12" t="s">
        <v>263</v>
      </c>
      <c r="C72" s="0" t="n">
        <v>2186</v>
      </c>
      <c r="E72" s="4" t="n">
        <f aca="false">(0.5*C66+C67+C68+C69+C70+C71+C72+C73+C74+C75+C76+C77+0.5*C78)/12</f>
        <v>2485.83333333333</v>
      </c>
      <c r="F72" s="4" t="n">
        <f aca="false">C72-E72</f>
        <v>-299.833333333333</v>
      </c>
      <c r="L72" s="4" t="n">
        <f aca="false">C72-J12</f>
        <v>2477.87375992063</v>
      </c>
      <c r="N72" s="4" t="n">
        <f aca="false">(0.5*C66+C67+C68+C69+C70+C71+C73+C74+C75+C76+C77+0.5*C78)/12</f>
        <v>2303.66666666667</v>
      </c>
      <c r="P72" s="0" t="n">
        <v>70</v>
      </c>
      <c r="Q72" s="0" t="n">
        <f aca="false">P72^2</f>
        <v>4900</v>
      </c>
      <c r="R72" s="0" t="n">
        <f aca="false">P72*C72</f>
        <v>153020</v>
      </c>
      <c r="S72" s="13" t="n">
        <f aca="false">$Y$5+$Y$6*P72</f>
        <v>2564.40484943028</v>
      </c>
    </row>
    <row r="73" customFormat="false" ht="13.8" hidden="false" customHeight="false" outlineLevel="0" collapsed="false">
      <c r="A73" s="0" t="n">
        <v>2009</v>
      </c>
      <c r="B73" s="12" t="s">
        <v>264</v>
      </c>
      <c r="C73" s="0" t="n">
        <v>2944</v>
      </c>
      <c r="E73" s="4" t="n">
        <f aca="false">(0.5*C67+C68+C69+C70+C71+C72+C73+C74+C75+C76+C77+C78+0.5*C79)/12</f>
        <v>2483.41666666667</v>
      </c>
      <c r="F73" s="4" t="n">
        <f aca="false">C73-E73</f>
        <v>460.583333333334</v>
      </c>
      <c r="L73" s="4" t="n">
        <f aca="false">C73-J13</f>
        <v>2972.95014880952</v>
      </c>
      <c r="N73" s="4" t="n">
        <f aca="false">(0.5*C67+C68+C69+C70+C71+C72+C74+C75+C76+C77+C78+0.5*C79)/12</f>
        <v>2238.08333333333</v>
      </c>
      <c r="P73" s="0" t="n">
        <v>71</v>
      </c>
      <c r="Q73" s="0" t="n">
        <f aca="false">P73^2</f>
        <v>5041</v>
      </c>
      <c r="R73" s="0" t="n">
        <f aca="false">P73*C73</f>
        <v>209024</v>
      </c>
      <c r="S73" s="13" t="n">
        <f aca="false">$Y$5+$Y$6*P73</f>
        <v>2586.59519126424</v>
      </c>
    </row>
    <row r="74" customFormat="false" ht="13.8" hidden="false" customHeight="false" outlineLevel="0" collapsed="false">
      <c r="A74" s="0" t="n">
        <v>2009</v>
      </c>
      <c r="B74" s="12" t="s">
        <v>265</v>
      </c>
      <c r="C74" s="0" t="n">
        <v>1308</v>
      </c>
      <c r="E74" s="4" t="n">
        <f aca="false">(0.5*C68+C69+C70+C71+C72+C73+C74+C75+C76+C77+C78+C79+0.5*C80)/12</f>
        <v>2537.375</v>
      </c>
      <c r="F74" s="4" t="n">
        <f aca="false">C74-E74</f>
        <v>-1229.375</v>
      </c>
      <c r="L74" s="4" t="n">
        <f aca="false">C74-J14</f>
        <v>2342.67237103175</v>
      </c>
      <c r="N74" s="4" t="n">
        <f aca="false">(0.5*C68+C69+C70+C71+C72+C73+C75+C76+C77+C78+C79+0.5*C80)/12</f>
        <v>2428.375</v>
      </c>
      <c r="P74" s="0" t="n">
        <v>72</v>
      </c>
      <c r="Q74" s="0" t="n">
        <f aca="false">P74^2</f>
        <v>5184</v>
      </c>
      <c r="R74" s="0" t="n">
        <f aca="false">P74*C74</f>
        <v>94176</v>
      </c>
      <c r="S74" s="13" t="n">
        <f aca="false">$Y$5+$Y$6*P74</f>
        <v>2608.78553309821</v>
      </c>
    </row>
    <row r="75" customFormat="false" ht="13.8" hidden="false" customHeight="false" outlineLevel="0" collapsed="false">
      <c r="A75" s="0" t="n">
        <v>2010</v>
      </c>
      <c r="B75" s="12" t="s">
        <v>251</v>
      </c>
      <c r="C75" s="0" t="n">
        <v>1638</v>
      </c>
      <c r="E75" s="4" t="n">
        <f aca="false">(0.5*C69+C70+C71+C72+C73+C74+C75+C76+C77+C78+C79+C80+0.5*C81)/12</f>
        <v>2594.83333333333</v>
      </c>
      <c r="F75" s="4" t="n">
        <f aca="false">C75-E75</f>
        <v>-956.833333333334</v>
      </c>
      <c r="L75" s="4" t="n">
        <f aca="false">C75-J3</f>
        <v>2281.81721230159</v>
      </c>
      <c r="N75" s="4" t="n">
        <f aca="false">(0.5*C69+C70+C71+C72+C73+C74+C76+C77+C78+C79+C80+0.5*C81)/12</f>
        <v>2458.33333333333</v>
      </c>
      <c r="P75" s="0" t="n">
        <v>73</v>
      </c>
      <c r="Q75" s="0" t="n">
        <f aca="false">P75^2</f>
        <v>5329</v>
      </c>
      <c r="R75" s="0" t="n">
        <f aca="false">P75*C75</f>
        <v>119574</v>
      </c>
      <c r="S75" s="13" t="n">
        <f aca="false">$Y$5+$Y$6*P75</f>
        <v>2630.97587493218</v>
      </c>
    </row>
    <row r="76" customFormat="false" ht="13.8" hidden="false" customHeight="false" outlineLevel="0" collapsed="false">
      <c r="A76" s="0" t="n">
        <v>2010</v>
      </c>
      <c r="B76" s="12" t="s">
        <v>254</v>
      </c>
      <c r="C76" s="0" t="n">
        <v>1905</v>
      </c>
      <c r="E76" s="4" t="n">
        <f aca="false">(0.5*C70+C71+C72+C73+C74+C75+C76+C77+C78+C79+C80+C81+0.5*C82)/12</f>
        <v>2618.79166666667</v>
      </c>
      <c r="F76" s="4" t="n">
        <f aca="false">C76-E76</f>
        <v>-713.791666666667</v>
      </c>
      <c r="L76" s="4" t="n">
        <f aca="false">C76-J4</f>
        <v>2201.36483134921</v>
      </c>
      <c r="N76" s="4" t="n">
        <f aca="false">(0.5*C70+C71+C72+C73+C74+C75+C77+C78+C79+C80+C81+0.5*C82)/12</f>
        <v>2460.04166666667</v>
      </c>
      <c r="P76" s="0" t="n">
        <v>74</v>
      </c>
      <c r="Q76" s="0" t="n">
        <f aca="false">P76^2</f>
        <v>5476</v>
      </c>
      <c r="R76" s="0" t="n">
        <f aca="false">P76*C76</f>
        <v>140970</v>
      </c>
      <c r="S76" s="13" t="n">
        <f aca="false">$Y$5+$Y$6*P76</f>
        <v>2653.16621676614</v>
      </c>
    </row>
    <row r="77" customFormat="false" ht="13.8" hidden="false" customHeight="false" outlineLevel="0" collapsed="false">
      <c r="A77" s="0" t="n">
        <v>2010</v>
      </c>
      <c r="B77" s="12" t="s">
        <v>256</v>
      </c>
      <c r="C77" s="0" t="n">
        <v>2677</v>
      </c>
      <c r="E77" s="4" t="n">
        <f aca="false">(0.5*C71+C72+C73+C74+C75+C76+C77+C78+C79+C80+C81+C82+0.5*C83)/12</f>
        <v>2647.58333333333</v>
      </c>
      <c r="F77" s="4" t="n">
        <f aca="false">C77-E77</f>
        <v>29.4166666666665</v>
      </c>
      <c r="L77" s="4" t="n">
        <f aca="false">C77-J5</f>
        <v>2814.37673611111</v>
      </c>
      <c r="N77" s="4" t="n">
        <f aca="false">(0.5*C71+C72+C73+C74+C75+C76+C78+C79+C80+C81+C82+0.5*C83)/12</f>
        <v>2424.5</v>
      </c>
      <c r="P77" s="0" t="n">
        <v>75</v>
      </c>
      <c r="Q77" s="0" t="n">
        <f aca="false">P77^2</f>
        <v>5625</v>
      </c>
      <c r="R77" s="0" t="n">
        <f aca="false">P77*C77</f>
        <v>200775</v>
      </c>
      <c r="S77" s="13" t="n">
        <f aca="false">$Y$5+$Y$6*P77</f>
        <v>2675.35655860011</v>
      </c>
    </row>
    <row r="78" customFormat="false" ht="13.8" hidden="false" customHeight="false" outlineLevel="0" collapsed="false">
      <c r="A78" s="0" t="n">
        <v>2010</v>
      </c>
      <c r="B78" s="12" t="s">
        <v>257</v>
      </c>
      <c r="C78" s="0" t="n">
        <v>2379</v>
      </c>
      <c r="E78" s="4" t="n">
        <f aca="false">(0.5*C72+C73+C74+C75+C76+C77+C78+C79+C80+C81+C82+C83+0.5*C84)/12</f>
        <v>2668.20833333333</v>
      </c>
      <c r="F78" s="4" t="n">
        <f aca="false">C78-E78</f>
        <v>-289.208333333333</v>
      </c>
      <c r="L78" s="4" t="n">
        <f aca="false">C78-J6</f>
        <v>2593.81125992064</v>
      </c>
      <c r="N78" s="4" t="n">
        <f aca="false">(0.5*C72+C73+C74+C75+C76+C77+C79+C80+C81+C82+C83+0.5*C84)/12</f>
        <v>2469.95833333333</v>
      </c>
      <c r="P78" s="0" t="n">
        <v>76</v>
      </c>
      <c r="Q78" s="0" t="n">
        <f aca="false">P78^2</f>
        <v>5776</v>
      </c>
      <c r="R78" s="0" t="n">
        <f aca="false">P78*C78</f>
        <v>180804</v>
      </c>
      <c r="S78" s="13" t="n">
        <f aca="false">$Y$5+$Y$6*P78</f>
        <v>2697.54690043407</v>
      </c>
    </row>
    <row r="79" customFormat="false" ht="13.8" hidden="false" customHeight="false" outlineLevel="0" collapsed="false">
      <c r="A79" s="0" t="n">
        <v>2010</v>
      </c>
      <c r="B79" s="12" t="s">
        <v>258</v>
      </c>
      <c r="C79" s="0" t="n">
        <v>3105</v>
      </c>
      <c r="E79" s="4" t="n">
        <f aca="false">(0.5*C73+C74+C75+C76+C77+C78+C79+C80+C81+C82+C83+C84+0.5*C85)/12</f>
        <v>2653.125</v>
      </c>
      <c r="F79" s="4" t="n">
        <f aca="false">C79-E79</f>
        <v>451.875</v>
      </c>
      <c r="L79" s="4" t="n">
        <f aca="false">C79-J7</f>
        <v>2503.27554563492</v>
      </c>
      <c r="N79" s="4" t="n">
        <f aca="false">(0.5*C73+C74+C75+C76+C77+C78+C80+C81+C82+C83+C84+0.5*C85)/12</f>
        <v>2394.375</v>
      </c>
      <c r="P79" s="0" t="n">
        <v>77</v>
      </c>
      <c r="Q79" s="0" t="n">
        <f aca="false">P79^2</f>
        <v>5929</v>
      </c>
      <c r="R79" s="0" t="n">
        <f aca="false">P79*C79</f>
        <v>239085</v>
      </c>
      <c r="S79" s="13" t="n">
        <f aca="false">$Y$5+$Y$6*P79</f>
        <v>2719.73724226804</v>
      </c>
    </row>
    <row r="80" customFormat="false" ht="13.8" hidden="false" customHeight="false" outlineLevel="0" collapsed="false">
      <c r="A80" s="0" t="n">
        <v>2010</v>
      </c>
      <c r="B80" s="12" t="s">
        <v>259</v>
      </c>
      <c r="C80" s="0" t="n">
        <v>3507</v>
      </c>
      <c r="E80" s="4" t="n">
        <f aca="false">(0.5*C74+C75+C76+C77+C78+C79+C80+C81+C82+C83+C84+C85+0.5*C86)/12</f>
        <v>2621.08333333333</v>
      </c>
      <c r="F80" s="4" t="n">
        <f aca="false">C80-E80</f>
        <v>885.916666666667</v>
      </c>
      <c r="L80" s="4" t="n">
        <f aca="false">C80-J8</f>
        <v>3028.67435515873</v>
      </c>
      <c r="N80" s="4" t="n">
        <f aca="false">(0.5*C74+C75+C76+C77+C78+C79+C81+C82+C83+C84+C85+0.5*C86)/12</f>
        <v>2328.83333333333</v>
      </c>
      <c r="P80" s="0" t="n">
        <v>78</v>
      </c>
      <c r="Q80" s="0" t="n">
        <f aca="false">P80^2</f>
        <v>6084</v>
      </c>
      <c r="R80" s="0" t="n">
        <f aca="false">P80*C80</f>
        <v>273546</v>
      </c>
      <c r="S80" s="13" t="n">
        <f aca="false">$Y$5+$Y$6*P80</f>
        <v>2741.92758410201</v>
      </c>
    </row>
    <row r="81" customFormat="false" ht="13.8" hidden="false" customHeight="false" outlineLevel="0" collapsed="false">
      <c r="A81" s="0" t="n">
        <v>2010</v>
      </c>
      <c r="B81" s="12" t="s">
        <v>260</v>
      </c>
      <c r="C81" s="0" t="n">
        <v>3311</v>
      </c>
      <c r="E81" s="4" t="n">
        <f aca="false">(0.5*C75+C76+C77+C78+C79+C80+C81+C82+C83+C84+C85+C86+0.5*C87)/12</f>
        <v>2635.33333333333</v>
      </c>
      <c r="F81" s="4" t="n">
        <f aca="false">C81-E81</f>
        <v>675.666666666667</v>
      </c>
      <c r="L81" s="4" t="n">
        <f aca="false">C81-J9</f>
        <v>2705.7279265873</v>
      </c>
      <c r="N81" s="4" t="n">
        <f aca="false">(0.5*C75+C76+C77+C78+C79+C80+C82+C83+C84+C85+C86+0.5*C87)/12</f>
        <v>2359.41666666667</v>
      </c>
      <c r="P81" s="0" t="n">
        <v>79</v>
      </c>
      <c r="Q81" s="0" t="n">
        <f aca="false">P81^2</f>
        <v>6241</v>
      </c>
      <c r="R81" s="0" t="n">
        <f aca="false">P81*C81</f>
        <v>261569</v>
      </c>
      <c r="S81" s="13" t="n">
        <f aca="false">$Y$5+$Y$6*P81</f>
        <v>2764.11792593597</v>
      </c>
    </row>
    <row r="82" customFormat="false" ht="13.8" hidden="false" customHeight="false" outlineLevel="0" collapsed="false">
      <c r="A82" s="0" t="n">
        <v>2010</v>
      </c>
      <c r="B82" s="12" t="s">
        <v>261</v>
      </c>
      <c r="C82" s="0" t="n">
        <v>3925</v>
      </c>
      <c r="E82" s="4" t="n">
        <f aca="false">(0.5*C76+C77+C78+C79+C80+C81+C82+C83+C84+C85+C86+C87+0.5*C88)/12</f>
        <v>2668.54166666667</v>
      </c>
      <c r="F82" s="4" t="n">
        <f aca="false">C82-E82</f>
        <v>1256.45833333333</v>
      </c>
      <c r="L82" s="4" t="n">
        <f aca="false">C82-J10</f>
        <v>3132.63070436508</v>
      </c>
      <c r="N82" s="4" t="n">
        <f aca="false">(0.5*C76+C77+C78+C79+C80+C81+C83+C84+C85+C86+C87+0.5*C88)/12</f>
        <v>2341.45833333333</v>
      </c>
      <c r="P82" s="0" t="n">
        <v>80</v>
      </c>
      <c r="Q82" s="0" t="n">
        <f aca="false">P82^2</f>
        <v>6400</v>
      </c>
      <c r="R82" s="0" t="n">
        <f aca="false">P82*C82</f>
        <v>314000</v>
      </c>
      <c r="S82" s="13" t="n">
        <f aca="false">$Y$5+$Y$6*P82</f>
        <v>2786.30826776994</v>
      </c>
    </row>
    <row r="83" customFormat="false" ht="13.8" hidden="false" customHeight="false" outlineLevel="0" collapsed="false">
      <c r="A83" s="0" t="n">
        <v>2010</v>
      </c>
      <c r="B83" s="12" t="s">
        <v>262</v>
      </c>
      <c r="C83" s="0" t="n">
        <v>2991</v>
      </c>
      <c r="E83" s="4" t="n">
        <f aca="false">(0.5*C77+C78+C79+C80+C81+C82+C83+C84+C85+C86+C87+C88+0.5*C89)/12</f>
        <v>2692.95833333333</v>
      </c>
      <c r="F83" s="4" t="n">
        <f aca="false">C83-E83</f>
        <v>298.041666666666</v>
      </c>
      <c r="L83" s="4" t="n">
        <f aca="false">C83-J11</f>
        <v>2820.82514880952</v>
      </c>
      <c r="N83" s="4" t="n">
        <f aca="false">(0.5*C77+C78+C79+C80+C81+C82+C84+C85+C86+C87+C88+0.5*C89)/12</f>
        <v>2443.70833333333</v>
      </c>
      <c r="P83" s="0" t="n">
        <v>81</v>
      </c>
      <c r="Q83" s="0" t="n">
        <f aca="false">P83^2</f>
        <v>6561</v>
      </c>
      <c r="R83" s="0" t="n">
        <f aca="false">P83*C83</f>
        <v>242271</v>
      </c>
      <c r="S83" s="13" t="n">
        <f aca="false">$Y$5+$Y$6*P83</f>
        <v>2808.49860960391</v>
      </c>
    </row>
    <row r="84" customFormat="false" ht="13.8" hidden="false" customHeight="false" outlineLevel="0" collapsed="false">
      <c r="A84" s="0" t="n">
        <v>2010</v>
      </c>
      <c r="B84" s="12" t="s">
        <v>263</v>
      </c>
      <c r="C84" s="0" t="n">
        <v>2471</v>
      </c>
      <c r="E84" s="4" t="n">
        <f aca="false">(0.5*C78+C79+C80+C81+C82+C83+C84+C85+C86+C87+C88+C89+0.5*C90)/12</f>
        <v>2712.16666666667</v>
      </c>
      <c r="F84" s="4" t="n">
        <f aca="false">C84-E84</f>
        <v>-241.166666666667</v>
      </c>
      <c r="L84" s="4" t="n">
        <f aca="false">C84-J12</f>
        <v>2762.87375992064</v>
      </c>
      <c r="N84" s="4" t="n">
        <f aca="false">(0.5*C78+C79+C80+C81+C82+C83+C85+C86+C87+C88+C89+0.5*C90)/12</f>
        <v>2506.25</v>
      </c>
      <c r="P84" s="0" t="n">
        <v>82</v>
      </c>
      <c r="Q84" s="0" t="n">
        <f aca="false">P84^2</f>
        <v>6724</v>
      </c>
      <c r="R84" s="0" t="n">
        <f aca="false">P84*C84</f>
        <v>202622</v>
      </c>
      <c r="S84" s="13" t="n">
        <f aca="false">$Y$5+$Y$6*P84</f>
        <v>2830.68895143787</v>
      </c>
    </row>
    <row r="85" customFormat="false" ht="13.8" hidden="false" customHeight="false" outlineLevel="0" collapsed="false">
      <c r="A85" s="0" t="n">
        <v>2010</v>
      </c>
      <c r="B85" s="12" t="s">
        <v>264</v>
      </c>
      <c r="C85" s="0" t="n">
        <v>2297</v>
      </c>
      <c r="E85" s="4" t="n">
        <f aca="false">(0.5*C79+C80+C81+C82+C83+C84+C85+C86+C87+C88+C89+C90+0.5*C91)/12</f>
        <v>2739.04166666667</v>
      </c>
      <c r="F85" s="4" t="n">
        <f aca="false">C85-E85</f>
        <v>-442.041666666667</v>
      </c>
      <c r="L85" s="4" t="n">
        <f aca="false">C85-J13</f>
        <v>2325.95014880952</v>
      </c>
      <c r="N85" s="4" t="n">
        <f aca="false">(0.5*C79+C80+C81+C82+C83+C84+C86+C87+C88+C89+C90+0.5*C91)/12</f>
        <v>2547.625</v>
      </c>
      <c r="P85" s="0" t="n">
        <v>83</v>
      </c>
      <c r="Q85" s="0" t="n">
        <f aca="false">P85^2</f>
        <v>6889</v>
      </c>
      <c r="R85" s="0" t="n">
        <f aca="false">P85*C85</f>
        <v>190651</v>
      </c>
      <c r="S85" s="13" t="n">
        <f aca="false">$Y$5+$Y$6*P85</f>
        <v>2852.87929327184</v>
      </c>
    </row>
    <row r="86" customFormat="false" ht="13.8" hidden="false" customHeight="false" outlineLevel="0" collapsed="false">
      <c r="A86" s="0" t="n">
        <v>2010</v>
      </c>
      <c r="B86" s="12" t="s">
        <v>265</v>
      </c>
      <c r="C86" s="0" t="n">
        <v>1186</v>
      </c>
      <c r="E86" s="4" t="n">
        <f aca="false">(0.5*C80+C81+C82+C83+C84+C85+C86+C87+C88+C89+C90+C91+0.5*C92)/12</f>
        <v>2780.70833333333</v>
      </c>
      <c r="F86" s="4" t="n">
        <f aca="false">C86-E86</f>
        <v>-1594.70833333333</v>
      </c>
      <c r="L86" s="4" t="n">
        <f aca="false">C86-J14</f>
        <v>2220.67237103175</v>
      </c>
      <c r="N86" s="4" t="n">
        <f aca="false">(0.5*C80+C81+C82+C83+C84+C85+C87+C88+C89+C90+C91+0.5*C92)/12</f>
        <v>2681.875</v>
      </c>
      <c r="P86" s="0" t="n">
        <v>84</v>
      </c>
      <c r="Q86" s="0" t="n">
        <f aca="false">P86^2</f>
        <v>7056</v>
      </c>
      <c r="R86" s="0" t="n">
        <f aca="false">P86*C86</f>
        <v>99624</v>
      </c>
      <c r="S86" s="13" t="n">
        <f aca="false">$Y$5+$Y$6*P86</f>
        <v>2875.06963510581</v>
      </c>
    </row>
    <row r="87" customFormat="false" ht="13.8" hidden="false" customHeight="false" outlineLevel="0" collapsed="false">
      <c r="A87" s="0" t="n">
        <v>2011</v>
      </c>
      <c r="B87" s="12" t="s">
        <v>251</v>
      </c>
      <c r="C87" s="0" t="n">
        <v>2102</v>
      </c>
      <c r="E87" s="4" t="n">
        <f aca="false">(0.5*C81+C82+C83+C84+C85+C86+C87+C88+C89+C90+C91+C92+0.5*C93)/12</f>
        <v>2848.70833333333</v>
      </c>
      <c r="F87" s="4" t="n">
        <f aca="false">C87-E87</f>
        <v>-746.708333333334</v>
      </c>
      <c r="L87" s="4" t="n">
        <f aca="false">C87-J3</f>
        <v>2745.81721230159</v>
      </c>
      <c r="N87" s="4" t="n">
        <f aca="false">(0.5*C81+C82+C83+C84+C85+C86+C88+C89+C90+C91+C92+0.5*C93)/12</f>
        <v>2673.54166666667</v>
      </c>
      <c r="P87" s="0" t="n">
        <v>85</v>
      </c>
      <c r="Q87" s="0" t="n">
        <f aca="false">P87^2</f>
        <v>7225</v>
      </c>
      <c r="R87" s="0" t="n">
        <f aca="false">P87*C87</f>
        <v>178670</v>
      </c>
      <c r="S87" s="13" t="n">
        <f aca="false">$Y$5+$Y$6*P87</f>
        <v>2897.25997693977</v>
      </c>
    </row>
    <row r="88" customFormat="false" ht="13.8" hidden="false" customHeight="false" outlineLevel="0" collapsed="false">
      <c r="A88" s="0" t="n">
        <v>2011</v>
      </c>
      <c r="B88" s="12" t="s">
        <v>254</v>
      </c>
      <c r="C88" s="0" t="n">
        <v>2238</v>
      </c>
      <c r="E88" s="4" t="n">
        <f aca="false">(0.5*C82+C83+C84+C85+C86+C87+C88+C89+C90+C91+C92+C93+0.5*C94)/12</f>
        <v>2912.54166666667</v>
      </c>
      <c r="F88" s="4" t="n">
        <f aca="false">C88-E88</f>
        <v>-674.541666666667</v>
      </c>
      <c r="L88" s="4" t="n">
        <f aca="false">C88-J4</f>
        <v>2534.36483134921</v>
      </c>
      <c r="N88" s="4" t="n">
        <f aca="false">(0.5*C82+C83+C84+C85+C86+C87+C89+C90+C91+C92+C93+0.5*C94)/12</f>
        <v>2726.04166666667</v>
      </c>
      <c r="P88" s="0" t="n">
        <v>86</v>
      </c>
      <c r="Q88" s="0" t="n">
        <f aca="false">P88^2</f>
        <v>7396</v>
      </c>
      <c r="R88" s="0" t="n">
        <f aca="false">P88*C88</f>
        <v>192468</v>
      </c>
      <c r="S88" s="13" t="n">
        <f aca="false">$Y$5+$Y$6*P88</f>
        <v>2919.45031877374</v>
      </c>
    </row>
    <row r="89" customFormat="false" ht="13.8" hidden="false" customHeight="false" outlineLevel="0" collapsed="false">
      <c r="A89" s="0" t="n">
        <v>2011</v>
      </c>
      <c r="B89" s="12" t="s">
        <v>256</v>
      </c>
      <c r="C89" s="0" t="n">
        <v>2930</v>
      </c>
      <c r="E89" s="4" t="n">
        <f aca="false">(0.5*C83+C84+C85+C86+C87+C88+C89+C90+C91+C92+C93+C94+0.5*C95)/12</f>
        <v>2970.25</v>
      </c>
      <c r="F89" s="4" t="n">
        <f aca="false">C89-E89</f>
        <v>-40.25</v>
      </c>
      <c r="L89" s="4" t="n">
        <f aca="false">C89-J5</f>
        <v>3067.37673611111</v>
      </c>
      <c r="N89" s="4" t="n">
        <f aca="false">(0.5*C83+C84+C85+C86+C87+C88+C90+C91+C92+C93+C94+0.5*C95)/12</f>
        <v>2726.08333333333</v>
      </c>
      <c r="P89" s="0" t="n">
        <v>87</v>
      </c>
      <c r="Q89" s="0" t="n">
        <f aca="false">P89^2</f>
        <v>7569</v>
      </c>
      <c r="R89" s="0" t="n">
        <f aca="false">P89*C89</f>
        <v>254910</v>
      </c>
      <c r="S89" s="13" t="n">
        <f aca="false">$Y$5+$Y$6*P89</f>
        <v>2941.6406606077</v>
      </c>
    </row>
    <row r="90" customFormat="false" ht="13.8" hidden="false" customHeight="false" outlineLevel="0" collapsed="false">
      <c r="A90" s="0" t="n">
        <v>2011</v>
      </c>
      <c r="B90" s="12" t="s">
        <v>257</v>
      </c>
      <c r="C90" s="0" t="n">
        <v>2587</v>
      </c>
      <c r="E90" s="4" t="n">
        <f aca="false">(0.5*C84+C85+C86+C87+C88+C89+C90+C91+C92+C93+C94+C95+0.5*C96)/12</f>
        <v>3033.83333333333</v>
      </c>
      <c r="F90" s="4" t="n">
        <f aca="false">C90-E90</f>
        <v>-446.833333333333</v>
      </c>
      <c r="L90" s="4" t="n">
        <f aca="false">C90-J6</f>
        <v>2801.81125992064</v>
      </c>
      <c r="N90" s="4" t="n">
        <f aca="false">(0.5*C84+C85+C86+C87+C88+C89+C91+C92+C93+C94+C95+0.5*C96)/12</f>
        <v>2818.25</v>
      </c>
      <c r="P90" s="0" t="n">
        <v>88</v>
      </c>
      <c r="Q90" s="0" t="n">
        <f aca="false">P90^2</f>
        <v>7744</v>
      </c>
      <c r="R90" s="0" t="n">
        <f aca="false">P90*C90</f>
        <v>227656</v>
      </c>
      <c r="S90" s="13" t="n">
        <f aca="false">$Y$5+$Y$6*P90</f>
        <v>2963.83100244167</v>
      </c>
    </row>
    <row r="91" customFormat="false" ht="13.8" hidden="false" customHeight="false" outlineLevel="0" collapsed="false">
      <c r="A91" s="0" t="n">
        <v>2011</v>
      </c>
      <c r="B91" s="12" t="s">
        <v>258</v>
      </c>
      <c r="C91" s="0" t="n">
        <v>3542</v>
      </c>
      <c r="E91" s="4" t="n">
        <f aca="false">(0.5*C85+C86+C87+C88+C89+C90+C91+C92+C93+C94+C95+C96+0.5*C97)/12</f>
        <v>3085.625</v>
      </c>
      <c r="F91" s="4" t="n">
        <f aca="false">C91-E91</f>
        <v>456.375</v>
      </c>
      <c r="L91" s="4" t="n">
        <f aca="false">C91-J7</f>
        <v>2940.27554563492</v>
      </c>
      <c r="N91" s="4" t="n">
        <f aca="false">(0.5*C85+C86+C87+C88+C89+C90+C92+C93+C94+C95+C96+0.5*C97)/12</f>
        <v>2790.45833333333</v>
      </c>
      <c r="P91" s="0" t="n">
        <v>89</v>
      </c>
      <c r="Q91" s="0" t="n">
        <f aca="false">P91^2</f>
        <v>7921</v>
      </c>
      <c r="R91" s="0" t="n">
        <f aca="false">P91*C91</f>
        <v>315238</v>
      </c>
      <c r="S91" s="13" t="n">
        <f aca="false">$Y$5+$Y$6*P91</f>
        <v>2986.02134427564</v>
      </c>
    </row>
    <row r="92" customFormat="false" ht="13.8" hidden="false" customHeight="false" outlineLevel="0" collapsed="false">
      <c r="A92" s="0" t="n">
        <v>2011</v>
      </c>
      <c r="B92" s="12" t="s">
        <v>259</v>
      </c>
      <c r="C92" s="0" t="n">
        <v>4070</v>
      </c>
      <c r="E92" s="4" t="n">
        <f aca="false">(0.5*C86+C87+C88+C89+C90+C91+C92+C93+C94+C95+C96+C97+0.5*C98)/12</f>
        <v>3142.33333333333</v>
      </c>
      <c r="F92" s="4" t="n">
        <f aca="false">C92-E92</f>
        <v>927.666666666667</v>
      </c>
      <c r="L92" s="4" t="n">
        <f aca="false">C92-J8</f>
        <v>3591.67435515873</v>
      </c>
      <c r="N92" s="4" t="n">
        <f aca="false">(0.5*C86+C87+C88+C89+C90+C91+C93+C94+C95+C96+C97+0.5*C98)/12</f>
        <v>2803.16666666667</v>
      </c>
      <c r="P92" s="0" t="n">
        <v>90</v>
      </c>
      <c r="Q92" s="0" t="n">
        <f aca="false">P92^2</f>
        <v>8100</v>
      </c>
      <c r="R92" s="0" t="n">
        <f aca="false">P92*C92</f>
        <v>366300</v>
      </c>
      <c r="S92" s="13" t="n">
        <f aca="false">$Y$5+$Y$6*P92</f>
        <v>3008.2116861096</v>
      </c>
    </row>
    <row r="93" customFormat="false" ht="13.8" hidden="false" customHeight="false" outlineLevel="0" collapsed="false">
      <c r="A93" s="0" t="n">
        <v>2011</v>
      </c>
      <c r="B93" s="12" t="s">
        <v>260</v>
      </c>
      <c r="C93" s="0" t="n">
        <v>4380</v>
      </c>
      <c r="E93" s="4" t="n">
        <f aca="false">(0.5*C87+C88+C89+C90+C91+C92+C93+C94+C95+C96+C97+C98+0.5*C99)/12</f>
        <v>3084.83333333333</v>
      </c>
      <c r="F93" s="4" t="n">
        <f aca="false">C93-E93</f>
        <v>1295.16666666667</v>
      </c>
      <c r="L93" s="4" t="n">
        <f aca="false">C93-J9</f>
        <v>3774.7279265873</v>
      </c>
      <c r="P93" s="0" t="n">
        <v>91</v>
      </c>
      <c r="Q93" s="0" t="n">
        <f aca="false">P93^2</f>
        <v>8281</v>
      </c>
      <c r="R93" s="0" t="n">
        <f aca="false">P93*C93</f>
        <v>398580</v>
      </c>
      <c r="S93" s="13" t="n">
        <f aca="false">$Y$5+$Y$6*P93</f>
        <v>3030.40202794357</v>
      </c>
    </row>
    <row r="94" customFormat="false" ht="15" hidden="false" customHeight="false" outlineLevel="0" collapsed="false">
      <c r="A94" s="0" t="n">
        <v>2011</v>
      </c>
      <c r="B94" s="12" t="s">
        <v>261</v>
      </c>
      <c r="C94" s="0" t="n">
        <v>4388</v>
      </c>
      <c r="L94" s="4" t="n">
        <f aca="false">C94-J10</f>
        <v>3595.63070436508</v>
      </c>
      <c r="P94" s="0" t="n">
        <v>92</v>
      </c>
      <c r="Q94" s="0" t="n">
        <f aca="false">P94^2</f>
        <v>8464</v>
      </c>
      <c r="R94" s="0" t="n">
        <f aca="false">P94*C94</f>
        <v>403696</v>
      </c>
      <c r="S94" s="13" t="n">
        <f aca="false">$Y$5+$Y$6*P94</f>
        <v>3052.59236977754</v>
      </c>
    </row>
    <row r="95" customFormat="false" ht="15" hidden="false" customHeight="false" outlineLevel="0" collapsed="false">
      <c r="A95" s="0" t="n">
        <v>2011</v>
      </c>
      <c r="B95" s="12" t="s">
        <v>262</v>
      </c>
      <c r="C95" s="0" t="n">
        <v>3913</v>
      </c>
      <c r="L95" s="4" t="n">
        <f aca="false">C95-J11</f>
        <v>3742.82514880952</v>
      </c>
      <c r="P95" s="0" t="n">
        <v>93</v>
      </c>
      <c r="Q95" s="0" t="n">
        <f aca="false">P95^2</f>
        <v>8649</v>
      </c>
      <c r="R95" s="0" t="n">
        <f aca="false">P95*C95</f>
        <v>363909</v>
      </c>
      <c r="S95" s="13" t="n">
        <f aca="false">$Y$5+$Y$6*P95</f>
        <v>3074.7827116115</v>
      </c>
    </row>
    <row r="96" customFormat="false" ht="15" hidden="false" customHeight="false" outlineLevel="0" collapsed="false">
      <c r="A96" s="0" t="n">
        <v>2011</v>
      </c>
      <c r="B96" s="12" t="s">
        <v>263</v>
      </c>
      <c r="C96" s="0" t="n">
        <v>3075</v>
      </c>
      <c r="L96" s="4" t="n">
        <f aca="false">C96-J12</f>
        <v>3366.87375992064</v>
      </c>
      <c r="P96" s="0" t="n">
        <v>94</v>
      </c>
      <c r="Q96" s="0" t="n">
        <f aca="false">P96^2</f>
        <v>8836</v>
      </c>
      <c r="R96" s="0" t="n">
        <f aca="false">P96*C96</f>
        <v>289050</v>
      </c>
      <c r="S96" s="13" t="n">
        <f aca="false">$Y$5+$Y$6*P96</f>
        <v>3096.97305344547</v>
      </c>
    </row>
    <row r="97" customFormat="false" ht="15" hidden="false" customHeight="false" outlineLevel="0" collapsed="false">
      <c r="A97" s="0" t="n">
        <v>2011</v>
      </c>
      <c r="B97" s="12" t="s">
        <v>264</v>
      </c>
      <c r="C97" s="0" t="n">
        <v>2936</v>
      </c>
      <c r="L97" s="4" t="n">
        <f aca="false">C97-J13</f>
        <v>2964.95014880952</v>
      </c>
      <c r="P97" s="0" t="n">
        <v>95</v>
      </c>
      <c r="Q97" s="0" t="n">
        <f aca="false">P97^2</f>
        <v>9025</v>
      </c>
      <c r="R97" s="0" t="n">
        <f aca="false">P97*C97</f>
        <v>278920</v>
      </c>
      <c r="S97" s="13" t="n">
        <f aca="false">$Y$5+$Y$6*P97</f>
        <v>3119.16339527944</v>
      </c>
    </row>
    <row r="98" customFormat="false" ht="15" hidden="false" customHeight="false" outlineLevel="0" collapsed="false">
      <c r="A98" s="0" t="n">
        <v>2011</v>
      </c>
      <c r="B98" s="12" t="s">
        <v>265</v>
      </c>
      <c r="C98" s="0" t="n">
        <v>1908</v>
      </c>
      <c r="L98" s="4" t="n">
        <f aca="false">C98-J14</f>
        <v>2942.67237103175</v>
      </c>
      <c r="P98" s="0" t="n">
        <v>96</v>
      </c>
      <c r="Q98" s="0" t="n">
        <f aca="false">P98^2</f>
        <v>9216</v>
      </c>
      <c r="R98" s="0" t="n">
        <f aca="false">P98*C98</f>
        <v>183168</v>
      </c>
      <c r="S98" s="13" t="n">
        <f aca="false">$Y$5+$Y$6*P98</f>
        <v>3141.3537371134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LibreOffice/6.0.7.3$Linux_X86_64 LibreOffice_project/00m0$Build-3</Application>
  <Company>Generali Business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2019-03-13T11:42:04Z</dcterms:created>
  <dc:creator>Millo Giovanni</dc:creator>
  <dc:description/>
  <cp:keywords>Internal</cp:keywords>
  <dc:language>it-IT</dc:language>
  <cp:lastModifiedBy/>
  <dcterms:modified xsi:type="dcterms:W3CDTF">2020-05-15T10:20:29Z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lassification">
    <vt:lpwstr>Internal</vt:lpwstr>
  </property>
  <property fmtid="{D5CDD505-2E9C-101B-9397-08002B2CF9AE}" pid="4" name="Company">
    <vt:lpwstr>Generali Business Solutions</vt:lpwstr>
  </property>
  <property fmtid="{D5CDD505-2E9C-101B-9397-08002B2CF9AE}" pid="5" name="DocSecurity">
    <vt:i4>0</vt:i4>
  </property>
  <property fmtid="{D5CDD505-2E9C-101B-9397-08002B2CF9AE}" pid="6" name="HyperlinksChanged">
    <vt:bool>0</vt:bool>
  </property>
  <property fmtid="{D5CDD505-2E9C-101B-9397-08002B2CF9AE}" pid="7" name="LinksUpToDate">
    <vt:bool>0</vt:bool>
  </property>
  <property fmtid="{D5CDD505-2E9C-101B-9397-08002B2CF9AE}" pid="8" name="ScaleCrop">
    <vt:bool>0</vt:bool>
  </property>
  <property fmtid="{D5CDD505-2E9C-101B-9397-08002B2CF9AE}" pid="9" name="ShareDoc">
    <vt:bool>0</vt:bool>
  </property>
  <property fmtid="{D5CDD505-2E9C-101B-9397-08002B2CF9AE}" pid="10" name="TitusGUID">
    <vt:lpwstr>455004df-6181-44ec-8997-857ce836e5f6</vt:lpwstr>
  </property>
</Properties>
</file>