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184\OneDrive\2020\Impianti 2020_21\"/>
    </mc:Choice>
  </mc:AlternateContent>
  <bookViews>
    <workbookView xWindow="0" yWindow="0" windowWidth="23040" windowHeight="9192" activeTab="2"/>
  </bookViews>
  <sheets>
    <sheet name="Canna fumaria" sheetId="4" r:id="rId1"/>
    <sheet name="Stillicidio" sheetId="5" r:id="rId2"/>
    <sheet name="Rientrata di calore" sheetId="7" r:id="rId3"/>
    <sheet name="Rete teleriscaldamento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8" l="1"/>
  <c r="D13" i="8"/>
  <c r="D20" i="8" s="1"/>
  <c r="D6" i="8"/>
  <c r="D30" i="8" s="1"/>
  <c r="D31" i="8" l="1"/>
  <c r="D32" i="8"/>
  <c r="D21" i="8"/>
  <c r="D18" i="8"/>
  <c r="D19" i="8"/>
  <c r="D17" i="7"/>
  <c r="D23" i="7" s="1"/>
  <c r="D27" i="7" s="1"/>
  <c r="D12" i="7"/>
  <c r="D22" i="7" s="1"/>
  <c r="D6" i="7"/>
  <c r="D23" i="8" l="1"/>
  <c r="D33" i="7"/>
  <c r="D19" i="7"/>
  <c r="D20" i="7"/>
  <c r="D21" i="7"/>
  <c r="D17" i="5"/>
  <c r="D23" i="5" s="1"/>
  <c r="D27" i="5" s="1"/>
  <c r="D12" i="5"/>
  <c r="D22" i="5" s="1"/>
  <c r="D6" i="5"/>
  <c r="D35" i="8" l="1"/>
  <c r="D34" i="8"/>
  <c r="D34" i="7"/>
  <c r="D35" i="7"/>
  <c r="D37" i="7" s="1"/>
  <c r="D38" i="7" s="1"/>
  <c r="D39" i="7" s="1"/>
  <c r="D24" i="7"/>
  <c r="D26" i="7" s="1"/>
  <c r="D28" i="7" s="1"/>
  <c r="D19" i="5"/>
  <c r="D24" i="5" s="1"/>
  <c r="D26" i="5" s="1"/>
  <c r="D28" i="5" s="1"/>
  <c r="D20" i="5"/>
  <c r="D21" i="5"/>
  <c r="D17" i="4"/>
  <c r="D23" i="4" s="1"/>
  <c r="D27" i="4" s="1"/>
  <c r="D6" i="4"/>
  <c r="D12" i="4"/>
  <c r="D22" i="4" s="1"/>
  <c r="D36" i="8" l="1"/>
  <c r="D39" i="8" s="1"/>
  <c r="D19" i="4"/>
  <c r="D20" i="4"/>
  <c r="D21" i="4"/>
  <c r="D24" i="4" l="1"/>
  <c r="D26" i="4" s="1"/>
  <c r="D28" i="4" s="1"/>
</calcChain>
</file>

<file path=xl/sharedStrings.xml><?xml version="1.0" encoding="utf-8"?>
<sst xmlns="http://schemas.openxmlformats.org/spreadsheetml/2006/main" count="305" uniqueCount="103">
  <si>
    <t>Lana di roccia</t>
  </si>
  <si>
    <t>Calcolo della temperatura superficiale di una tubazione coibentata per il convogliamento di fluidi caldi al variare della tipologia e dello spessore degli strati protettivi.</t>
  </si>
  <si>
    <t>Canna a doppia parete in acciaio inox</t>
  </si>
  <si>
    <t>Diametro interno</t>
  </si>
  <si>
    <t>[m]</t>
  </si>
  <si>
    <t>Spessore</t>
  </si>
  <si>
    <t>Condotto interno</t>
  </si>
  <si>
    <t>Diametro esterno</t>
  </si>
  <si>
    <t>Isolante</t>
  </si>
  <si>
    <t>Condotto esterno</t>
  </si>
  <si>
    <t>s</t>
  </si>
  <si>
    <t>[W/m°C]</t>
  </si>
  <si>
    <t>Temperatura interna della canna fumaria</t>
  </si>
  <si>
    <t>[°C]</t>
  </si>
  <si>
    <t>Coefficiente liminare interno lato fumi</t>
  </si>
  <si>
    <r>
      <t>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°C]</t>
    </r>
  </si>
  <si>
    <t>Resistenza termica canna fumaria</t>
  </si>
  <si>
    <r>
      <t>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°C/W]</t>
    </r>
  </si>
  <si>
    <r>
      <t>D</t>
    </r>
    <r>
      <rPr>
        <vertAlign val="subscript"/>
        <sz val="11"/>
        <color theme="1"/>
        <rFont val="Calibri"/>
        <family val="2"/>
        <scheme val="minor"/>
      </rPr>
      <t>est</t>
    </r>
  </si>
  <si>
    <r>
      <t>D</t>
    </r>
    <r>
      <rPr>
        <vertAlign val="subscript"/>
        <sz val="11"/>
        <color theme="1"/>
        <rFont val="Calibri"/>
        <family val="2"/>
        <scheme val="minor"/>
      </rPr>
      <t>int</t>
    </r>
  </si>
  <si>
    <r>
      <t>T</t>
    </r>
    <r>
      <rPr>
        <vertAlign val="subscript"/>
        <sz val="11"/>
        <color theme="1"/>
        <rFont val="Calibri"/>
        <family val="2"/>
        <scheme val="minor"/>
      </rPr>
      <t>fumi</t>
    </r>
  </si>
  <si>
    <r>
      <t>T</t>
    </r>
    <r>
      <rPr>
        <vertAlign val="subscript"/>
        <sz val="11"/>
        <color theme="1"/>
        <rFont val="Calibri"/>
        <family val="2"/>
        <scheme val="minor"/>
      </rPr>
      <t>a</t>
    </r>
  </si>
  <si>
    <r>
      <t>d</t>
    </r>
    <r>
      <rPr>
        <vertAlign val="subscript"/>
        <sz val="11"/>
        <color theme="1"/>
        <rFont val="Calibri"/>
        <family val="2"/>
        <scheme val="minor"/>
      </rPr>
      <t>est</t>
    </r>
  </si>
  <si>
    <r>
      <t>d</t>
    </r>
    <r>
      <rPr>
        <vertAlign val="subscript"/>
        <sz val="11"/>
        <color theme="1"/>
        <rFont val="Calibri"/>
        <family val="2"/>
        <scheme val="minor"/>
      </rPr>
      <t>int</t>
    </r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</si>
  <si>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Calibri"/>
        <family val="2"/>
        <scheme val="minor"/>
      </rPr>
      <t>Inox</t>
    </r>
  </si>
  <si>
    <t>conduttività lana di roccia</t>
  </si>
  <si>
    <t>Conduttività acciaio INOX</t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</si>
  <si>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Calibri"/>
        <family val="2"/>
        <scheme val="minor"/>
      </rPr>
      <t>RW</t>
    </r>
  </si>
  <si>
    <r>
      <t>h</t>
    </r>
    <r>
      <rPr>
        <vertAlign val="subscript"/>
        <sz val="11"/>
        <color theme="1"/>
        <rFont val="Calibri"/>
        <family val="2"/>
        <scheme val="minor"/>
      </rPr>
      <t>a</t>
    </r>
  </si>
  <si>
    <r>
      <t>h</t>
    </r>
    <r>
      <rPr>
        <vertAlign val="subscript"/>
        <sz val="11"/>
        <color theme="1"/>
        <rFont val="Calibri"/>
        <family val="2"/>
        <scheme val="minor"/>
      </rPr>
      <t>f</t>
    </r>
  </si>
  <si>
    <t>Coefficiente liminare esterno aria calma-tratto orizzontale</t>
  </si>
  <si>
    <r>
      <t>T</t>
    </r>
    <r>
      <rPr>
        <vertAlign val="subscript"/>
        <sz val="11"/>
        <color theme="1"/>
        <rFont val="Calibri"/>
        <family val="2"/>
        <scheme val="minor"/>
      </rPr>
      <t>p</t>
    </r>
  </si>
  <si>
    <t>°C</t>
  </si>
  <si>
    <t>Temperatura parete canna fumaria</t>
  </si>
  <si>
    <t>[W/m]</t>
  </si>
  <si>
    <t>Potenza termica scambiata interno-esterno</t>
  </si>
  <si>
    <t>Potenza termica scambiata parete canna-esterno</t>
  </si>
  <si>
    <r>
      <t>R</t>
    </r>
    <r>
      <rPr>
        <vertAlign val="subscript"/>
        <sz val="11"/>
        <color theme="1"/>
        <rFont val="Calibri"/>
        <family val="2"/>
        <scheme val="minor"/>
      </rPr>
      <t>conv</t>
    </r>
  </si>
  <si>
    <t>Resistenza termica convezione interna</t>
  </si>
  <si>
    <t>Resistenza termica parete interna</t>
  </si>
  <si>
    <t>Resistenza termica isolante</t>
  </si>
  <si>
    <t>Resistenza termica parete esterna</t>
  </si>
  <si>
    <t>resistenza termica aria</t>
  </si>
  <si>
    <t>Calcolo delle resistenze termiche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</si>
  <si>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tot</t>
    </r>
  </si>
  <si>
    <r>
      <t>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°C/W]</t>
    </r>
  </si>
  <si>
    <t>A</t>
  </si>
  <si>
    <t>B</t>
  </si>
  <si>
    <t>Valore cella di controllo (A-B)</t>
  </si>
  <si>
    <t>Temperatura aria ambiente</t>
  </si>
  <si>
    <t>Coefficiente liminare interno del canale</t>
  </si>
  <si>
    <t>Resistenza termica canale</t>
  </si>
  <si>
    <t>Temperatura parete canale</t>
  </si>
  <si>
    <t>Temperatura interna del  canale</t>
  </si>
  <si>
    <t>Portata d'aria</t>
  </si>
  <si>
    <t>Velocità nella condotta</t>
  </si>
  <si>
    <t>[m/s]</t>
  </si>
  <si>
    <t>Portata d'aria volumetrica</t>
  </si>
  <si>
    <r>
      <t>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/s]</t>
    </r>
  </si>
  <si>
    <r>
      <t>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/h]</t>
    </r>
  </si>
  <si>
    <t>Portata d'aria massica</t>
  </si>
  <si>
    <t>[kg/s]</t>
  </si>
  <si>
    <t>Densità dell'aria a 20°G</t>
  </si>
  <si>
    <r>
      <t>[kg/m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</si>
  <si>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t>Calore specifico dell'aria</t>
  </si>
  <si>
    <t>[J/kg°C]</t>
  </si>
  <si>
    <t>Lunghezza condotta</t>
  </si>
  <si>
    <t>L/(m*Cp*R)</t>
  </si>
  <si>
    <t>[-]</t>
  </si>
  <si>
    <t>Temperatura uscita</t>
  </si>
  <si>
    <t>Delta T</t>
  </si>
  <si>
    <t>Calcolo del rendimento di distribuzione di una rete di teleriscaldamento</t>
  </si>
  <si>
    <t>Tubo preisolato in acciaio al carbonio</t>
  </si>
  <si>
    <t>Tubazione in acciaio in carbonio</t>
  </si>
  <si>
    <t>Conduttività acciaio al carbonio</t>
  </si>
  <si>
    <t>Isolante (sciuma poliuretanica)</t>
  </si>
  <si>
    <t>spessore isolante</t>
  </si>
  <si>
    <t>[mm]</t>
  </si>
  <si>
    <t>conduttività schiuma poliuretanica</t>
  </si>
  <si>
    <t>Tubo esternopolietilene</t>
  </si>
  <si>
    <t>Temperatura mandata (uscita generatore)</t>
  </si>
  <si>
    <t>Coefficiente liminare interno (acqua moto turbolento)</t>
  </si>
  <si>
    <t>Temperatura terreno</t>
  </si>
  <si>
    <t>Resistenza termica parete interna tubo acciaio</t>
  </si>
  <si>
    <t>Resistenza termica poliuretano espanso</t>
  </si>
  <si>
    <t>resistenza termica terreno</t>
  </si>
  <si>
    <t>Conduttività polietilene</t>
  </si>
  <si>
    <t>Velocità dell'acqua nella rete</t>
  </si>
  <si>
    <t>Portata volumetrica</t>
  </si>
  <si>
    <t>Portata massica</t>
  </si>
  <si>
    <t>Potenza termica dissipata in mandata</t>
  </si>
  <si>
    <t>[W]</t>
  </si>
  <si>
    <t>Lunghezza della linea</t>
  </si>
  <si>
    <t>Temperatura ritorno (ingresso generatore)</t>
  </si>
  <si>
    <r>
      <t>T</t>
    </r>
    <r>
      <rPr>
        <vertAlign val="subscript"/>
        <sz val="11"/>
        <color theme="1"/>
        <rFont val="Calibri"/>
        <family val="2"/>
        <scheme val="minor"/>
      </rPr>
      <t>mandata</t>
    </r>
  </si>
  <si>
    <r>
      <t>T</t>
    </r>
    <r>
      <rPr>
        <vertAlign val="subscript"/>
        <sz val="11"/>
        <color theme="1"/>
        <rFont val="Calibri"/>
        <family val="2"/>
        <scheme val="minor"/>
      </rPr>
      <t>ritorno</t>
    </r>
  </si>
  <si>
    <t>Potenza termica dissipata in ritorno</t>
  </si>
  <si>
    <t>Totale potenza termica dissipata</t>
  </si>
  <si>
    <t>Potenza termica vettoriata</t>
  </si>
  <si>
    <t>Calore specifico dell'acqua</t>
  </si>
  <si>
    <t>[W/kg°C]</t>
  </si>
  <si>
    <t>Rendimento di distribuzione</t>
  </si>
  <si>
    <t>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</si>
</sst>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00"/>
    <numFmt numFmtId="165" formatCode="0.0"/>
    <numFmt numFmtId="166" formatCode="0.00000"/>
    <numFmt numFmtId="167" formatCode="0.0000"/>
    <numFmt numFmtId="168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3">
    <xf numFmtId="0" fontId="0" fillId="0" borderId="0" xfId="0"/>
    <xf numFmtId="2" fontId="0" fillId="0" borderId="1" xfId="0" applyNumberFormat="1" applyFill="1" applyBorder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166" fontId="3" fillId="0" borderId="2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167" fontId="0" fillId="0" borderId="0" xfId="0" applyNumberFormat="1"/>
    <xf numFmtId="2" fontId="0" fillId="0" borderId="0" xfId="0" applyNumberFormat="1" applyFill="1" applyBorder="1"/>
    <xf numFmtId="1" fontId="3" fillId="0" borderId="0" xfId="0" applyNumberFormat="1" applyFont="1"/>
    <xf numFmtId="2" fontId="3" fillId="0" borderId="0" xfId="0" applyNumberFormat="1" applyFont="1" applyFill="1" applyBorder="1"/>
    <xf numFmtId="168" fontId="0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13</xdr:row>
          <xdr:rowOff>137160</xdr:rowOff>
        </xdr:from>
        <xdr:to>
          <xdr:col>18</xdr:col>
          <xdr:colOff>571500</xdr:colOff>
          <xdr:row>18</xdr:row>
          <xdr:rowOff>160020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13</xdr:row>
          <xdr:rowOff>137160</xdr:rowOff>
        </xdr:from>
        <xdr:to>
          <xdr:col>18</xdr:col>
          <xdr:colOff>571500</xdr:colOff>
          <xdr:row>18</xdr:row>
          <xdr:rowOff>160020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zoomScale="115" zoomScaleNormal="115" workbookViewId="0">
      <selection activeCell="D21" sqref="D21"/>
    </sheetView>
  </sheetViews>
  <sheetFormatPr defaultRowHeight="14.4" x14ac:dyDescent="0.3"/>
  <cols>
    <col min="1" max="1" width="8.88671875" style="4"/>
    <col min="2" max="2" width="50.5546875" customWidth="1"/>
    <col min="3" max="3" width="8.88671875" style="4"/>
    <col min="4" max="4" width="11.5546875" bestFit="1" customWidth="1"/>
  </cols>
  <sheetData>
    <row r="1" spans="1:4" x14ac:dyDescent="0.3">
      <c r="B1" s="2" t="s">
        <v>1</v>
      </c>
    </row>
    <row r="2" spans="1:4" s="7" customFormat="1" x14ac:dyDescent="0.3">
      <c r="A2" s="6"/>
      <c r="B2" s="7" t="s">
        <v>2</v>
      </c>
      <c r="C2" s="6"/>
    </row>
    <row r="3" spans="1:4" x14ac:dyDescent="0.3">
      <c r="B3" s="2" t="s">
        <v>6</v>
      </c>
    </row>
    <row r="4" spans="1:4" ht="15.6" x14ac:dyDescent="0.35">
      <c r="A4" s="4" t="s">
        <v>22</v>
      </c>
      <c r="B4" t="s">
        <v>7</v>
      </c>
      <c r="C4" s="4" t="s">
        <v>4</v>
      </c>
      <c r="D4" s="3">
        <v>0.2</v>
      </c>
    </row>
    <row r="5" spans="1:4" x14ac:dyDescent="0.3">
      <c r="A5" s="4" t="s">
        <v>10</v>
      </c>
      <c r="B5" t="s">
        <v>5</v>
      </c>
      <c r="C5" s="4" t="s">
        <v>4</v>
      </c>
      <c r="D5">
        <v>1E-3</v>
      </c>
    </row>
    <row r="6" spans="1:4" ht="15.6" x14ac:dyDescent="0.35">
      <c r="A6" s="4" t="s">
        <v>23</v>
      </c>
      <c r="B6" t="s">
        <v>3</v>
      </c>
      <c r="C6" s="4" t="s">
        <v>4</v>
      </c>
      <c r="D6" s="3">
        <f>+D4-2*D5</f>
        <v>0.19800000000000001</v>
      </c>
    </row>
    <row r="7" spans="1:4" ht="15.6" x14ac:dyDescent="0.35">
      <c r="A7" s="4" t="s">
        <v>24</v>
      </c>
      <c r="B7" t="s">
        <v>26</v>
      </c>
      <c r="C7" s="4" t="s">
        <v>11</v>
      </c>
      <c r="D7" s="5">
        <v>61</v>
      </c>
    </row>
    <row r="8" spans="1:4" x14ac:dyDescent="0.3">
      <c r="B8" s="2" t="s">
        <v>8</v>
      </c>
      <c r="D8" t="s">
        <v>0</v>
      </c>
    </row>
    <row r="9" spans="1:4" ht="15.6" x14ac:dyDescent="0.35">
      <c r="A9" s="4" t="s">
        <v>27</v>
      </c>
      <c r="B9" t="s">
        <v>25</v>
      </c>
      <c r="C9" s="4" t="s">
        <v>11</v>
      </c>
      <c r="D9">
        <v>0.04</v>
      </c>
    </row>
    <row r="10" spans="1:4" x14ac:dyDescent="0.3">
      <c r="B10" s="2" t="s">
        <v>9</v>
      </c>
    </row>
    <row r="11" spans="1:4" ht="15.6" x14ac:dyDescent="0.35">
      <c r="A11" s="4" t="s">
        <v>18</v>
      </c>
      <c r="B11" t="s">
        <v>7</v>
      </c>
      <c r="C11" s="4" t="s">
        <v>4</v>
      </c>
      <c r="D11" s="3">
        <v>0.25</v>
      </c>
    </row>
    <row r="12" spans="1:4" ht="15.6" x14ac:dyDescent="0.35">
      <c r="A12" s="4" t="s">
        <v>19</v>
      </c>
      <c r="B12" t="s">
        <v>3</v>
      </c>
      <c r="C12" s="4" t="s">
        <v>4</v>
      </c>
      <c r="D12" s="3">
        <f>+D11-2*D13</f>
        <v>0.248</v>
      </c>
    </row>
    <row r="13" spans="1:4" x14ac:dyDescent="0.3">
      <c r="A13" s="4" t="s">
        <v>10</v>
      </c>
      <c r="B13" t="s">
        <v>5</v>
      </c>
      <c r="C13" s="4" t="s">
        <v>4</v>
      </c>
      <c r="D13">
        <v>1E-3</v>
      </c>
    </row>
    <row r="14" spans="1:4" ht="15.6" x14ac:dyDescent="0.35">
      <c r="A14" s="4" t="s">
        <v>20</v>
      </c>
      <c r="B14" t="s">
        <v>12</v>
      </c>
      <c r="C14" s="4" t="s">
        <v>13</v>
      </c>
      <c r="D14">
        <v>450</v>
      </c>
    </row>
    <row r="15" spans="1:4" ht="16.8" x14ac:dyDescent="0.35">
      <c r="A15" s="4" t="s">
        <v>29</v>
      </c>
      <c r="B15" t="s">
        <v>14</v>
      </c>
      <c r="C15" s="4" t="s">
        <v>15</v>
      </c>
      <c r="D15">
        <v>16</v>
      </c>
    </row>
    <row r="16" spans="1:4" ht="15.6" x14ac:dyDescent="0.35">
      <c r="A16" s="4" t="s">
        <v>21</v>
      </c>
      <c r="B16" t="s">
        <v>49</v>
      </c>
      <c r="C16" s="4" t="s">
        <v>13</v>
      </c>
      <c r="D16">
        <v>20</v>
      </c>
    </row>
    <row r="17" spans="1:8" ht="16.8" x14ac:dyDescent="0.35">
      <c r="A17" s="4" t="s">
        <v>28</v>
      </c>
      <c r="B17" t="s">
        <v>30</v>
      </c>
      <c r="C17" s="4" t="s">
        <v>15</v>
      </c>
      <c r="D17" s="8">
        <f>(9.5+(0.0085*D25*(D16^(1/3))))</f>
        <v>11.04885090048302</v>
      </c>
    </row>
    <row r="18" spans="1:8" s="7" customFormat="1" x14ac:dyDescent="0.3">
      <c r="A18" s="6"/>
      <c r="B18" s="7" t="s">
        <v>43</v>
      </c>
      <c r="C18" s="6"/>
      <c r="D18" s="11"/>
    </row>
    <row r="19" spans="1:8" ht="16.2" x14ac:dyDescent="0.3">
      <c r="B19" t="s">
        <v>38</v>
      </c>
      <c r="C19" s="4" t="s">
        <v>17</v>
      </c>
      <c r="D19" s="10">
        <f>+(1/(PI()*D15*D12))</f>
        <v>8.0219225348737572E-2</v>
      </c>
    </row>
    <row r="20" spans="1:8" ht="16.2" x14ac:dyDescent="0.3">
      <c r="B20" t="s">
        <v>39</v>
      </c>
      <c r="C20" s="4" t="s">
        <v>17</v>
      </c>
      <c r="D20" s="10">
        <f>LN(D11/D12)/(2*PI()*D7)</f>
        <v>2.0956718514465977E-5</v>
      </c>
    </row>
    <row r="21" spans="1:8" ht="16.2" x14ac:dyDescent="0.3">
      <c r="B21" t="s">
        <v>40</v>
      </c>
      <c r="C21" s="4" t="s">
        <v>17</v>
      </c>
      <c r="D21" s="10">
        <f>LN(D12/D4)/D9/2/PI()</f>
        <v>0.85590098453385133</v>
      </c>
    </row>
    <row r="22" spans="1:8" ht="16.2" x14ac:dyDescent="0.3">
      <c r="B22" t="s">
        <v>41</v>
      </c>
      <c r="C22" s="4" t="s">
        <v>17</v>
      </c>
      <c r="D22" s="10">
        <f>LN(D11/D12)/(2*PI()*D7)</f>
        <v>2.0956718514465977E-5</v>
      </c>
    </row>
    <row r="23" spans="1:8" ht="16.8" x14ac:dyDescent="0.35">
      <c r="A23" s="4" t="s">
        <v>37</v>
      </c>
      <c r="B23" t="s">
        <v>42</v>
      </c>
      <c r="C23" s="4" t="s">
        <v>17</v>
      </c>
      <c r="D23" s="10">
        <f>+(1/(PI()*D11*D17))</f>
        <v>0.11523728179547621</v>
      </c>
    </row>
    <row r="24" spans="1:8" s="7" customFormat="1" ht="17.399999999999999" thickBot="1" x14ac:dyDescent="0.4">
      <c r="A24" s="12" t="s">
        <v>44</v>
      </c>
      <c r="B24" s="13" t="s">
        <v>16</v>
      </c>
      <c r="C24" s="12" t="s">
        <v>45</v>
      </c>
      <c r="D24" s="14">
        <f>SUM(D19:D23)</f>
        <v>1.0513994051150939</v>
      </c>
    </row>
    <row r="25" spans="1:8" ht="15.6" x14ac:dyDescent="0.35">
      <c r="A25" s="4" t="s">
        <v>31</v>
      </c>
      <c r="B25" t="s">
        <v>33</v>
      </c>
      <c r="C25" s="4" t="s">
        <v>32</v>
      </c>
      <c r="D25" s="9">
        <v>67.129594165611408</v>
      </c>
    </row>
    <row r="26" spans="1:8" x14ac:dyDescent="0.3">
      <c r="A26" s="4" t="s">
        <v>46</v>
      </c>
      <c r="B26" t="s">
        <v>35</v>
      </c>
      <c r="C26" s="4" t="s">
        <v>34</v>
      </c>
      <c r="D26" s="5">
        <f>+(D14-D16)/D24</f>
        <v>408.97873625192801</v>
      </c>
      <c r="H26" s="1"/>
    </row>
    <row r="27" spans="1:8" x14ac:dyDescent="0.3">
      <c r="A27" s="4" t="s">
        <v>47</v>
      </c>
      <c r="B27" t="s">
        <v>36</v>
      </c>
      <c r="C27" s="4" t="s">
        <v>34</v>
      </c>
      <c r="D27" s="5">
        <f>+(D25-D16)/D23</f>
        <v>408.97870403831013</v>
      </c>
    </row>
    <row r="28" spans="1:8" x14ac:dyDescent="0.3">
      <c r="B28" t="s">
        <v>48</v>
      </c>
      <c r="C28" s="4" t="s">
        <v>34</v>
      </c>
      <c r="D28" s="5">
        <f>+D27-D26</f>
        <v>-3.2213617885190615E-5</v>
      </c>
    </row>
    <row r="31" spans="1:8" x14ac:dyDescent="0.3">
      <c r="D31" s="3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r:id="rId5">
            <anchor moveWithCells="1">
              <from>
                <xdr:col>7</xdr:col>
                <xdr:colOff>60960</xdr:colOff>
                <xdr:row>13</xdr:row>
                <xdr:rowOff>137160</xdr:rowOff>
              </from>
              <to>
                <xdr:col>18</xdr:col>
                <xdr:colOff>571500</xdr:colOff>
                <xdr:row>18</xdr:row>
                <xdr:rowOff>160020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topLeftCell="A4" zoomScale="115" zoomScaleNormal="115" workbookViewId="0">
      <selection activeCell="F22" sqref="F22"/>
    </sheetView>
  </sheetViews>
  <sheetFormatPr defaultRowHeight="14.4" x14ac:dyDescent="0.3"/>
  <cols>
    <col min="1" max="1" width="8.88671875" style="4"/>
    <col min="2" max="2" width="50.5546875" customWidth="1"/>
    <col min="3" max="3" width="8.88671875" style="4"/>
    <col min="4" max="4" width="11.5546875" bestFit="1" customWidth="1"/>
  </cols>
  <sheetData>
    <row r="1" spans="1:4" x14ac:dyDescent="0.3">
      <c r="B1" s="2" t="s">
        <v>1</v>
      </c>
    </row>
    <row r="2" spans="1:4" s="7" customFormat="1" x14ac:dyDescent="0.3">
      <c r="A2" s="6"/>
      <c r="B2" s="7" t="s">
        <v>2</v>
      </c>
      <c r="C2" s="6"/>
    </row>
    <row r="3" spans="1:4" x14ac:dyDescent="0.3">
      <c r="B3" s="2" t="s">
        <v>6</v>
      </c>
    </row>
    <row r="4" spans="1:4" ht="15.6" x14ac:dyDescent="0.35">
      <c r="A4" s="4" t="s">
        <v>22</v>
      </c>
      <c r="B4" t="s">
        <v>7</v>
      </c>
      <c r="C4" s="4" t="s">
        <v>4</v>
      </c>
      <c r="D4" s="3">
        <v>0.2</v>
      </c>
    </row>
    <row r="5" spans="1:4" x14ac:dyDescent="0.3">
      <c r="A5" s="4" t="s">
        <v>10</v>
      </c>
      <c r="B5" t="s">
        <v>5</v>
      </c>
      <c r="C5" s="4" t="s">
        <v>4</v>
      </c>
      <c r="D5">
        <v>1E-3</v>
      </c>
    </row>
    <row r="6" spans="1:4" ht="15.6" x14ac:dyDescent="0.35">
      <c r="A6" s="4" t="s">
        <v>23</v>
      </c>
      <c r="B6" t="s">
        <v>3</v>
      </c>
      <c r="C6" s="4" t="s">
        <v>4</v>
      </c>
      <c r="D6" s="3">
        <f>+D4-2*D5</f>
        <v>0.19800000000000001</v>
      </c>
    </row>
    <row r="7" spans="1:4" ht="15.6" x14ac:dyDescent="0.35">
      <c r="A7" s="4" t="s">
        <v>24</v>
      </c>
      <c r="B7" t="s">
        <v>26</v>
      </c>
      <c r="C7" s="4" t="s">
        <v>11</v>
      </c>
      <c r="D7" s="5">
        <v>64</v>
      </c>
    </row>
    <row r="8" spans="1:4" x14ac:dyDescent="0.3">
      <c r="B8" s="2" t="s">
        <v>8</v>
      </c>
      <c r="D8" t="s">
        <v>0</v>
      </c>
    </row>
    <row r="9" spans="1:4" ht="15.6" x14ac:dyDescent="0.35">
      <c r="A9" s="4" t="s">
        <v>27</v>
      </c>
      <c r="B9" t="s">
        <v>25</v>
      </c>
      <c r="C9" s="4" t="s">
        <v>11</v>
      </c>
      <c r="D9">
        <v>0.04</v>
      </c>
    </row>
    <row r="10" spans="1:4" x14ac:dyDescent="0.3">
      <c r="B10" s="2" t="s">
        <v>9</v>
      </c>
    </row>
    <row r="11" spans="1:4" ht="15.6" x14ac:dyDescent="0.35">
      <c r="A11" s="4" t="s">
        <v>18</v>
      </c>
      <c r="B11" t="s">
        <v>7</v>
      </c>
      <c r="C11" s="4" t="s">
        <v>4</v>
      </c>
      <c r="D11" s="3">
        <v>0.25</v>
      </c>
    </row>
    <row r="12" spans="1:4" ht="15.6" x14ac:dyDescent="0.35">
      <c r="A12" s="4" t="s">
        <v>19</v>
      </c>
      <c r="B12" t="s">
        <v>3</v>
      </c>
      <c r="C12" s="4" t="s">
        <v>4</v>
      </c>
      <c r="D12" s="3">
        <f>+D11-2*D13</f>
        <v>0.248</v>
      </c>
    </row>
    <row r="13" spans="1:4" x14ac:dyDescent="0.3">
      <c r="A13" s="4" t="s">
        <v>10</v>
      </c>
      <c r="B13" t="s">
        <v>5</v>
      </c>
      <c r="C13" s="4" t="s">
        <v>4</v>
      </c>
      <c r="D13">
        <v>1E-3</v>
      </c>
    </row>
    <row r="14" spans="1:4" ht="15.6" x14ac:dyDescent="0.35">
      <c r="A14" s="4" t="s">
        <v>20</v>
      </c>
      <c r="B14" t="s">
        <v>53</v>
      </c>
      <c r="C14" s="4" t="s">
        <v>13</v>
      </c>
      <c r="D14">
        <v>15</v>
      </c>
    </row>
    <row r="15" spans="1:4" ht="16.8" x14ac:dyDescent="0.35">
      <c r="A15" s="4" t="s">
        <v>29</v>
      </c>
      <c r="B15" t="s">
        <v>50</v>
      </c>
      <c r="C15" s="4" t="s">
        <v>15</v>
      </c>
      <c r="D15">
        <v>16</v>
      </c>
    </row>
    <row r="16" spans="1:4" ht="15.6" x14ac:dyDescent="0.35">
      <c r="A16" s="4" t="s">
        <v>21</v>
      </c>
      <c r="B16" t="s">
        <v>49</v>
      </c>
      <c r="C16" s="4" t="s">
        <v>13</v>
      </c>
      <c r="D16">
        <v>26</v>
      </c>
    </row>
    <row r="17" spans="1:8" ht="16.8" x14ac:dyDescent="0.35">
      <c r="A17" s="4" t="s">
        <v>28</v>
      </c>
      <c r="B17" t="s">
        <v>30</v>
      </c>
      <c r="C17" s="4" t="s">
        <v>15</v>
      </c>
      <c r="D17" s="8">
        <f>(9.5+(0.0085*D25*(D16^(1/3))))</f>
        <v>10.121901212639765</v>
      </c>
    </row>
    <row r="18" spans="1:8" s="7" customFormat="1" x14ac:dyDescent="0.3">
      <c r="A18" s="6"/>
      <c r="B18" s="7" t="s">
        <v>43</v>
      </c>
      <c r="C18" s="6"/>
      <c r="D18" s="11"/>
    </row>
    <row r="19" spans="1:8" ht="16.2" x14ac:dyDescent="0.3">
      <c r="B19" t="s">
        <v>38</v>
      </c>
      <c r="C19" s="4" t="s">
        <v>17</v>
      </c>
      <c r="D19" s="10">
        <f>+(1/(PI()*D15*D12))</f>
        <v>8.0219225348737572E-2</v>
      </c>
    </row>
    <row r="20" spans="1:8" ht="16.2" x14ac:dyDescent="0.3">
      <c r="B20" t="s">
        <v>39</v>
      </c>
      <c r="C20" s="4" t="s">
        <v>17</v>
      </c>
      <c r="D20" s="10">
        <f>LN(D11/D12)/(2*PI()*D7)</f>
        <v>1.9974372334100382E-5</v>
      </c>
    </row>
    <row r="21" spans="1:8" ht="16.2" x14ac:dyDescent="0.3">
      <c r="B21" t="s">
        <v>40</v>
      </c>
      <c r="C21" s="4" t="s">
        <v>17</v>
      </c>
      <c r="D21" s="10">
        <f>LN(D12/D4)/D9/2/PI()</f>
        <v>0.85590098453385133</v>
      </c>
    </row>
    <row r="22" spans="1:8" ht="16.2" x14ac:dyDescent="0.3">
      <c r="B22" t="s">
        <v>41</v>
      </c>
      <c r="C22" s="4" t="s">
        <v>17</v>
      </c>
      <c r="D22" s="10">
        <f>LN(D11/D12)/(2*PI()*D7)</f>
        <v>1.9974372334100382E-5</v>
      </c>
    </row>
    <row r="23" spans="1:8" ht="16.8" x14ac:dyDescent="0.35">
      <c r="A23" s="4" t="s">
        <v>37</v>
      </c>
      <c r="B23" t="s">
        <v>42</v>
      </c>
      <c r="C23" s="4" t="s">
        <v>17</v>
      </c>
      <c r="D23" s="10">
        <f>+(1/(PI()*D11*D17))</f>
        <v>0.12579055238606751</v>
      </c>
    </row>
    <row r="24" spans="1:8" s="7" customFormat="1" ht="17.399999999999999" thickBot="1" x14ac:dyDescent="0.4">
      <c r="A24" s="12" t="s">
        <v>44</v>
      </c>
      <c r="B24" s="13" t="s">
        <v>51</v>
      </c>
      <c r="C24" s="12" t="s">
        <v>45</v>
      </c>
      <c r="D24" s="15">
        <f>SUM(D19:D23)</f>
        <v>1.0619507110133246</v>
      </c>
    </row>
    <row r="25" spans="1:8" ht="15.6" x14ac:dyDescent="0.35">
      <c r="A25" s="4" t="s">
        <v>31</v>
      </c>
      <c r="B25" t="s">
        <v>52</v>
      </c>
      <c r="C25" s="4" t="s">
        <v>32</v>
      </c>
      <c r="D25" s="9">
        <v>24.697028065656802</v>
      </c>
    </row>
    <row r="26" spans="1:8" x14ac:dyDescent="0.3">
      <c r="A26" s="4" t="s">
        <v>46</v>
      </c>
      <c r="B26" t="s">
        <v>35</v>
      </c>
      <c r="C26" s="4" t="s">
        <v>34</v>
      </c>
      <c r="D26" s="5">
        <f>+(D14-D16)/D24</f>
        <v>-10.3582961863679</v>
      </c>
      <c r="H26" s="1"/>
    </row>
    <row r="27" spans="1:8" x14ac:dyDescent="0.3">
      <c r="A27" s="4" t="s">
        <v>47</v>
      </c>
      <c r="B27" t="s">
        <v>36</v>
      </c>
      <c r="C27" s="4" t="s">
        <v>34</v>
      </c>
      <c r="D27" s="5">
        <f>+(D25-D16)/D23</f>
        <v>-10.358265462927678</v>
      </c>
    </row>
    <row r="28" spans="1:8" x14ac:dyDescent="0.3">
      <c r="B28" t="s">
        <v>48</v>
      </c>
      <c r="C28" s="4" t="s">
        <v>34</v>
      </c>
      <c r="D28" s="5">
        <f>+D27-D26</f>
        <v>3.0723440222146792E-5</v>
      </c>
    </row>
    <row r="31" spans="1:8" x14ac:dyDescent="0.3">
      <c r="D31" s="3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r:id="rId5">
            <anchor moveWithCells="1">
              <from>
                <xdr:col>7</xdr:col>
                <xdr:colOff>60960</xdr:colOff>
                <xdr:row>13</xdr:row>
                <xdr:rowOff>137160</xdr:rowOff>
              </from>
              <to>
                <xdr:col>18</xdr:col>
                <xdr:colOff>571500</xdr:colOff>
                <xdr:row>18</xdr:row>
                <xdr:rowOff>160020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15" zoomScaleNormal="115" workbookViewId="0">
      <selection activeCell="G20" sqref="G20"/>
    </sheetView>
  </sheetViews>
  <sheetFormatPr defaultRowHeight="14.4" x14ac:dyDescent="0.3"/>
  <cols>
    <col min="1" max="1" width="8.88671875" style="4"/>
    <col min="2" max="2" width="50.5546875" customWidth="1"/>
    <col min="3" max="3" width="8.88671875" style="4"/>
    <col min="4" max="4" width="11.5546875" bestFit="1" customWidth="1"/>
  </cols>
  <sheetData>
    <row r="1" spans="1:4" x14ac:dyDescent="0.3">
      <c r="B1" s="2" t="s">
        <v>1</v>
      </c>
    </row>
    <row r="2" spans="1:4" s="7" customFormat="1" x14ac:dyDescent="0.3">
      <c r="A2" s="6"/>
      <c r="B2" s="7" t="s">
        <v>2</v>
      </c>
      <c r="C2" s="6"/>
    </row>
    <row r="3" spans="1:4" x14ac:dyDescent="0.3">
      <c r="B3" s="2" t="s">
        <v>6</v>
      </c>
    </row>
    <row r="4" spans="1:4" ht="15.6" x14ac:dyDescent="0.35">
      <c r="A4" s="4" t="s">
        <v>22</v>
      </c>
      <c r="B4" t="s">
        <v>7</v>
      </c>
      <c r="C4" s="4" t="s">
        <v>4</v>
      </c>
      <c r="D4" s="3">
        <v>0.2</v>
      </c>
    </row>
    <row r="5" spans="1:4" x14ac:dyDescent="0.3">
      <c r="A5" s="4" t="s">
        <v>10</v>
      </c>
      <c r="B5" t="s">
        <v>5</v>
      </c>
      <c r="C5" s="4" t="s">
        <v>4</v>
      </c>
      <c r="D5">
        <v>1E-3</v>
      </c>
    </row>
    <row r="6" spans="1:4" ht="15.6" x14ac:dyDescent="0.35">
      <c r="A6" s="4" t="s">
        <v>23</v>
      </c>
      <c r="B6" t="s">
        <v>3</v>
      </c>
      <c r="C6" s="4" t="s">
        <v>4</v>
      </c>
      <c r="D6" s="3">
        <f>+D4-2*D5</f>
        <v>0.19800000000000001</v>
      </c>
    </row>
    <row r="7" spans="1:4" ht="15.6" x14ac:dyDescent="0.35">
      <c r="A7" s="4" t="s">
        <v>24</v>
      </c>
      <c r="B7" t="s">
        <v>26</v>
      </c>
      <c r="C7" s="4" t="s">
        <v>11</v>
      </c>
      <c r="D7" s="5">
        <v>64</v>
      </c>
    </row>
    <row r="8" spans="1:4" x14ac:dyDescent="0.3">
      <c r="B8" s="2" t="s">
        <v>8</v>
      </c>
      <c r="D8" t="s">
        <v>0</v>
      </c>
    </row>
    <row r="9" spans="1:4" ht="15.6" x14ac:dyDescent="0.35">
      <c r="A9" s="4" t="s">
        <v>27</v>
      </c>
      <c r="B9" t="s">
        <v>25</v>
      </c>
      <c r="C9" s="4" t="s">
        <v>11</v>
      </c>
      <c r="D9">
        <v>0.04</v>
      </c>
    </row>
    <row r="10" spans="1:4" x14ac:dyDescent="0.3">
      <c r="B10" s="2" t="s">
        <v>9</v>
      </c>
    </row>
    <row r="11" spans="1:4" ht="15.6" x14ac:dyDescent="0.35">
      <c r="A11" s="4" t="s">
        <v>18</v>
      </c>
      <c r="B11" t="s">
        <v>7</v>
      </c>
      <c r="C11" s="4" t="s">
        <v>4</v>
      </c>
      <c r="D11" s="3">
        <v>0.25</v>
      </c>
    </row>
    <row r="12" spans="1:4" ht="15.6" x14ac:dyDescent="0.35">
      <c r="A12" s="4" t="s">
        <v>19</v>
      </c>
      <c r="B12" t="s">
        <v>3</v>
      </c>
      <c r="C12" s="4" t="s">
        <v>4</v>
      </c>
      <c r="D12" s="3">
        <f>+D11-2*D13</f>
        <v>0.248</v>
      </c>
    </row>
    <row r="13" spans="1:4" x14ac:dyDescent="0.3">
      <c r="A13" s="4" t="s">
        <v>10</v>
      </c>
      <c r="B13" t="s">
        <v>5</v>
      </c>
      <c r="C13" s="4" t="s">
        <v>4</v>
      </c>
      <c r="D13">
        <v>1E-3</v>
      </c>
    </row>
    <row r="14" spans="1:4" ht="15.6" x14ac:dyDescent="0.35">
      <c r="A14" s="4" t="s">
        <v>20</v>
      </c>
      <c r="B14" t="s">
        <v>53</v>
      </c>
      <c r="C14" s="4" t="s">
        <v>13</v>
      </c>
      <c r="D14">
        <v>15</v>
      </c>
    </row>
    <row r="15" spans="1:4" ht="16.8" x14ac:dyDescent="0.35">
      <c r="A15" s="4" t="s">
        <v>29</v>
      </c>
      <c r="B15" t="s">
        <v>50</v>
      </c>
      <c r="C15" s="4" t="s">
        <v>15</v>
      </c>
      <c r="D15">
        <v>16</v>
      </c>
    </row>
    <row r="16" spans="1:4" ht="15.6" x14ac:dyDescent="0.35">
      <c r="A16" s="4" t="s">
        <v>21</v>
      </c>
      <c r="B16" t="s">
        <v>49</v>
      </c>
      <c r="C16" s="4" t="s">
        <v>13</v>
      </c>
      <c r="D16">
        <v>26</v>
      </c>
    </row>
    <row r="17" spans="1:8" ht="16.8" x14ac:dyDescent="0.35">
      <c r="A17" s="4" t="s">
        <v>28</v>
      </c>
      <c r="B17" t="s">
        <v>30</v>
      </c>
      <c r="C17" s="4" t="s">
        <v>15</v>
      </c>
      <c r="D17" s="8">
        <f>(9.5+(0.0085*D25*(D16^(1/3))))</f>
        <v>10.121901212639765</v>
      </c>
    </row>
    <row r="18" spans="1:8" s="7" customFormat="1" x14ac:dyDescent="0.3">
      <c r="A18" s="6"/>
      <c r="B18" s="7" t="s">
        <v>43</v>
      </c>
      <c r="C18" s="6"/>
      <c r="D18" s="11"/>
    </row>
    <row r="19" spans="1:8" ht="16.2" x14ac:dyDescent="0.3">
      <c r="B19" t="s">
        <v>38</v>
      </c>
      <c r="C19" s="4" t="s">
        <v>17</v>
      </c>
      <c r="D19" s="10">
        <f>+(1/(PI()*D15*D12))</f>
        <v>8.0219225348737572E-2</v>
      </c>
    </row>
    <row r="20" spans="1:8" ht="16.2" x14ac:dyDescent="0.3">
      <c r="B20" t="s">
        <v>39</v>
      </c>
      <c r="C20" s="4" t="s">
        <v>17</v>
      </c>
      <c r="D20" s="10">
        <f>LN(D11/D12)/(2*PI()*D7)</f>
        <v>1.9974372334100382E-5</v>
      </c>
    </row>
    <row r="21" spans="1:8" ht="16.2" x14ac:dyDescent="0.3">
      <c r="B21" t="s">
        <v>40</v>
      </c>
      <c r="C21" s="4" t="s">
        <v>17</v>
      </c>
      <c r="D21" s="10">
        <f>LN(D12/D4)/D9/2/PI()</f>
        <v>0.85590098453385133</v>
      </c>
    </row>
    <row r="22" spans="1:8" ht="16.2" x14ac:dyDescent="0.3">
      <c r="B22" t="s">
        <v>41</v>
      </c>
      <c r="C22" s="4" t="s">
        <v>17</v>
      </c>
      <c r="D22" s="10">
        <f>LN(D11/D12)/(2*PI()*D7)</f>
        <v>1.9974372334100382E-5</v>
      </c>
    </row>
    <row r="23" spans="1:8" ht="16.8" x14ac:dyDescent="0.35">
      <c r="A23" s="4" t="s">
        <v>37</v>
      </c>
      <c r="B23" t="s">
        <v>42</v>
      </c>
      <c r="C23" s="4" t="s">
        <v>17</v>
      </c>
      <c r="D23" s="10">
        <f>+(1/(PI()*D11*D17))</f>
        <v>0.12579055238606751</v>
      </c>
    </row>
    <row r="24" spans="1:8" s="7" customFormat="1" ht="17.399999999999999" thickBot="1" x14ac:dyDescent="0.4">
      <c r="A24" s="12" t="s">
        <v>44</v>
      </c>
      <c r="B24" s="13" t="s">
        <v>51</v>
      </c>
      <c r="C24" s="12" t="s">
        <v>45</v>
      </c>
      <c r="D24" s="15">
        <f>SUM(D19:D23)</f>
        <v>1.0619507110133246</v>
      </c>
    </row>
    <row r="25" spans="1:8" ht="15.6" x14ac:dyDescent="0.35">
      <c r="A25" s="4" t="s">
        <v>31</v>
      </c>
      <c r="B25" t="s">
        <v>52</v>
      </c>
      <c r="C25" s="4" t="s">
        <v>32</v>
      </c>
      <c r="D25" s="9">
        <v>24.697028065656802</v>
      </c>
    </row>
    <row r="26" spans="1:8" x14ac:dyDescent="0.3">
      <c r="A26" s="4" t="s">
        <v>46</v>
      </c>
      <c r="B26" t="s">
        <v>35</v>
      </c>
      <c r="C26" s="4" t="s">
        <v>34</v>
      </c>
      <c r="D26" s="5">
        <f>+(D14-D16)/D24</f>
        <v>-10.3582961863679</v>
      </c>
      <c r="H26" s="1"/>
    </row>
    <row r="27" spans="1:8" x14ac:dyDescent="0.3">
      <c r="A27" s="4" t="s">
        <v>47</v>
      </c>
      <c r="B27" t="s">
        <v>36</v>
      </c>
      <c r="C27" s="4" t="s">
        <v>34</v>
      </c>
      <c r="D27" s="5">
        <f>+(D25-D16)/D23</f>
        <v>-10.358265462927678</v>
      </c>
    </row>
    <row r="28" spans="1:8" x14ac:dyDescent="0.3">
      <c r="B28" t="s">
        <v>48</v>
      </c>
      <c r="C28" s="4" t="s">
        <v>34</v>
      </c>
      <c r="D28" s="5">
        <f>+D27-D26</f>
        <v>3.0723440222146792E-5</v>
      </c>
    </row>
    <row r="29" spans="1:8" x14ac:dyDescent="0.3">
      <c r="B29" s="7" t="s">
        <v>54</v>
      </c>
    </row>
    <row r="30" spans="1:8" ht="16.2" x14ac:dyDescent="0.3">
      <c r="B30" t="s">
        <v>62</v>
      </c>
      <c r="C30" s="4" t="s">
        <v>63</v>
      </c>
      <c r="D30">
        <v>1.22</v>
      </c>
    </row>
    <row r="31" spans="1:8" s="17" customFormat="1" x14ac:dyDescent="0.3">
      <c r="A31" s="16"/>
      <c r="B31" s="17" t="s">
        <v>64</v>
      </c>
      <c r="C31" s="16" t="s">
        <v>65</v>
      </c>
      <c r="D31" s="17">
        <v>1005</v>
      </c>
    </row>
    <row r="32" spans="1:8" x14ac:dyDescent="0.3">
      <c r="B32" t="s">
        <v>55</v>
      </c>
      <c r="C32" s="4" t="s">
        <v>56</v>
      </c>
      <c r="D32">
        <v>6</v>
      </c>
    </row>
    <row r="33" spans="2:4" ht="16.2" x14ac:dyDescent="0.3">
      <c r="B33" t="s">
        <v>57</v>
      </c>
      <c r="C33" s="4" t="s">
        <v>58</v>
      </c>
      <c r="D33" s="3">
        <f>+PI()*(D12^2)/4*D32</f>
        <v>0.28983077184957995</v>
      </c>
    </row>
    <row r="34" spans="2:4" ht="16.2" x14ac:dyDescent="0.3">
      <c r="C34" s="4" t="s">
        <v>59</v>
      </c>
      <c r="D34" s="5">
        <f>+D33*3600</f>
        <v>1043.3907786584878</v>
      </c>
    </row>
    <row r="35" spans="2:4" x14ac:dyDescent="0.3">
      <c r="B35" t="s">
        <v>60</v>
      </c>
      <c r="C35" s="4" t="s">
        <v>61</v>
      </c>
      <c r="D35" s="3">
        <f>+D33*D30</f>
        <v>0.35359354165648754</v>
      </c>
    </row>
    <row r="36" spans="2:4" x14ac:dyDescent="0.3">
      <c r="B36" t="s">
        <v>66</v>
      </c>
      <c r="C36" s="4" t="s">
        <v>4</v>
      </c>
      <c r="D36">
        <v>30</v>
      </c>
    </row>
    <row r="37" spans="2:4" x14ac:dyDescent="0.3">
      <c r="B37" t="s">
        <v>67</v>
      </c>
      <c r="C37" s="4" t="s">
        <v>68</v>
      </c>
      <c r="D37">
        <f>+D36/D35/D31/D24</f>
        <v>7.9496225521420882E-2</v>
      </c>
    </row>
    <row r="38" spans="2:4" x14ac:dyDescent="0.3">
      <c r="B38" t="s">
        <v>69</v>
      </c>
      <c r="C38" s="4" t="s">
        <v>13</v>
      </c>
      <c r="D38" s="8">
        <f>+(D14-D16)/EXP(D37)+D16</f>
        <v>15.840603433992984</v>
      </c>
    </row>
    <row r="39" spans="2:4" x14ac:dyDescent="0.3">
      <c r="B39" t="s">
        <v>70</v>
      </c>
      <c r="C39" s="4" t="s">
        <v>13</v>
      </c>
      <c r="D39" s="8">
        <f>+D38-D14</f>
        <v>0.84060343399298354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8" zoomScale="160" zoomScaleNormal="160" workbookViewId="0">
      <selection activeCell="F39" sqref="F39"/>
    </sheetView>
  </sheetViews>
  <sheetFormatPr defaultRowHeight="14.4" x14ac:dyDescent="0.3"/>
  <cols>
    <col min="1" max="1" width="8.88671875" style="4"/>
    <col min="2" max="2" width="50.5546875" customWidth="1"/>
    <col min="3" max="3" width="8.88671875" style="4"/>
    <col min="4" max="4" width="12.88671875" bestFit="1" customWidth="1"/>
  </cols>
  <sheetData>
    <row r="1" spans="1:4" x14ac:dyDescent="0.3">
      <c r="B1" s="2" t="s">
        <v>71</v>
      </c>
    </row>
    <row r="2" spans="1:4" s="7" customFormat="1" x14ac:dyDescent="0.3">
      <c r="A2" s="6"/>
      <c r="B2" s="7" t="s">
        <v>72</v>
      </c>
      <c r="C2" s="6"/>
    </row>
    <row r="3" spans="1:4" x14ac:dyDescent="0.3">
      <c r="B3" s="2" t="s">
        <v>73</v>
      </c>
    </row>
    <row r="4" spans="1:4" ht="15.6" x14ac:dyDescent="0.35">
      <c r="A4" s="4" t="s">
        <v>22</v>
      </c>
      <c r="B4" t="s">
        <v>7</v>
      </c>
      <c r="C4" s="4" t="s">
        <v>4</v>
      </c>
      <c r="D4" s="18">
        <v>0.13969999999999999</v>
      </c>
    </row>
    <row r="5" spans="1:4" x14ac:dyDescent="0.3">
      <c r="A5" s="4" t="s">
        <v>10</v>
      </c>
      <c r="B5" t="s">
        <v>5</v>
      </c>
      <c r="C5" s="4" t="s">
        <v>4</v>
      </c>
      <c r="D5">
        <v>3.2000000000000002E-3</v>
      </c>
    </row>
    <row r="6" spans="1:4" ht="15.6" x14ac:dyDescent="0.35">
      <c r="A6" s="4" t="s">
        <v>23</v>
      </c>
      <c r="B6" t="s">
        <v>3</v>
      </c>
      <c r="C6" s="4" t="s">
        <v>4</v>
      </c>
      <c r="D6" s="3">
        <f>+D4-2*D5</f>
        <v>0.1333</v>
      </c>
    </row>
    <row r="7" spans="1:4" ht="15.6" x14ac:dyDescent="0.35">
      <c r="A7" s="4" t="s">
        <v>24</v>
      </c>
      <c r="B7" t="s">
        <v>74</v>
      </c>
      <c r="C7" s="4" t="s">
        <v>11</v>
      </c>
      <c r="D7" s="5">
        <v>54</v>
      </c>
    </row>
    <row r="8" spans="1:4" x14ac:dyDescent="0.3">
      <c r="B8" s="2" t="s">
        <v>75</v>
      </c>
    </row>
    <row r="9" spans="1:4" x14ac:dyDescent="0.3">
      <c r="B9" t="s">
        <v>76</v>
      </c>
      <c r="C9" s="4" t="s">
        <v>77</v>
      </c>
    </row>
    <row r="10" spans="1:4" ht="15.6" x14ac:dyDescent="0.35">
      <c r="A10" s="4" t="s">
        <v>27</v>
      </c>
      <c r="B10" t="s">
        <v>78</v>
      </c>
      <c r="C10" s="4" t="s">
        <v>11</v>
      </c>
      <c r="D10">
        <v>2.1999999999999999E-2</v>
      </c>
    </row>
    <row r="11" spans="1:4" x14ac:dyDescent="0.3">
      <c r="B11" s="2" t="s">
        <v>79</v>
      </c>
    </row>
    <row r="12" spans="1:4" ht="15.6" x14ac:dyDescent="0.35">
      <c r="A12" s="4" t="s">
        <v>18</v>
      </c>
      <c r="B12" t="s">
        <v>7</v>
      </c>
      <c r="C12" s="4" t="s">
        <v>4</v>
      </c>
      <c r="D12" s="3">
        <v>0.22500000000000001</v>
      </c>
    </row>
    <row r="13" spans="1:4" ht="15.6" x14ac:dyDescent="0.35">
      <c r="A13" s="4" t="s">
        <v>19</v>
      </c>
      <c r="B13" t="s">
        <v>3</v>
      </c>
      <c r="C13" s="4" t="s">
        <v>4</v>
      </c>
      <c r="D13" s="3">
        <f>+D12-2*D14</f>
        <v>0.215</v>
      </c>
    </row>
    <row r="14" spans="1:4" x14ac:dyDescent="0.3">
      <c r="A14" s="4" t="s">
        <v>10</v>
      </c>
      <c r="B14" t="s">
        <v>5</v>
      </c>
      <c r="C14" s="4" t="s">
        <v>4</v>
      </c>
      <c r="D14">
        <v>5.0000000000000001E-3</v>
      </c>
    </row>
    <row r="15" spans="1:4" x14ac:dyDescent="0.3">
      <c r="B15" t="s">
        <v>86</v>
      </c>
      <c r="C15" s="4" t="s">
        <v>11</v>
      </c>
      <c r="D15">
        <v>0.4</v>
      </c>
    </row>
    <row r="16" spans="1:4" ht="16.8" x14ac:dyDescent="0.35">
      <c r="A16" s="4" t="s">
        <v>29</v>
      </c>
      <c r="B16" t="s">
        <v>81</v>
      </c>
      <c r="C16" s="4" t="s">
        <v>15</v>
      </c>
      <c r="D16">
        <v>300</v>
      </c>
    </row>
    <row r="17" spans="1:8" s="7" customFormat="1" x14ac:dyDescent="0.3">
      <c r="A17" s="6"/>
      <c r="B17" s="7" t="s">
        <v>43</v>
      </c>
      <c r="C17" s="6"/>
      <c r="D17" s="11"/>
    </row>
    <row r="18" spans="1:8" ht="16.2" x14ac:dyDescent="0.3">
      <c r="B18" t="s">
        <v>38</v>
      </c>
      <c r="C18" s="4" t="s">
        <v>17</v>
      </c>
      <c r="D18" s="10">
        <f>+(1/(PI()*D16*D13))</f>
        <v>4.9350369950975298E-3</v>
      </c>
    </row>
    <row r="19" spans="1:8" ht="16.2" x14ac:dyDescent="0.3">
      <c r="B19" t="s">
        <v>83</v>
      </c>
      <c r="C19" s="4" t="s">
        <v>17</v>
      </c>
      <c r="D19" s="10">
        <f>LN(D12/D13)/(2*PI()*D7)</f>
        <v>1.3399188072238489E-4</v>
      </c>
    </row>
    <row r="20" spans="1:8" ht="16.2" x14ac:dyDescent="0.3">
      <c r="B20" t="s">
        <v>84</v>
      </c>
      <c r="C20" s="4" t="s">
        <v>17</v>
      </c>
      <c r="D20" s="10">
        <f>LN(D13/D4)/D10/2/PI()</f>
        <v>3.1190083372354622</v>
      </c>
    </row>
    <row r="21" spans="1:8" ht="16.2" x14ac:dyDescent="0.3">
      <c r="B21" t="s">
        <v>41</v>
      </c>
      <c r="C21" s="4" t="s">
        <v>17</v>
      </c>
      <c r="D21" s="10">
        <f>LN(D12/D13)/(2*PI()*D15)</f>
        <v>1.8088903897521959E-2</v>
      </c>
    </row>
    <row r="22" spans="1:8" ht="16.2" x14ac:dyDescent="0.3">
      <c r="B22" t="s">
        <v>85</v>
      </c>
      <c r="C22" s="4" t="s">
        <v>17</v>
      </c>
      <c r="D22" s="10">
        <v>0</v>
      </c>
    </row>
    <row r="23" spans="1:8" s="7" customFormat="1" ht="17.399999999999999" thickBot="1" x14ac:dyDescent="0.4">
      <c r="A23" s="12" t="s">
        <v>44</v>
      </c>
      <c r="B23" s="13" t="s">
        <v>51</v>
      </c>
      <c r="C23" s="12" t="s">
        <v>45</v>
      </c>
      <c r="D23" s="15">
        <f>SUM(D18:D22)</f>
        <v>3.1421662700088038</v>
      </c>
    </row>
    <row r="24" spans="1:8" x14ac:dyDescent="0.3">
      <c r="D24" s="5"/>
      <c r="H24" s="1"/>
    </row>
    <row r="25" spans="1:8" s="7" customFormat="1" x14ac:dyDescent="0.3">
      <c r="A25" s="6"/>
      <c r="B25" s="7" t="s">
        <v>71</v>
      </c>
      <c r="C25" s="6"/>
      <c r="D25" s="20"/>
      <c r="H25" s="21"/>
    </row>
    <row r="26" spans="1:8" ht="15.6" x14ac:dyDescent="0.35">
      <c r="A26" s="4" t="s">
        <v>94</v>
      </c>
      <c r="B26" t="s">
        <v>80</v>
      </c>
      <c r="C26" s="4" t="s">
        <v>13</v>
      </c>
      <c r="D26">
        <v>75</v>
      </c>
    </row>
    <row r="27" spans="1:8" ht="15.6" x14ac:dyDescent="0.35">
      <c r="A27" s="4" t="s">
        <v>95</v>
      </c>
      <c r="B27" t="s">
        <v>93</v>
      </c>
      <c r="C27" s="4" t="s">
        <v>13</v>
      </c>
      <c r="D27">
        <v>60</v>
      </c>
    </row>
    <row r="28" spans="1:8" ht="15.6" x14ac:dyDescent="0.35">
      <c r="A28" s="4" t="s">
        <v>21</v>
      </c>
      <c r="B28" t="s">
        <v>82</v>
      </c>
      <c r="C28" s="4" t="s">
        <v>13</v>
      </c>
      <c r="D28">
        <v>12</v>
      </c>
    </row>
    <row r="29" spans="1:8" x14ac:dyDescent="0.3">
      <c r="B29" t="s">
        <v>87</v>
      </c>
      <c r="C29" s="4" t="s">
        <v>56</v>
      </c>
      <c r="D29" s="8">
        <v>1.5</v>
      </c>
      <c r="H29" s="19"/>
    </row>
    <row r="30" spans="1:8" ht="16.2" x14ac:dyDescent="0.3">
      <c r="B30" t="s">
        <v>88</v>
      </c>
      <c r="C30" s="4" t="s">
        <v>58</v>
      </c>
      <c r="D30" s="8">
        <f>+PI()*(D6^2)/4*D29</f>
        <v>2.0933480357416927E-2</v>
      </c>
      <c r="H30" s="19"/>
    </row>
    <row r="31" spans="1:8" ht="16.2" x14ac:dyDescent="0.3">
      <c r="C31" s="4" t="s">
        <v>59</v>
      </c>
      <c r="D31" s="8">
        <f>+D30*3600</f>
        <v>75.360529286700938</v>
      </c>
      <c r="H31" s="19"/>
    </row>
    <row r="32" spans="1:8" x14ac:dyDescent="0.3">
      <c r="B32" t="s">
        <v>89</v>
      </c>
      <c r="C32" s="4" t="s">
        <v>61</v>
      </c>
      <c r="D32" s="8">
        <f>+D30*1000</f>
        <v>20.933480357416926</v>
      </c>
      <c r="H32" s="19"/>
    </row>
    <row r="33" spans="2:8" x14ac:dyDescent="0.3">
      <c r="B33" t="s">
        <v>92</v>
      </c>
      <c r="C33" s="4" t="s">
        <v>4</v>
      </c>
      <c r="D33" s="5">
        <v>350</v>
      </c>
      <c r="H33" s="19"/>
    </row>
    <row r="34" spans="2:8" x14ac:dyDescent="0.3">
      <c r="B34" t="s">
        <v>90</v>
      </c>
      <c r="C34" s="4" t="s">
        <v>91</v>
      </c>
      <c r="D34" s="22">
        <f>+(D26-D28)/D23*D33</f>
        <v>7017.451689448063</v>
      </c>
      <c r="H34" s="19"/>
    </row>
    <row r="35" spans="2:8" x14ac:dyDescent="0.3">
      <c r="B35" t="s">
        <v>96</v>
      </c>
      <c r="C35" s="4" t="s">
        <v>91</v>
      </c>
      <c r="D35" s="22">
        <f>+(D27-D28)/D23*D33</f>
        <v>5346.6298586270959</v>
      </c>
      <c r="H35" s="19"/>
    </row>
    <row r="36" spans="2:8" x14ac:dyDescent="0.3">
      <c r="B36" t="s">
        <v>97</v>
      </c>
      <c r="C36" s="4" t="s">
        <v>91</v>
      </c>
      <c r="D36" s="22">
        <f>SUM(D34:D35)</f>
        <v>12364.081548075159</v>
      </c>
      <c r="H36" s="19"/>
    </row>
    <row r="37" spans="2:8" x14ac:dyDescent="0.3">
      <c r="B37" t="s">
        <v>99</v>
      </c>
      <c r="C37" s="4" t="s">
        <v>91</v>
      </c>
      <c r="D37" s="22">
        <v>4180</v>
      </c>
      <c r="H37" s="19"/>
    </row>
    <row r="38" spans="2:8" x14ac:dyDescent="0.3">
      <c r="B38" t="s">
        <v>98</v>
      </c>
      <c r="C38" s="4" t="s">
        <v>100</v>
      </c>
      <c r="D38" s="22">
        <f>+D32*D37*(D26-D27)</f>
        <v>1312529.2184100412</v>
      </c>
      <c r="H38" s="19"/>
    </row>
    <row r="39" spans="2:8" x14ac:dyDescent="0.3">
      <c r="B39" t="s">
        <v>101</v>
      </c>
      <c r="C39" s="4" t="s">
        <v>102</v>
      </c>
      <c r="D39" s="8">
        <f>+(D38-D36)/D38</f>
        <v>0.99057995709760072</v>
      </c>
      <c r="H39" s="19"/>
    </row>
    <row r="40" spans="2:8" x14ac:dyDescent="0.3">
      <c r="D40" s="5"/>
      <c r="H40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Canna fumaria</vt:lpstr>
      <vt:lpstr>Stillicidio</vt:lpstr>
      <vt:lpstr>Rientrata di calore</vt:lpstr>
      <vt:lpstr>Rete teleriscaldamento</vt:lpstr>
    </vt:vector>
  </TitlesOfParts>
  <Company>--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N56VV</dc:creator>
  <cp:lastModifiedBy>BOSCOLO MARCO</cp:lastModifiedBy>
  <dcterms:created xsi:type="dcterms:W3CDTF">2015-02-20T13:23:10Z</dcterms:created>
  <dcterms:modified xsi:type="dcterms:W3CDTF">2020-12-21T08:00:40Z</dcterms:modified>
</cp:coreProperties>
</file>