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20" windowWidth="12600" windowHeight="5415" activeTab="2"/>
  </bookViews>
  <sheets>
    <sheet name="METAMERI M" sheetId="1" r:id="rId1"/>
    <sheet name="METAMERI SML" sheetId="2" r:id="rId2"/>
    <sheet name="DIAGRAMMA_CIE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<sst xmlns="http://schemas.openxmlformats.org/spreadsheetml/2006/main" count="105" uniqueCount="43">
  <si>
    <t>b</t>
  </si>
  <si>
    <t>a</t>
  </si>
  <si>
    <t>l</t>
  </si>
  <si>
    <t>m</t>
  </si>
  <si>
    <t>s</t>
  </si>
  <si>
    <t>a*l</t>
  </si>
  <si>
    <t>a*m</t>
  </si>
  <si>
    <t>a*s</t>
  </si>
  <si>
    <t>x</t>
  </si>
  <si>
    <t>y</t>
  </si>
  <si>
    <t>z</t>
  </si>
  <si>
    <t>b*s</t>
  </si>
  <si>
    <t>b*m</t>
  </si>
  <si>
    <t>b*l</t>
  </si>
  <si>
    <t>lambda (nm)</t>
  </si>
  <si>
    <t>y max</t>
  </si>
  <si>
    <t>lamp*s</t>
  </si>
  <si>
    <t>lamp*m</t>
  </si>
  <si>
    <t>lamp*l</t>
  </si>
  <si>
    <t>media</t>
  </si>
  <si>
    <t>dev st</t>
  </si>
  <si>
    <t>costante y</t>
  </si>
  <si>
    <t>%</t>
  </si>
  <si>
    <t>attiv_ass</t>
  </si>
  <si>
    <t>attiv_rel</t>
  </si>
  <si>
    <t>http://www.boscarol.com/blog/?p=16644</t>
  </si>
  <si>
    <t>Intensità luminosa</t>
  </si>
  <si>
    <t>lunghezza d'onda</t>
  </si>
  <si>
    <t>miscela rossa a</t>
  </si>
  <si>
    <t>miscela blu b</t>
  </si>
  <si>
    <t>sensibilità  spettrale coni (unità assolute)</t>
  </si>
  <si>
    <t>sensibilità spettrale coni (unità relative)</t>
  </si>
  <si>
    <t>miscela a tre picchi metameri del bianco</t>
  </si>
  <si>
    <t>sensibilità fotopica normalizzata</t>
  </si>
  <si>
    <t>sensibilità fotopica (s)</t>
  </si>
  <si>
    <t>s*a</t>
  </si>
  <si>
    <t>s*b</t>
  </si>
  <si>
    <t>s* miscela a tre picchi</t>
  </si>
  <si>
    <t>Miscela a</t>
  </si>
  <si>
    <t>Miscela b</t>
  </si>
  <si>
    <t>Effetto cromatico</t>
  </si>
  <si>
    <t>Sezione a</t>
  </si>
  <si>
    <t>Sezione b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</si>
</sst>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&quot; Eu&quot;_);\(#,##0&quot; Eu&quot;\)"/>
    <numFmt numFmtId="171" formatCode="#,##0&quot; Eu&quot;_);[Red]\(#,##0&quot; Eu&quot;\)"/>
    <numFmt numFmtId="172" formatCode="#,##0.00&quot; Eu&quot;_);\(#,##0.00&quot; Eu&quot;\)"/>
    <numFmt numFmtId="173" formatCode="#,##0.00&quot; Eu&quot;_);[Red]\(#,##0.00&quot; Eu&quot;\)"/>
    <numFmt numFmtId="174" formatCode="_ * #,##0_)&quot; Eu&quot;_ ;_ * \(#,##0\)&quot; Eu&quot;_ ;_ * &quot;-&quot;_)&quot; Eu&quot;_ ;_ @_ "/>
    <numFmt numFmtId="175" formatCode="_ * #,##0_)_ _E_u_ ;_ * \(#,##0\)_ _E_u_ ;_ * &quot;-&quot;_)_ _E_u_ ;_ @_ "/>
    <numFmt numFmtId="176" formatCode="_ * #,##0.00_)&quot; Eu&quot;_ ;_ * \(#,##0.00\)&quot; Eu&quot;_ ;_ * &quot;-&quot;??_)&quot; Eu&quot;_ ;_ @_ "/>
    <numFmt numFmtId="177" formatCode="_ * #,##0.00_)_ _E_u_ ;_ * \(#,##0.00\)_ _E_u_ ;_ * &quot;-&quot;??_)_ _E_u_ ;_ @_ 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0.0000E+00"/>
    <numFmt numFmtId="185" formatCode="0.000E+00"/>
    <numFmt numFmtId="186" formatCode="0.0E+00"/>
    <numFmt numFmtId="187" formatCode="0.000"/>
    <numFmt numFmtId="188" formatCode="0.0"/>
    <numFmt numFmtId="189" formatCode="0.0000"/>
    <numFmt numFmtId="190" formatCode="0.000000"/>
    <numFmt numFmtId="191" formatCode="0.00000"/>
    <numFmt numFmtId="192" formatCode="0.00000E+00"/>
    <numFmt numFmtId="193" formatCode="0.000000E+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"/>
    <numFmt numFmtId="199" formatCode="0.00000000"/>
  </numFmts>
  <fonts count="5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.25"/>
      <color indexed="8"/>
      <name val="Geneva"/>
      <family val="0"/>
    </font>
    <font>
      <sz val="8"/>
      <color indexed="8"/>
      <name val="Geneva"/>
      <family val="0"/>
    </font>
    <font>
      <sz val="14"/>
      <color indexed="8"/>
      <name val="Geneva"/>
      <family val="0"/>
    </font>
    <font>
      <sz val="5.7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9.25"/>
      <color indexed="8"/>
      <name val="Geneva"/>
      <family val="0"/>
    </font>
    <font>
      <b/>
      <sz val="10"/>
      <color indexed="8"/>
      <name val="Geneva"/>
      <family val="0"/>
    </font>
    <font>
      <sz val="11.5"/>
      <color indexed="8"/>
      <name val="Arial"/>
      <family val="0"/>
    </font>
    <font>
      <b/>
      <sz val="14"/>
      <color indexed="8"/>
      <name val="Arial"/>
      <family val="0"/>
    </font>
    <font>
      <sz val="9.7"/>
      <color indexed="8"/>
      <name val="Arial"/>
      <family val="0"/>
    </font>
    <font>
      <sz val="1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000000"/>
      <name val="Arial"/>
      <family val="2"/>
    </font>
    <font>
      <b/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8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7" fontId="0" fillId="0" borderId="12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14" xfId="0" applyNumberFormat="1" applyBorder="1" applyAlignment="1">
      <alignment/>
    </xf>
    <xf numFmtId="187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7" fontId="0" fillId="0" borderId="20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0" fillId="0" borderId="17" xfId="0" applyNumberFormat="1" applyBorder="1" applyAlignment="1">
      <alignment/>
    </xf>
    <xf numFmtId="187" fontId="0" fillId="0" borderId="21" xfId="0" applyNumberFormat="1" applyBorder="1" applyAlignment="1">
      <alignment/>
    </xf>
    <xf numFmtId="187" fontId="0" fillId="0" borderId="2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187" fontId="0" fillId="33" borderId="32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187" fontId="0" fillId="34" borderId="32" xfId="0" applyNumberFormat="1" applyFill="1" applyBorder="1" applyAlignment="1">
      <alignment/>
    </xf>
    <xf numFmtId="187" fontId="0" fillId="34" borderId="20" xfId="0" applyNumberFormat="1" applyFill="1" applyBorder="1" applyAlignment="1">
      <alignment/>
    </xf>
    <xf numFmtId="187" fontId="0" fillId="34" borderId="16" xfId="0" applyNumberFormat="1" applyFill="1" applyBorder="1" applyAlignment="1">
      <alignment/>
    </xf>
    <xf numFmtId="187" fontId="0" fillId="0" borderId="32" xfId="0" applyNumberFormat="1" applyBorder="1" applyAlignment="1">
      <alignment/>
    </xf>
    <xf numFmtId="187" fontId="0" fillId="0" borderId="2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2" xfId="0" applyBorder="1" applyAlignment="1">
      <alignment horizontal="right"/>
    </xf>
    <xf numFmtId="0" fontId="0" fillId="0" borderId="16" xfId="0" applyBorder="1" applyAlignment="1">
      <alignment horizontal="right"/>
    </xf>
    <xf numFmtId="2" fontId="0" fillId="35" borderId="10" xfId="0" applyNumberFormat="1" applyFill="1" applyBorder="1" applyAlignment="1">
      <alignment/>
    </xf>
    <xf numFmtId="2" fontId="0" fillId="35" borderId="33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14" borderId="17" xfId="0" applyFill="1" applyBorder="1" applyAlignment="1">
      <alignment/>
    </xf>
    <xf numFmtId="0" fontId="4" fillId="0" borderId="0" xfId="53" applyAlignment="1" applyProtection="1">
      <alignment/>
      <protection/>
    </xf>
    <xf numFmtId="0" fontId="53" fillId="0" borderId="0" xfId="0" applyFont="1" applyAlignment="1">
      <alignment/>
    </xf>
    <xf numFmtId="0" fontId="0" fillId="0" borderId="0" xfId="0" applyBorder="1" applyAlignment="1">
      <alignment horizontal="center"/>
    </xf>
    <xf numFmtId="0" fontId="28" fillId="0" borderId="12" xfId="39" applyFont="1" applyFill="1" applyBorder="1" applyAlignment="1">
      <alignment/>
    </xf>
    <xf numFmtId="187" fontId="28" fillId="0" borderId="12" xfId="39" applyNumberFormat="1" applyFont="1" applyFill="1" applyBorder="1" applyAlignment="1">
      <alignment/>
    </xf>
    <xf numFmtId="187" fontId="28" fillId="0" borderId="0" xfId="39" applyNumberFormat="1" applyFont="1" applyFill="1" applyBorder="1" applyAlignment="1">
      <alignment/>
    </xf>
    <xf numFmtId="187" fontId="28" fillId="0" borderId="13" xfId="39" applyNumberFormat="1" applyFont="1" applyFill="1" applyBorder="1" applyAlignment="1">
      <alignment/>
    </xf>
    <xf numFmtId="2" fontId="28" fillId="0" borderId="25" xfId="39" applyNumberFormat="1" applyFont="1" applyFill="1" applyBorder="1" applyAlignment="1">
      <alignment/>
    </xf>
    <xf numFmtId="2" fontId="28" fillId="0" borderId="26" xfId="39" applyNumberFormat="1" applyFont="1" applyFill="1" applyBorder="1" applyAlignment="1">
      <alignment/>
    </xf>
    <xf numFmtId="2" fontId="28" fillId="0" borderId="30" xfId="39" applyNumberFormat="1" applyFont="1" applyFill="1" applyBorder="1" applyAlignment="1">
      <alignment/>
    </xf>
    <xf numFmtId="187" fontId="28" fillId="31" borderId="20" xfId="56" applyNumberFormat="1" applyFont="1" applyBorder="1" applyAlignment="1">
      <alignment/>
    </xf>
    <xf numFmtId="0" fontId="0" fillId="0" borderId="0" xfId="0" applyFont="1" applyFill="1" applyAlignment="1">
      <alignment/>
    </xf>
    <xf numFmtId="0" fontId="28" fillId="0" borderId="0" xfId="39" applyFont="1" applyFill="1" applyAlignment="1">
      <alignment/>
    </xf>
    <xf numFmtId="0" fontId="0" fillId="0" borderId="12" xfId="0" applyFont="1" applyFill="1" applyBorder="1" applyAlignment="1">
      <alignment/>
    </xf>
    <xf numFmtId="187" fontId="0" fillId="0" borderId="12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28" fillId="0" borderId="12" xfId="48" applyFont="1" applyFill="1" applyBorder="1" applyAlignment="1">
      <alignment/>
    </xf>
    <xf numFmtId="187" fontId="28" fillId="0" borderId="12" xfId="48" applyNumberFormat="1" applyFont="1" applyFill="1" applyBorder="1" applyAlignment="1">
      <alignment/>
    </xf>
    <xf numFmtId="187" fontId="28" fillId="0" borderId="0" xfId="48" applyNumberFormat="1" applyFont="1" applyFill="1" applyBorder="1" applyAlignment="1">
      <alignment/>
    </xf>
    <xf numFmtId="187" fontId="28" fillId="0" borderId="13" xfId="48" applyNumberFormat="1" applyFont="1" applyFill="1" applyBorder="1" applyAlignment="1">
      <alignment/>
    </xf>
    <xf numFmtId="2" fontId="28" fillId="0" borderId="25" xfId="48" applyNumberFormat="1" applyFont="1" applyFill="1" applyBorder="1" applyAlignment="1">
      <alignment/>
    </xf>
    <xf numFmtId="2" fontId="28" fillId="0" borderId="26" xfId="48" applyNumberFormat="1" applyFont="1" applyFill="1" applyBorder="1" applyAlignment="1">
      <alignment/>
    </xf>
    <xf numFmtId="2" fontId="28" fillId="0" borderId="30" xfId="48" applyNumberFormat="1" applyFont="1" applyFill="1" applyBorder="1" applyAlignment="1">
      <alignment/>
    </xf>
    <xf numFmtId="0" fontId="28" fillId="31" borderId="33" xfId="56" applyFont="1" applyBorder="1" applyAlignment="1">
      <alignment horizontal="center"/>
    </xf>
    <xf numFmtId="0" fontId="28" fillId="31" borderId="20" xfId="56" applyFont="1" applyBorder="1" applyAlignment="1">
      <alignment/>
    </xf>
    <xf numFmtId="0" fontId="28" fillId="31" borderId="16" xfId="56" applyFont="1" applyBorder="1" applyAlignment="1">
      <alignment/>
    </xf>
    <xf numFmtId="187" fontId="28" fillId="31" borderId="32" xfId="56" applyNumberFormat="1" applyFont="1" applyBorder="1" applyAlignment="1">
      <alignment/>
    </xf>
    <xf numFmtId="187" fontId="28" fillId="31" borderId="16" xfId="56" applyNumberFormat="1" applyFont="1" applyBorder="1" applyAlignment="1">
      <alignment/>
    </xf>
    <xf numFmtId="0" fontId="28" fillId="31" borderId="32" xfId="56" applyFont="1" applyBorder="1" applyAlignment="1">
      <alignment horizontal="right"/>
    </xf>
    <xf numFmtId="0" fontId="28" fillId="31" borderId="16" xfId="56" applyFont="1" applyBorder="1" applyAlignment="1">
      <alignment horizontal="right"/>
    </xf>
    <xf numFmtId="0" fontId="28" fillId="31" borderId="0" xfId="56" applyFont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 horizontal="center" wrapText="1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wrapText="1"/>
    </xf>
    <xf numFmtId="1" fontId="54" fillId="29" borderId="25" xfId="48" applyNumberFormat="1" applyFont="1" applyBorder="1" applyAlignment="1">
      <alignment horizontal="center" vertical="center"/>
    </xf>
    <xf numFmtId="1" fontId="54" fillId="29" borderId="38" xfId="48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54" fillId="29" borderId="30" xfId="48" applyNumberFormat="1" applyFont="1" applyBorder="1" applyAlignment="1">
      <alignment horizontal="center" vertical="center"/>
    </xf>
    <xf numFmtId="1" fontId="54" fillId="29" borderId="35" xfId="48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Sensibilità spettrale dei coni (ogive tratteggiate)
e funzioni spettrali di due miscele (linee verticali)</a:t>
            </a:r>
          </a:p>
        </c:rich>
      </c:tx>
      <c:layout>
        <c:manualLayout>
          <c:xMode val="factor"/>
          <c:yMode val="factor"/>
          <c:x val="0.023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4275"/>
          <c:w val="0.9415"/>
          <c:h val="0.80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'[1]UNIVARIANZA'!$A$7:$A$47</c:f>
              <c:numCache>
                <c:ptCount val="41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  <c:pt idx="15">
                  <c:v>530</c:v>
                </c:pt>
                <c:pt idx="16">
                  <c:v>540</c:v>
                </c:pt>
                <c:pt idx="17">
                  <c:v>550</c:v>
                </c:pt>
                <c:pt idx="18">
                  <c:v>560</c:v>
                </c:pt>
                <c:pt idx="19">
                  <c:v>570</c:v>
                </c:pt>
                <c:pt idx="20">
                  <c:v>585</c:v>
                </c:pt>
                <c:pt idx="21">
                  <c:v>590</c:v>
                </c:pt>
                <c:pt idx="22">
                  <c:v>600</c:v>
                </c:pt>
                <c:pt idx="23">
                  <c:v>610</c:v>
                </c:pt>
                <c:pt idx="24">
                  <c:v>620</c:v>
                </c:pt>
                <c:pt idx="25">
                  <c:v>630</c:v>
                </c:pt>
                <c:pt idx="26">
                  <c:v>640</c:v>
                </c:pt>
                <c:pt idx="27">
                  <c:v>650</c:v>
                </c:pt>
                <c:pt idx="28">
                  <c:v>660</c:v>
                </c:pt>
                <c:pt idx="29">
                  <c:v>670</c:v>
                </c:pt>
                <c:pt idx="30">
                  <c:v>680</c:v>
                </c:pt>
                <c:pt idx="31">
                  <c:v>690</c:v>
                </c:pt>
                <c:pt idx="32">
                  <c:v>700</c:v>
                </c:pt>
                <c:pt idx="33">
                  <c:v>710</c:v>
                </c:pt>
                <c:pt idx="34">
                  <c:v>720</c:v>
                </c:pt>
                <c:pt idx="35">
                  <c:v>730</c:v>
                </c:pt>
                <c:pt idx="36">
                  <c:v>740</c:v>
                </c:pt>
                <c:pt idx="37">
                  <c:v>750</c:v>
                </c:pt>
                <c:pt idx="38">
                  <c:v>760</c:v>
                </c:pt>
                <c:pt idx="39">
                  <c:v>770</c:v>
                </c:pt>
                <c:pt idx="40">
                  <c:v>780</c:v>
                </c:pt>
              </c:numCache>
            </c:numRef>
          </c:xVal>
          <c:yVal>
            <c:numRef>
              <c:f>'[1]UNIVARIANZA'!$G$7:$G$47</c:f>
              <c:numCache>
                <c:ptCount val="41"/>
                <c:pt idx="0">
                  <c:v>2.2682624033196076E-06</c:v>
                </c:pt>
                <c:pt idx="1">
                  <c:v>1.5506143488709084E-05</c:v>
                </c:pt>
                <c:pt idx="2">
                  <c:v>9.485481036745127E-05</c:v>
                </c:pt>
                <c:pt idx="3">
                  <c:v>0.0005192302418036866</c:v>
                </c:pt>
                <c:pt idx="4">
                  <c:v>0.0025433472298840147</c:v>
                </c:pt>
                <c:pt idx="5">
                  <c:v>0.011147985381457256</c:v>
                </c:pt>
                <c:pt idx="6">
                  <c:v>0.0437252380424147</c:v>
                </c:pt>
                <c:pt idx="7">
                  <c:v>0.15346630331115504</c:v>
                </c:pt>
                <c:pt idx="8">
                  <c:v>0.48199101122707716</c:v>
                </c:pt>
                <c:pt idx="9">
                  <c:v>1.3545963581936251</c:v>
                </c:pt>
                <c:pt idx="10">
                  <c:v>3.406637524243964</c:v>
                </c:pt>
                <c:pt idx="11">
                  <c:v>7.666321102473319</c:v>
                </c:pt>
                <c:pt idx="12">
                  <c:v>15.43807487644369</c:v>
                </c:pt>
                <c:pt idx="13">
                  <c:v>27.819180853505014</c:v>
                </c:pt>
                <c:pt idx="14">
                  <c:v>44.85807062318052</c:v>
                </c:pt>
                <c:pt idx="15">
                  <c:v>64.72646670780344</c:v>
                </c:pt>
                <c:pt idx="16">
                  <c:v>83.57343793412092</c:v>
                </c:pt>
                <c:pt idx="17">
                  <c:v>96.56054162575667</c:v>
                </c:pt>
                <c:pt idx="18">
                  <c:v>99.83347214509386</c:v>
                </c:pt>
                <c:pt idx="19">
                  <c:v>92.36293312839058</c:v>
                </c:pt>
                <c:pt idx="20">
                  <c:v>66.73474564787571</c:v>
                </c:pt>
                <c:pt idx="21">
                  <c:v>56.646876698591186</c:v>
                </c:pt>
                <c:pt idx="22">
                  <c:v>37.55196629465347</c:v>
                </c:pt>
                <c:pt idx="23">
                  <c:v>22.2758586279086</c:v>
                </c:pt>
                <c:pt idx="24">
                  <c:v>11.824459037663537</c:v>
                </c:pt>
                <c:pt idx="25">
                  <c:v>5.61659574778625</c:v>
                </c:pt>
                <c:pt idx="26">
                  <c:v>2.387317106874703</c:v>
                </c:pt>
                <c:pt idx="27">
                  <c:v>0.9080130931840589</c:v>
                </c:pt>
                <c:pt idx="28">
                  <c:v>0.3090431837983242</c:v>
                </c:pt>
                <c:pt idx="29">
                  <c:v>0.09412202998113123</c:v>
                </c:pt>
                <c:pt idx="30">
                  <c:v>0.025651245594758818</c:v>
                </c:pt>
                <c:pt idx="31">
                  <c:v>0.006255624759375115</c:v>
                </c:pt>
                <c:pt idx="32">
                  <c:v>0.0013651424720297122</c:v>
                </c:pt>
                <c:pt idx="33">
                  <c:v>0.00026658169486144556</c:v>
                </c:pt>
                <c:pt idx="34">
                  <c:v>4.658302943121785E-05</c:v>
                </c:pt>
                <c:pt idx="35">
                  <c:v>7.284004239922968E-06</c:v>
                </c:pt>
                <c:pt idx="36">
                  <c:v>1.0191959960296417E-06</c:v>
                </c:pt>
                <c:pt idx="37">
                  <c:v>1.2761163861788393E-07</c:v>
                </c:pt>
                <c:pt idx="38">
                  <c:v>1.429775725428419E-08</c:v>
                </c:pt>
                <c:pt idx="39">
                  <c:v>1.433476610143866E-09</c:v>
                </c:pt>
                <c:pt idx="40">
                  <c:v>1.2860514997610786E-10</c:v>
                </c:pt>
              </c:numCache>
            </c:numRef>
          </c:yVal>
          <c:smooth val="1"/>
        </c:ser>
        <c:ser>
          <c:idx val="2"/>
          <c:order val="1"/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'[1]UNIVARIANZA'!$A$7:$A$47</c:f>
              <c:numCache>
                <c:ptCount val="41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  <c:pt idx="15">
                  <c:v>530</c:v>
                </c:pt>
                <c:pt idx="16">
                  <c:v>540</c:v>
                </c:pt>
                <c:pt idx="17">
                  <c:v>550</c:v>
                </c:pt>
                <c:pt idx="18">
                  <c:v>560</c:v>
                </c:pt>
                <c:pt idx="19">
                  <c:v>570</c:v>
                </c:pt>
                <c:pt idx="20">
                  <c:v>585</c:v>
                </c:pt>
                <c:pt idx="21">
                  <c:v>590</c:v>
                </c:pt>
                <c:pt idx="22">
                  <c:v>600</c:v>
                </c:pt>
                <c:pt idx="23">
                  <c:v>610</c:v>
                </c:pt>
                <c:pt idx="24">
                  <c:v>620</c:v>
                </c:pt>
                <c:pt idx="25">
                  <c:v>630</c:v>
                </c:pt>
                <c:pt idx="26">
                  <c:v>640</c:v>
                </c:pt>
                <c:pt idx="27">
                  <c:v>650</c:v>
                </c:pt>
                <c:pt idx="28">
                  <c:v>660</c:v>
                </c:pt>
                <c:pt idx="29">
                  <c:v>670</c:v>
                </c:pt>
                <c:pt idx="30">
                  <c:v>680</c:v>
                </c:pt>
                <c:pt idx="31">
                  <c:v>690</c:v>
                </c:pt>
                <c:pt idx="32">
                  <c:v>700</c:v>
                </c:pt>
                <c:pt idx="33">
                  <c:v>710</c:v>
                </c:pt>
                <c:pt idx="34">
                  <c:v>720</c:v>
                </c:pt>
                <c:pt idx="35">
                  <c:v>730</c:v>
                </c:pt>
                <c:pt idx="36">
                  <c:v>740</c:v>
                </c:pt>
                <c:pt idx="37">
                  <c:v>750</c:v>
                </c:pt>
                <c:pt idx="38">
                  <c:v>760</c:v>
                </c:pt>
                <c:pt idx="39">
                  <c:v>770</c:v>
                </c:pt>
                <c:pt idx="40">
                  <c:v>780</c:v>
                </c:pt>
              </c:numCache>
            </c:numRef>
          </c:xVal>
          <c:yVal>
            <c:numRef>
              <c:f>'[1]UNIVARIANZA'!$F$7:$F$47</c:f>
              <c:numCache>
                <c:ptCount val="41"/>
                <c:pt idx="0">
                  <c:v>0.00031545438051702333</c:v>
                </c:pt>
                <c:pt idx="1">
                  <c:v>0.0015975656797769717</c:v>
                </c:pt>
                <c:pt idx="2">
                  <c:v>0.0072397895017924365</c:v>
                </c:pt>
                <c:pt idx="3">
                  <c:v>0.02935879414763107</c:v>
                </c:pt>
                <c:pt idx="4">
                  <c:v>0.10653579378122788</c:v>
                </c:pt>
                <c:pt idx="5">
                  <c:v>0.34593773364647584</c:v>
                </c:pt>
                <c:pt idx="6">
                  <c:v>1.0051835744633584</c:v>
                </c:pt>
                <c:pt idx="7">
                  <c:v>2.6135925780109877</c:v>
                </c:pt>
                <c:pt idx="8">
                  <c:v>6.081006262521797</c:v>
                </c:pt>
                <c:pt idx="9">
                  <c:v>12.660710278908358</c:v>
                </c:pt>
                <c:pt idx="10">
                  <c:v>23.587708298570004</c:v>
                </c:pt>
                <c:pt idx="11">
                  <c:v>39.32407208685983</c:v>
                </c:pt>
                <c:pt idx="12">
                  <c:v>58.66462195100316</c:v>
                </c:pt>
                <c:pt idx="13">
                  <c:v>78.31394949065556</c:v>
                </c:pt>
                <c:pt idx="14">
                  <c:v>93.55069850316178</c:v>
                </c:pt>
                <c:pt idx="15">
                  <c:v>100</c:v>
                </c:pt>
                <c:pt idx="16">
                  <c:v>95.65287391030296</c:v>
                </c:pt>
                <c:pt idx="17">
                  <c:v>81.87307530779819</c:v>
                </c:pt>
                <c:pt idx="18">
                  <c:v>62.70890852730561</c:v>
                </c:pt>
                <c:pt idx="19">
                  <c:v>42.97960674895162</c:v>
                </c:pt>
                <c:pt idx="20">
                  <c:v>19.800867335090683</c:v>
                </c:pt>
                <c:pt idx="21">
                  <c:v>14.46651766389951</c:v>
                </c:pt>
                <c:pt idx="22">
                  <c:v>7.104481211802704</c:v>
                </c:pt>
                <c:pt idx="23">
                  <c:v>3.122092716123092</c:v>
                </c:pt>
                <c:pt idx="24">
                  <c:v>1.2277339903068438</c:v>
                </c:pt>
                <c:pt idx="25">
                  <c:v>0.43202394740940686</c:v>
                </c:pt>
                <c:pt idx="26">
                  <c:v>0.13603680375478935</c:v>
                </c:pt>
                <c:pt idx="27">
                  <c:v>0.038330993484737334</c:v>
                </c:pt>
                <c:pt idx="28">
                  <c:v>0.009664709163895927</c:v>
                </c:pt>
                <c:pt idx="29">
                  <c:v>0.0021805826934026004</c:v>
                </c:pt>
                <c:pt idx="30">
                  <c:v>0.0004402520529973924</c:v>
                </c:pt>
                <c:pt idx="31">
                  <c:v>7.953811172120928E-05</c:v>
                </c:pt>
                <c:pt idx="32">
                  <c:v>1.2858615804504021E-05</c:v>
                </c:pt>
                <c:pt idx="33">
                  <c:v>1.8601939266915543E-06</c:v>
                </c:pt>
                <c:pt idx="34">
                  <c:v>2.408059875797791E-07</c:v>
                </c:pt>
                <c:pt idx="35">
                  <c:v>2.7894680928689196E-08</c:v>
                </c:pt>
                <c:pt idx="36">
                  <c:v>2.8914825286026723E-09</c:v>
                </c:pt>
                <c:pt idx="37">
                  <c:v>2.682037244185822E-10</c:v>
                </c:pt>
                <c:pt idx="38">
                  <c:v>2.226148307150386E-11</c:v>
                </c:pt>
                <c:pt idx="39">
                  <c:v>1.653440004078415E-12</c:v>
                </c:pt>
                <c:pt idx="40">
                  <c:v>1.0989244738694738E-13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'[1]UNIVARIANZA'!$A$7:$A$47</c:f>
              <c:numCache>
                <c:ptCount val="41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  <c:pt idx="15">
                  <c:v>530</c:v>
                </c:pt>
                <c:pt idx="16">
                  <c:v>540</c:v>
                </c:pt>
                <c:pt idx="17">
                  <c:v>550</c:v>
                </c:pt>
                <c:pt idx="18">
                  <c:v>560</c:v>
                </c:pt>
                <c:pt idx="19">
                  <c:v>570</c:v>
                </c:pt>
                <c:pt idx="20">
                  <c:v>585</c:v>
                </c:pt>
                <c:pt idx="21">
                  <c:v>590</c:v>
                </c:pt>
                <c:pt idx="22">
                  <c:v>600</c:v>
                </c:pt>
                <c:pt idx="23">
                  <c:v>610</c:v>
                </c:pt>
                <c:pt idx="24">
                  <c:v>620</c:v>
                </c:pt>
                <c:pt idx="25">
                  <c:v>630</c:v>
                </c:pt>
                <c:pt idx="26">
                  <c:v>640</c:v>
                </c:pt>
                <c:pt idx="27">
                  <c:v>650</c:v>
                </c:pt>
                <c:pt idx="28">
                  <c:v>660</c:v>
                </c:pt>
                <c:pt idx="29">
                  <c:v>670</c:v>
                </c:pt>
                <c:pt idx="30">
                  <c:v>680</c:v>
                </c:pt>
                <c:pt idx="31">
                  <c:v>690</c:v>
                </c:pt>
                <c:pt idx="32">
                  <c:v>700</c:v>
                </c:pt>
                <c:pt idx="33">
                  <c:v>710</c:v>
                </c:pt>
                <c:pt idx="34">
                  <c:v>720</c:v>
                </c:pt>
                <c:pt idx="35">
                  <c:v>730</c:v>
                </c:pt>
                <c:pt idx="36">
                  <c:v>740</c:v>
                </c:pt>
                <c:pt idx="37">
                  <c:v>750</c:v>
                </c:pt>
                <c:pt idx="38">
                  <c:v>760</c:v>
                </c:pt>
                <c:pt idx="39">
                  <c:v>770</c:v>
                </c:pt>
                <c:pt idx="40">
                  <c:v>780</c:v>
                </c:pt>
              </c:numCache>
            </c:numRef>
          </c:xVal>
          <c:yVal>
            <c:numRef>
              <c:f>'[1]UNIVARIANZA'!$E$7:$E$47</c:f>
              <c:numCache>
                <c:ptCount val="41"/>
                <c:pt idx="0">
                  <c:v>42.97960674895162</c:v>
                </c:pt>
                <c:pt idx="1">
                  <c:v>62.70890852730561</c:v>
                </c:pt>
                <c:pt idx="2">
                  <c:v>81.87307530779819</c:v>
                </c:pt>
                <c:pt idx="3">
                  <c:v>95.65287391030296</c:v>
                </c:pt>
                <c:pt idx="4">
                  <c:v>100</c:v>
                </c:pt>
                <c:pt idx="5">
                  <c:v>93.55069850316178</c:v>
                </c:pt>
                <c:pt idx="6">
                  <c:v>78.31394949065556</c:v>
                </c:pt>
                <c:pt idx="7">
                  <c:v>58.66462195100316</c:v>
                </c:pt>
                <c:pt idx="8">
                  <c:v>39.32407208685983</c:v>
                </c:pt>
                <c:pt idx="9">
                  <c:v>23.587708298570004</c:v>
                </c:pt>
                <c:pt idx="10">
                  <c:v>12.660710278908358</c:v>
                </c:pt>
                <c:pt idx="11">
                  <c:v>6.081006262521797</c:v>
                </c:pt>
                <c:pt idx="12">
                  <c:v>2.6135925780109877</c:v>
                </c:pt>
                <c:pt idx="13">
                  <c:v>1.0051835744633584</c:v>
                </c:pt>
                <c:pt idx="14">
                  <c:v>0.34593773364647584</c:v>
                </c:pt>
                <c:pt idx="15">
                  <c:v>0.10653579378122788</c:v>
                </c:pt>
                <c:pt idx="16">
                  <c:v>0.02935879414763107</c:v>
                </c:pt>
                <c:pt idx="17">
                  <c:v>0.0072397895017924365</c:v>
                </c:pt>
                <c:pt idx="18">
                  <c:v>0.0015975656797769717</c:v>
                </c:pt>
                <c:pt idx="19">
                  <c:v>0.00031545438051702333</c:v>
                </c:pt>
                <c:pt idx="20">
                  <c:v>2.2473737620577926E-05</c:v>
                </c:pt>
                <c:pt idx="21">
                  <c:v>8.813073988886146E-06</c:v>
                </c:pt>
                <c:pt idx="22">
                  <c:v>1.2469252785751007E-06</c:v>
                </c:pt>
                <c:pt idx="23">
                  <c:v>1.5786959691486452E-07</c:v>
                </c:pt>
                <c:pt idx="24">
                  <c:v>1.788552235298661E-08</c:v>
                </c:pt>
                <c:pt idx="25">
                  <c:v>1.8132171339444758E-09</c:v>
                </c:pt>
                <c:pt idx="26">
                  <c:v>1.644913472607376E-10</c:v>
                </c:pt>
                <c:pt idx="27">
                  <c:v>1.3353077164143638E-11</c:v>
                </c:pt>
                <c:pt idx="28">
                  <c:v>9.699843275792519E-13</c:v>
                </c:pt>
                <c:pt idx="29">
                  <c:v>6.305116760146977E-14</c:v>
                </c:pt>
                <c:pt idx="30">
                  <c:v>3.667470313245583E-15</c:v>
                </c:pt>
                <c:pt idx="31">
                  <c:v>1.908908616733162E-16</c:v>
                </c:pt>
                <c:pt idx="32">
                  <c:v>8.89096144937656E-18</c:v>
                </c:pt>
                <c:pt idx="33">
                  <c:v>3.7055900670562995E-19</c:v>
                </c:pt>
                <c:pt idx="34">
                  <c:v>1.3820096563305866E-20</c:v>
                </c:pt>
                <c:pt idx="35">
                  <c:v>4.612218134849788E-22</c:v>
                </c:pt>
                <c:pt idx="36">
                  <c:v>1.3773796370521772E-23</c:v>
                </c:pt>
                <c:pt idx="37">
                  <c:v>3.680802666053912E-25</c:v>
                </c:pt>
                <c:pt idx="38">
                  <c:v>8.801900788274125E-27</c:v>
                </c:pt>
                <c:pt idx="39">
                  <c:v>1.8834559213927885E-28</c:v>
                </c:pt>
                <c:pt idx="40">
                  <c:v>3.606446634465677E-30</c:v>
                </c:pt>
              </c:numCache>
            </c:numRef>
          </c:yVal>
          <c:smooth val="1"/>
        </c:ser>
        <c:ser>
          <c:idx val="3"/>
          <c:order val="3"/>
          <c:tx>
            <c:v>Metamero a1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M'!$T$6:$U$6</c:f>
              <c:numCache/>
            </c:numRef>
          </c:xVal>
          <c:yVal>
            <c:numRef>
              <c:f>'METAMERI M'!$T$5:$U$5</c:f>
              <c:numCache/>
            </c:numRef>
          </c:yVal>
          <c:smooth val="1"/>
        </c:ser>
        <c:ser>
          <c:idx val="4"/>
          <c:order val="4"/>
          <c:tx>
            <c:v>Metamero a2</c:v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5"/>
          <c:order val="5"/>
          <c:tx>
            <c:v>Metamero b1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'[1]UNIVARIANZA'!$V$6:$W$6</c:f>
              <c:numCache>
                <c:ptCount val="2"/>
                <c:pt idx="0">
                  <c:v>585</c:v>
                </c:pt>
                <c:pt idx="1">
                  <c:v>585</c:v>
                </c:pt>
              </c:numCache>
            </c:numRef>
          </c:xVal>
          <c:yVal>
            <c:numRef>
              <c:f>'[1]UNIVARIANZA'!$V$5:$W$5</c:f>
              <c:numCache>
                <c:ptCount val="2"/>
                <c:pt idx="0">
                  <c:v>300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Metamero b2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1"/>
        </c:ser>
        <c:axId val="38778737"/>
        <c:axId val="13464314"/>
      </c:scatterChart>
      <c:valAx>
        <c:axId val="38778737"/>
        <c:scaling>
          <c:orientation val="minMax"/>
          <c:max val="70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lunghezza d'onda (nm)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464314"/>
        <c:crosses val="autoZero"/>
        <c:crossBetween val="midCat"/>
        <c:dispUnits/>
        <c:majorUnit val="50"/>
      </c:valAx>
      <c:valAx>
        <c:axId val="134643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unità arbitrarie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8737"/>
        <c:crosses val="autoZero"/>
        <c:crossBetween val="midCat"/>
        <c:dispUnits/>
        <c:majorUnit val="50"/>
        <c:min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Sensibilità spettrale dei coni (ogive tratteggiate)
e funzioni spettrali di due miscele (linee verticali)</a:t>
            </a:r>
          </a:p>
        </c:rich>
      </c:tx>
      <c:layout>
        <c:manualLayout>
          <c:xMode val="factor"/>
          <c:yMode val="factor"/>
          <c:x val="0.0132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4275"/>
          <c:w val="0.9415"/>
          <c:h val="0.80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SML'!$A$7:$A$47</c:f>
              <c:numCache/>
            </c:numRef>
          </c:xVal>
          <c:yVal>
            <c:numRef>
              <c:f>'METAMERI SML'!$G$7:$G$47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SML'!$A$7:$A$47</c:f>
              <c:numCache/>
            </c:numRef>
          </c:xVal>
          <c:yVal>
            <c:numRef>
              <c:f>'METAMERI SML'!$F$7:$F$47</c:f>
              <c:numCache/>
            </c:numRef>
          </c:yVal>
          <c:smooth val="1"/>
        </c:ser>
        <c:ser>
          <c:idx val="1"/>
          <c:order val="2"/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SML'!$A$7:$A$47</c:f>
              <c:numCache/>
            </c:numRef>
          </c:xVal>
          <c:yVal>
            <c:numRef>
              <c:f>'METAMERI SML'!$E$7:$E$47</c:f>
              <c:numCache/>
            </c:numRef>
          </c:yVal>
          <c:smooth val="1"/>
        </c:ser>
        <c:ser>
          <c:idx val="3"/>
          <c:order val="3"/>
          <c:tx>
            <c:v>Metamero a1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SML'!$V$6:$W$6</c:f>
              <c:numCache/>
            </c:numRef>
          </c:xVal>
          <c:yVal>
            <c:numRef>
              <c:f>'METAMERI SML'!$V$5:$W$5</c:f>
              <c:numCache/>
            </c:numRef>
          </c:yVal>
          <c:smooth val="1"/>
        </c:ser>
        <c:ser>
          <c:idx val="4"/>
          <c:order val="4"/>
          <c:tx>
            <c:v>Metamero a2</c:v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SML'!$V$8:$W$8</c:f>
              <c:numCache/>
            </c:numRef>
          </c:xVal>
          <c:yVal>
            <c:numRef>
              <c:f>'METAMERI SML'!$V$7:$W$7</c:f>
              <c:numCache/>
            </c:numRef>
          </c:yVal>
          <c:smooth val="1"/>
        </c:ser>
        <c:ser>
          <c:idx val="5"/>
          <c:order val="5"/>
          <c:tx>
            <c:v>Metamero b1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SML'!$X$6:$Y$6</c:f>
              <c:numCache/>
            </c:numRef>
          </c:xVal>
          <c:yVal>
            <c:numRef>
              <c:f>'METAMERI SML'!$X$5:$Y$5</c:f>
              <c:numCache/>
            </c:numRef>
          </c:yVal>
          <c:smooth val="1"/>
        </c:ser>
        <c:ser>
          <c:idx val="6"/>
          <c:order val="6"/>
          <c:tx>
            <c:v>Metamero b2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'METAMERI SML'!$X$8:$Y$8</c:f>
              <c:numCache/>
            </c:numRef>
          </c:xVal>
          <c:yVal>
            <c:numRef>
              <c:f>'METAMERI SML'!$X$7:$Y$7</c:f>
              <c:numCache/>
            </c:numRef>
          </c:yVal>
          <c:smooth val="1"/>
        </c:ser>
        <c:axId val="54069963"/>
        <c:axId val="16867620"/>
      </c:scatterChart>
      <c:valAx>
        <c:axId val="54069963"/>
        <c:scaling>
          <c:orientation val="minMax"/>
          <c:max val="70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lunghezza d'onda (nm)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867620"/>
        <c:crosses val="autoZero"/>
        <c:crossBetween val="midCat"/>
        <c:dispUnits/>
        <c:majorUnit val="50"/>
      </c:valAx>
      <c:valAx>
        <c:axId val="168676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unità arbitrarie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69963"/>
        <c:crosses val="autoZero"/>
        <c:crossBetween val="midCat"/>
        <c:dispUnits/>
        <c:majorUnit val="50"/>
        <c:min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Sensibilità spettrale dei coni (linee tratteggiate)
e funzioni spettrali di varie luci (linee continue)</a:t>
            </a:r>
          </a:p>
        </c:rich>
      </c:tx>
      <c:layout>
        <c:manualLayout>
          <c:xMode val="factor"/>
          <c:yMode val="factor"/>
          <c:x val="0.047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605"/>
          <c:w val="0.92925"/>
          <c:h val="0.76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DIAGRAMMA_CIE!$D$6:$D$46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DIAGRAMMA_CIE!$B$6:$B$46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DIAGRAMMA_CIE!$C$6:$C$46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DIAGRAMMA_CIE!$H$6:$H$46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DIAGRAMMA_CIE!$M$6:$M$46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DIAGRAMMA_CIE!$R$6:$R$46</c:f>
              <c:numCache/>
            </c:numRef>
          </c:yVal>
          <c:smooth val="1"/>
        </c:ser>
        <c:axId val="17590853"/>
        <c:axId val="24099950"/>
      </c:scatterChart>
      <c:valAx>
        <c:axId val="17590853"/>
        <c:scaling>
          <c:orientation val="minMax"/>
          <c:max val="8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lunghezza d'onda (nm)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99950"/>
        <c:crosses val="autoZero"/>
        <c:crossBetween val="midCat"/>
        <c:dispUnits/>
        <c:majorUnit val="50"/>
      </c:valAx>
      <c:valAx>
        <c:axId val="2409995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unità arbitrarie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0853"/>
        <c:crosses val="autoZero"/>
        <c:crossBetween val="midCat"/>
        <c:dispUnits/>
        <c:majorUnit val="5"/>
        <c:minorUnit val="0.1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325"/>
          <c:w val="0.95025"/>
          <c:h val="0.9335"/>
        </c:manualLayout>
      </c:layout>
      <c:scatterChart>
        <c:scatterStyle val="smoothMarker"/>
        <c:varyColors val="0"/>
        <c:ser>
          <c:idx val="5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DIAGRAMMA_CIE!$I$6:$I$46</c:f>
              <c:numCache/>
            </c:numRef>
          </c:yVal>
          <c:smooth val="1"/>
        </c:ser>
        <c:ser>
          <c:idx val="6"/>
          <c:order val="1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DIAGRAMMA_CIE!$J$6:$J$46</c:f>
              <c:numCache/>
            </c:numRef>
          </c:yVal>
          <c:smooth val="1"/>
        </c:ser>
        <c:ser>
          <c:idx val="7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DIAGRAMMA_CIE!$K$6:$K$46</c:f>
              <c:numCache/>
            </c:numRef>
          </c:yVal>
          <c:smooth val="1"/>
        </c:ser>
        <c:axId val="15572959"/>
        <c:axId val="5938904"/>
      </c:scatterChart>
      <c:valAx>
        <c:axId val="15572959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904"/>
        <c:crosses val="autoZero"/>
        <c:crossBetween val="midCat"/>
        <c:dispUnits/>
        <c:majorUnit val="50"/>
      </c:valAx>
      <c:valAx>
        <c:axId val="5938904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29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Diagramma di cromaticità'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06"/>
          <c:w val="0.897"/>
          <c:h val="0.77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DIAGRAMMA_CIE!$K$48</c:f>
              <c:numCache/>
            </c:numRef>
          </c:xVal>
          <c:yVal>
            <c:numRef>
              <c:f>DIAGRAMMA_CIE!$J$48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solidFill>
                <a:srgbClr val="2F5597"/>
              </a:solidFill>
              <a:ln w="3175">
                <a:noFill/>
              </a:ln>
            </c:spPr>
            <c:marker>
              <c:size val="10"/>
              <c:spPr>
                <a:solidFill>
                  <a:srgbClr val="333399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DIAGRAMMA_CIE!$P$48</c:f>
              <c:numCache/>
            </c:numRef>
          </c:xVal>
          <c:yVal>
            <c:numRef>
              <c:f>DIAGRAMMA_CIE!$O$48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Pt>
            <c:idx val="0"/>
            <c:spPr>
              <a:ln w="3175">
                <a:solidFill>
                  <a:srgbClr val="000000"/>
                </a:solidFill>
              </a:ln>
            </c:spPr>
            <c:marker>
              <c:size val="10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DIAGRAMMA_CIE!$U$48</c:f>
              <c:numCache/>
            </c:numRef>
          </c:xVal>
          <c:yVal>
            <c:numRef>
              <c:f>DIAGRAMMA_CIE!$T$48</c:f>
              <c:numCache/>
            </c:numRef>
          </c:yVal>
          <c:smooth val="0"/>
        </c:ser>
        <c:axId val="53450137"/>
        <c:axId val="11289186"/>
      </c:scatterChart>
      <c:valAx>
        <c:axId val="534501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Blue-RED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89186"/>
        <c:crosses val="autoZero"/>
        <c:crossBetween val="midCat"/>
        <c:dispUnits/>
        <c:majorUnit val="0.25"/>
      </c:valAx>
      <c:valAx>
        <c:axId val="112891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Blue-Green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0137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325"/>
          <c:w val="0.9485"/>
          <c:h val="0.93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DIAGRAMMA_CIE!$N$6:$N$46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DIAGRAMMA_CIE!$O$6:$O$46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DIAGRAMMA_CIE!$P$6:$P$46</c:f>
              <c:numCache/>
            </c:numRef>
          </c:yVal>
          <c:smooth val="1"/>
        </c:ser>
        <c:axId val="34493811"/>
        <c:axId val="42008844"/>
      </c:scatterChart>
      <c:valAx>
        <c:axId val="34493811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8844"/>
        <c:crosses val="autoZero"/>
        <c:crossBetween val="midCat"/>
        <c:dispUnits/>
        <c:majorUnit val="50"/>
      </c:valAx>
      <c:valAx>
        <c:axId val="42008844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93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3"/>
          <c:w val="0.94725"/>
          <c:h val="0.93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DIAGRAMMA_CIE!$S$6:$S$46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DIAGRAMMA_CIE!$U$6:$U$46</c:f>
              <c:numCache/>
            </c:numRef>
          </c:yVal>
          <c:smooth val="1"/>
        </c:ser>
        <c:ser>
          <c:idx val="1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DIAGRAMMA_CIE!$T$6:$T$46</c:f>
              <c:numCache/>
            </c:numRef>
          </c:yVal>
          <c:smooth val="1"/>
        </c:ser>
        <c:axId val="42535277"/>
        <c:axId val="47273174"/>
      </c:scatterChart>
      <c:valAx>
        <c:axId val="42535277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3174"/>
        <c:crosses val="autoZero"/>
        <c:crossBetween val="midCat"/>
        <c:dispUnits/>
        <c:majorUnit val="50"/>
      </c:valAx>
      <c:valAx>
        <c:axId val="47273174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5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Sensibilità fotopica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75"/>
          <c:w val="0.79825"/>
          <c:h val="0.81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DIAGRAMMA_CIE!$A$6:$A$46</c:f>
              <c:numCache/>
            </c:numRef>
          </c:xVal>
          <c:yVal>
            <c:numRef>
              <c:f>DIAGRAMMA_CIE!$X$6:$X$46</c:f>
              <c:numCache/>
            </c:numRef>
          </c:yVal>
          <c:smooth val="1"/>
        </c:ser>
        <c:axId val="22805383"/>
        <c:axId val="3921856"/>
      </c:scatterChart>
      <c:valAx>
        <c:axId val="22805383"/>
        <c:scaling>
          <c:orientation val="minMax"/>
          <c:max val="800"/>
          <c:min val="3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856"/>
        <c:crosses val="autoZero"/>
        <c:crossBetween val="midCat"/>
        <c:dispUnits/>
        <c:majorUnit val="50"/>
      </c:valAx>
      <c:valAx>
        <c:axId val="39218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5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5"/>
          <c:w val="0.156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400050</xdr:rowOff>
    </xdr:from>
    <xdr:to>
      <xdr:col>21</xdr:col>
      <xdr:colOff>361950</xdr:colOff>
      <xdr:row>15</xdr:row>
      <xdr:rowOff>76200</xdr:rowOff>
    </xdr:to>
    <xdr:graphicFrame>
      <xdr:nvGraphicFramePr>
        <xdr:cNvPr id="1" name="Chart 2"/>
        <xdr:cNvGraphicFramePr/>
      </xdr:nvGraphicFramePr>
      <xdr:xfrm>
        <a:off x="11029950" y="400050"/>
        <a:ext cx="66960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0</xdr:row>
      <xdr:rowOff>400050</xdr:rowOff>
    </xdr:from>
    <xdr:to>
      <xdr:col>25</xdr:col>
      <xdr:colOff>66675</xdr:colOff>
      <xdr:row>15</xdr:row>
      <xdr:rowOff>76200</xdr:rowOff>
    </xdr:to>
    <xdr:graphicFrame>
      <xdr:nvGraphicFramePr>
        <xdr:cNvPr id="1" name="Chart 2"/>
        <xdr:cNvGraphicFramePr/>
      </xdr:nvGraphicFramePr>
      <xdr:xfrm>
        <a:off x="13820775" y="400050"/>
        <a:ext cx="6686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0.162</cdr:y>
    </cdr:from>
    <cdr:to>
      <cdr:x>0.92275</cdr:x>
      <cdr:y>0.7465</cdr:y>
    </cdr:to>
    <cdr:sp>
      <cdr:nvSpPr>
        <cdr:cNvPr id="1" name="Line 2"/>
        <cdr:cNvSpPr>
          <a:spLocks/>
        </cdr:cNvSpPr>
      </cdr:nvSpPr>
      <cdr:spPr>
        <a:xfrm>
          <a:off x="971550" y="504825"/>
          <a:ext cx="21907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11</xdr:row>
      <xdr:rowOff>57150</xdr:rowOff>
    </xdr:from>
    <xdr:to>
      <xdr:col>23</xdr:col>
      <xdr:colOff>400050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13344525" y="2133600"/>
        <a:ext cx="5600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133350</xdr:rowOff>
    </xdr:from>
    <xdr:to>
      <xdr:col>11</xdr:col>
      <xdr:colOff>857250</xdr:colOff>
      <xdr:row>71</xdr:row>
      <xdr:rowOff>28575</xdr:rowOff>
    </xdr:to>
    <xdr:graphicFrame>
      <xdr:nvGraphicFramePr>
        <xdr:cNvPr id="2" name="Chart 4"/>
        <xdr:cNvGraphicFramePr/>
      </xdr:nvGraphicFramePr>
      <xdr:xfrm>
        <a:off x="4505325" y="8658225"/>
        <a:ext cx="44577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11</xdr:row>
      <xdr:rowOff>104775</xdr:rowOff>
    </xdr:from>
    <xdr:to>
      <xdr:col>11</xdr:col>
      <xdr:colOff>857250</xdr:colOff>
      <xdr:row>31</xdr:row>
      <xdr:rowOff>0</xdr:rowOff>
    </xdr:to>
    <xdr:graphicFrame>
      <xdr:nvGraphicFramePr>
        <xdr:cNvPr id="3" name="Chart 5"/>
        <xdr:cNvGraphicFramePr/>
      </xdr:nvGraphicFramePr>
      <xdr:xfrm>
        <a:off x="5534025" y="2181225"/>
        <a:ext cx="342900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819150</xdr:colOff>
      <xdr:row>25</xdr:row>
      <xdr:rowOff>0</xdr:rowOff>
    </xdr:from>
    <xdr:to>
      <xdr:col>14</xdr:col>
      <xdr:colOff>47625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0858500" y="4343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819150</xdr:colOff>
      <xdr:row>51</xdr:row>
      <xdr:rowOff>123825</xdr:rowOff>
    </xdr:from>
    <xdr:to>
      <xdr:col>16</xdr:col>
      <xdr:colOff>609600</xdr:colOff>
      <xdr:row>71</xdr:row>
      <xdr:rowOff>28575</xdr:rowOff>
    </xdr:to>
    <xdr:graphicFrame>
      <xdr:nvGraphicFramePr>
        <xdr:cNvPr id="5" name="Chart 7"/>
        <xdr:cNvGraphicFramePr/>
      </xdr:nvGraphicFramePr>
      <xdr:xfrm>
        <a:off x="8924925" y="8648700"/>
        <a:ext cx="432435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647700</xdr:colOff>
      <xdr:row>51</xdr:row>
      <xdr:rowOff>114300</xdr:rowOff>
    </xdr:from>
    <xdr:to>
      <xdr:col>21</xdr:col>
      <xdr:colOff>695325</xdr:colOff>
      <xdr:row>71</xdr:row>
      <xdr:rowOff>38100</xdr:rowOff>
    </xdr:to>
    <xdr:graphicFrame>
      <xdr:nvGraphicFramePr>
        <xdr:cNvPr id="6" name="Chart 8"/>
        <xdr:cNvGraphicFramePr/>
      </xdr:nvGraphicFramePr>
      <xdr:xfrm>
        <a:off x="13287375" y="8639175"/>
        <a:ext cx="421957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685800</xdr:colOff>
      <xdr:row>4</xdr:row>
      <xdr:rowOff>66675</xdr:rowOff>
    </xdr:from>
    <xdr:to>
      <xdr:col>30</xdr:col>
      <xdr:colOff>685800</xdr:colOff>
      <xdr:row>26</xdr:row>
      <xdr:rowOff>76200</xdr:rowOff>
    </xdr:to>
    <xdr:graphicFrame>
      <xdr:nvGraphicFramePr>
        <xdr:cNvPr id="7" name="Chart 10"/>
        <xdr:cNvGraphicFramePr/>
      </xdr:nvGraphicFramePr>
      <xdr:xfrm>
        <a:off x="19230975" y="1009650"/>
        <a:ext cx="6124575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12</xdr:col>
      <xdr:colOff>304800</xdr:colOff>
      <xdr:row>11</xdr:row>
      <xdr:rowOff>133350</xdr:rowOff>
    </xdr:from>
    <xdr:to>
      <xdr:col>15</xdr:col>
      <xdr:colOff>581025</xdr:colOff>
      <xdr:row>28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77350" y="220980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MLcones_METAMERI_IMPROV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VARIANZA"/>
      <sheetName val="DIAGRAMMA_CIE"/>
    </sheetNames>
    <sheetDataSet>
      <sheetData sheetId="0">
        <row r="5">
          <cell r="V5">
            <v>300</v>
          </cell>
          <cell r="W5">
            <v>0</v>
          </cell>
        </row>
        <row r="6">
          <cell r="V6">
            <v>585</v>
          </cell>
          <cell r="W6">
            <v>585</v>
          </cell>
        </row>
        <row r="7">
          <cell r="A7">
            <v>380</v>
          </cell>
          <cell r="E7">
            <v>42.97960674895162</v>
          </cell>
          <cell r="F7">
            <v>0.00031545438051702333</v>
          </cell>
          <cell r="G7">
            <v>2.2682624033196076E-06</v>
          </cell>
        </row>
        <row r="8">
          <cell r="A8">
            <v>390</v>
          </cell>
          <cell r="E8">
            <v>62.70890852730561</v>
          </cell>
          <cell r="F8">
            <v>0.0015975656797769717</v>
          </cell>
          <cell r="G8">
            <v>1.5506143488709084E-05</v>
          </cell>
        </row>
        <row r="9">
          <cell r="A9">
            <v>400</v>
          </cell>
          <cell r="E9">
            <v>81.87307530779819</v>
          </cell>
          <cell r="F9">
            <v>0.0072397895017924365</v>
          </cell>
          <cell r="G9">
            <v>9.485481036745127E-05</v>
          </cell>
        </row>
        <row r="10">
          <cell r="A10">
            <v>410</v>
          </cell>
          <cell r="E10">
            <v>95.65287391030296</v>
          </cell>
          <cell r="F10">
            <v>0.02935879414763107</v>
          </cell>
          <cell r="G10">
            <v>0.0005192302418036866</v>
          </cell>
        </row>
        <row r="11">
          <cell r="A11">
            <v>420</v>
          </cell>
          <cell r="E11">
            <v>100</v>
          </cell>
          <cell r="F11">
            <v>0.10653579378122788</v>
          </cell>
          <cell r="G11">
            <v>0.0025433472298840147</v>
          </cell>
        </row>
        <row r="12">
          <cell r="A12">
            <v>430</v>
          </cell>
          <cell r="E12">
            <v>93.55069850316178</v>
          </cell>
          <cell r="F12">
            <v>0.34593773364647584</v>
          </cell>
          <cell r="G12">
            <v>0.011147985381457256</v>
          </cell>
        </row>
        <row r="13">
          <cell r="A13">
            <v>440</v>
          </cell>
          <cell r="E13">
            <v>78.31394949065556</v>
          </cell>
          <cell r="F13">
            <v>1.0051835744633584</v>
          </cell>
          <cell r="G13">
            <v>0.0437252380424147</v>
          </cell>
        </row>
        <row r="14">
          <cell r="A14">
            <v>450</v>
          </cell>
          <cell r="E14">
            <v>58.66462195100316</v>
          </cell>
          <cell r="F14">
            <v>2.6135925780109877</v>
          </cell>
          <cell r="G14">
            <v>0.15346630331115504</v>
          </cell>
        </row>
        <row r="15">
          <cell r="A15">
            <v>460</v>
          </cell>
          <cell r="E15">
            <v>39.32407208685983</v>
          </cell>
          <cell r="F15">
            <v>6.081006262521797</v>
          </cell>
          <cell r="G15">
            <v>0.48199101122707716</v>
          </cell>
        </row>
        <row r="16">
          <cell r="A16">
            <v>470</v>
          </cell>
          <cell r="E16">
            <v>23.587708298570004</v>
          </cell>
          <cell r="F16">
            <v>12.660710278908358</v>
          </cell>
          <cell r="G16">
            <v>1.3545963581936251</v>
          </cell>
        </row>
        <row r="17">
          <cell r="A17">
            <v>480</v>
          </cell>
          <cell r="E17">
            <v>12.660710278908358</v>
          </cell>
          <cell r="F17">
            <v>23.587708298570004</v>
          </cell>
          <cell r="G17">
            <v>3.406637524243964</v>
          </cell>
        </row>
        <row r="18">
          <cell r="A18">
            <v>490</v>
          </cell>
          <cell r="E18">
            <v>6.081006262521797</v>
          </cell>
          <cell r="F18">
            <v>39.32407208685983</v>
          </cell>
          <cell r="G18">
            <v>7.666321102473319</v>
          </cell>
        </row>
        <row r="19">
          <cell r="A19">
            <v>500</v>
          </cell>
          <cell r="E19">
            <v>2.6135925780109877</v>
          </cell>
          <cell r="F19">
            <v>58.66462195100316</v>
          </cell>
          <cell r="G19">
            <v>15.43807487644369</v>
          </cell>
        </row>
        <row r="20">
          <cell r="A20">
            <v>510</v>
          </cell>
          <cell r="E20">
            <v>1.0051835744633584</v>
          </cell>
          <cell r="F20">
            <v>78.31394949065556</v>
          </cell>
          <cell r="G20">
            <v>27.819180853505014</v>
          </cell>
        </row>
        <row r="21">
          <cell r="A21">
            <v>520</v>
          </cell>
          <cell r="E21">
            <v>0.34593773364647584</v>
          </cell>
          <cell r="F21">
            <v>93.55069850316178</v>
          </cell>
          <cell r="G21">
            <v>44.85807062318052</v>
          </cell>
        </row>
        <row r="22">
          <cell r="A22">
            <v>530</v>
          </cell>
          <cell r="E22">
            <v>0.10653579378122788</v>
          </cell>
          <cell r="F22">
            <v>100</v>
          </cell>
          <cell r="G22">
            <v>64.72646670780344</v>
          </cell>
        </row>
        <row r="23">
          <cell r="A23">
            <v>540</v>
          </cell>
          <cell r="E23">
            <v>0.02935879414763107</v>
          </cell>
          <cell r="F23">
            <v>95.65287391030296</v>
          </cell>
          <cell r="G23">
            <v>83.57343793412092</v>
          </cell>
        </row>
        <row r="24">
          <cell r="A24">
            <v>550</v>
          </cell>
          <cell r="E24">
            <v>0.0072397895017924365</v>
          </cell>
          <cell r="F24">
            <v>81.87307530779819</v>
          </cell>
          <cell r="G24">
            <v>96.56054162575667</v>
          </cell>
        </row>
        <row r="25">
          <cell r="A25">
            <v>560</v>
          </cell>
          <cell r="E25">
            <v>0.0015975656797769717</v>
          </cell>
          <cell r="F25">
            <v>62.70890852730561</v>
          </cell>
          <cell r="G25">
            <v>99.83347214509386</v>
          </cell>
        </row>
        <row r="26">
          <cell r="A26">
            <v>570</v>
          </cell>
          <cell r="E26">
            <v>0.00031545438051702333</v>
          </cell>
          <cell r="F26">
            <v>42.97960674895162</v>
          </cell>
          <cell r="G26">
            <v>92.36293312839058</v>
          </cell>
        </row>
        <row r="27">
          <cell r="A27">
            <v>585</v>
          </cell>
          <cell r="E27">
            <v>2.2473737620577926E-05</v>
          </cell>
          <cell r="F27">
            <v>19.800867335090683</v>
          </cell>
          <cell r="G27">
            <v>66.73474564787571</v>
          </cell>
        </row>
        <row r="28">
          <cell r="A28">
            <v>590</v>
          </cell>
          <cell r="E28">
            <v>8.813073988886146E-06</v>
          </cell>
          <cell r="F28">
            <v>14.46651766389951</v>
          </cell>
          <cell r="G28">
            <v>56.646876698591186</v>
          </cell>
        </row>
        <row r="29">
          <cell r="A29">
            <v>600</v>
          </cell>
          <cell r="E29">
            <v>1.2469252785751007E-06</v>
          </cell>
          <cell r="F29">
            <v>7.104481211802704</v>
          </cell>
          <cell r="G29">
            <v>37.55196629465347</v>
          </cell>
        </row>
        <row r="30">
          <cell r="A30">
            <v>610</v>
          </cell>
          <cell r="E30">
            <v>1.5786959691486452E-07</v>
          </cell>
          <cell r="F30">
            <v>3.122092716123092</v>
          </cell>
          <cell r="G30">
            <v>22.2758586279086</v>
          </cell>
        </row>
        <row r="31">
          <cell r="A31">
            <v>620</v>
          </cell>
          <cell r="E31">
            <v>1.788552235298661E-08</v>
          </cell>
          <cell r="F31">
            <v>1.2277339903068438</v>
          </cell>
          <cell r="G31">
            <v>11.824459037663537</v>
          </cell>
        </row>
        <row r="32">
          <cell r="A32">
            <v>630</v>
          </cell>
          <cell r="E32">
            <v>1.8132171339444758E-09</v>
          </cell>
          <cell r="F32">
            <v>0.43202394740940686</v>
          </cell>
          <cell r="G32">
            <v>5.61659574778625</v>
          </cell>
        </row>
        <row r="33">
          <cell r="A33">
            <v>640</v>
          </cell>
          <cell r="E33">
            <v>1.644913472607376E-10</v>
          </cell>
          <cell r="F33">
            <v>0.13603680375478935</v>
          </cell>
          <cell r="G33">
            <v>2.387317106874703</v>
          </cell>
        </row>
        <row r="34">
          <cell r="A34">
            <v>650</v>
          </cell>
          <cell r="E34">
            <v>1.3353077164143638E-11</v>
          </cell>
          <cell r="F34">
            <v>0.038330993484737334</v>
          </cell>
          <cell r="G34">
            <v>0.9080130931840589</v>
          </cell>
        </row>
        <row r="35">
          <cell r="A35">
            <v>660</v>
          </cell>
          <cell r="E35">
            <v>9.699843275792519E-13</v>
          </cell>
          <cell r="F35">
            <v>0.009664709163895927</v>
          </cell>
          <cell r="G35">
            <v>0.3090431837983242</v>
          </cell>
        </row>
        <row r="36">
          <cell r="A36">
            <v>670</v>
          </cell>
          <cell r="E36">
            <v>6.305116760146977E-14</v>
          </cell>
          <cell r="F36">
            <v>0.0021805826934026004</v>
          </cell>
          <cell r="G36">
            <v>0.09412202998113123</v>
          </cell>
        </row>
        <row r="37">
          <cell r="A37">
            <v>680</v>
          </cell>
          <cell r="E37">
            <v>3.667470313245583E-15</v>
          </cell>
          <cell r="F37">
            <v>0.0004402520529973924</v>
          </cell>
          <cell r="G37">
            <v>0.025651245594758818</v>
          </cell>
        </row>
        <row r="38">
          <cell r="A38">
            <v>690</v>
          </cell>
          <cell r="E38">
            <v>1.908908616733162E-16</v>
          </cell>
          <cell r="F38">
            <v>7.953811172120928E-05</v>
          </cell>
          <cell r="G38">
            <v>0.006255624759375115</v>
          </cell>
        </row>
        <row r="39">
          <cell r="A39">
            <v>700</v>
          </cell>
          <cell r="E39">
            <v>8.89096144937656E-18</v>
          </cell>
          <cell r="F39">
            <v>1.2858615804504021E-05</v>
          </cell>
          <cell r="G39">
            <v>0.0013651424720297122</v>
          </cell>
        </row>
        <row r="40">
          <cell r="A40">
            <v>710</v>
          </cell>
          <cell r="E40">
            <v>3.7055900670562995E-19</v>
          </cell>
          <cell r="F40">
            <v>1.8601939266915543E-06</v>
          </cell>
          <cell r="G40">
            <v>0.00026658169486144556</v>
          </cell>
        </row>
        <row r="41">
          <cell r="A41">
            <v>720</v>
          </cell>
          <cell r="E41">
            <v>1.3820096563305866E-20</v>
          </cell>
          <cell r="F41">
            <v>2.408059875797791E-07</v>
          </cell>
          <cell r="G41">
            <v>4.658302943121785E-05</v>
          </cell>
        </row>
        <row r="42">
          <cell r="A42">
            <v>730</v>
          </cell>
          <cell r="E42">
            <v>4.612218134849788E-22</v>
          </cell>
          <cell r="F42">
            <v>2.7894680928689196E-08</v>
          </cell>
          <cell r="G42">
            <v>7.284004239922968E-06</v>
          </cell>
        </row>
        <row r="43">
          <cell r="A43">
            <v>740</v>
          </cell>
          <cell r="E43">
            <v>1.3773796370521772E-23</v>
          </cell>
          <cell r="F43">
            <v>2.8914825286026723E-09</v>
          </cell>
          <cell r="G43">
            <v>1.0191959960296417E-06</v>
          </cell>
        </row>
        <row r="44">
          <cell r="A44">
            <v>750</v>
          </cell>
          <cell r="E44">
            <v>3.680802666053912E-25</v>
          </cell>
          <cell r="F44">
            <v>2.682037244185822E-10</v>
          </cell>
          <cell r="G44">
            <v>1.2761163861788393E-07</v>
          </cell>
        </row>
        <row r="45">
          <cell r="A45">
            <v>760</v>
          </cell>
          <cell r="E45">
            <v>8.801900788274125E-27</v>
          </cell>
          <cell r="F45">
            <v>2.226148307150386E-11</v>
          </cell>
          <cell r="G45">
            <v>1.429775725428419E-08</v>
          </cell>
        </row>
        <row r="46">
          <cell r="A46">
            <v>770</v>
          </cell>
          <cell r="E46">
            <v>1.8834559213927885E-28</v>
          </cell>
          <cell r="F46">
            <v>1.653440004078415E-12</v>
          </cell>
          <cell r="G46">
            <v>1.433476610143866E-09</v>
          </cell>
        </row>
        <row r="47">
          <cell r="A47">
            <v>780</v>
          </cell>
          <cell r="E47">
            <v>3.606446634465677E-30</v>
          </cell>
          <cell r="F47">
            <v>1.0989244738694738E-13</v>
          </cell>
          <cell r="G47">
            <v>1.2860514997610786E-10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VARIAN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carol.com/blog/?p=16644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O19" sqref="O19"/>
    </sheetView>
  </sheetViews>
  <sheetFormatPr defaultColWidth="11.375" defaultRowHeight="12"/>
  <cols>
    <col min="1" max="1" width="11.375" style="0" customWidth="1"/>
    <col min="2" max="2" width="9.00390625" style="0" customWidth="1"/>
    <col min="3" max="3" width="6.75390625" style="0" customWidth="1"/>
    <col min="4" max="7" width="8.00390625" style="0" customWidth="1"/>
    <col min="8" max="8" width="13.125" style="114" customWidth="1"/>
    <col min="9" max="12" width="11.375" style="0" customWidth="1"/>
    <col min="13" max="13" width="12.375" style="0" customWidth="1"/>
    <col min="14" max="14" width="12.75390625" style="0" customWidth="1"/>
    <col min="15" max="15" width="16.75390625" style="0" customWidth="1"/>
  </cols>
  <sheetData>
    <row r="1" spans="2:7" ht="35.25" customHeight="1" thickBot="1">
      <c r="B1" s="150" t="s">
        <v>30</v>
      </c>
      <c r="C1" s="150"/>
      <c r="D1" s="150"/>
      <c r="E1" s="150" t="s">
        <v>31</v>
      </c>
      <c r="F1" s="150"/>
      <c r="G1" s="150"/>
    </row>
    <row r="2" spans="2:14" ht="15.75" thickBot="1">
      <c r="B2" s="18" t="s">
        <v>4</v>
      </c>
      <c r="C2" s="19" t="s">
        <v>3</v>
      </c>
      <c r="D2" s="20" t="s">
        <v>2</v>
      </c>
      <c r="E2" s="62" t="s">
        <v>4</v>
      </c>
      <c r="F2" s="63" t="s">
        <v>3</v>
      </c>
      <c r="G2" s="64" t="s">
        <v>2</v>
      </c>
      <c r="H2" s="107" t="s">
        <v>1</v>
      </c>
      <c r="I2" s="18" t="s">
        <v>7</v>
      </c>
      <c r="J2" s="19" t="s">
        <v>6</v>
      </c>
      <c r="K2" s="20" t="s">
        <v>5</v>
      </c>
      <c r="L2" s="82"/>
      <c r="M2" s="143" t="s">
        <v>41</v>
      </c>
      <c r="N2" s="144" t="s">
        <v>42</v>
      </c>
    </row>
    <row r="3" spans="1:15" ht="15">
      <c r="A3" s="5" t="s">
        <v>19</v>
      </c>
      <c r="B3" s="5">
        <v>419</v>
      </c>
      <c r="C3" s="6">
        <v>531</v>
      </c>
      <c r="D3" s="7">
        <v>558</v>
      </c>
      <c r="E3" s="47">
        <f aca="true" t="shared" si="0" ref="E3:G4">B3</f>
        <v>419</v>
      </c>
      <c r="F3" s="47">
        <f>C3</f>
        <v>531</v>
      </c>
      <c r="G3" s="48">
        <f t="shared" si="0"/>
        <v>558</v>
      </c>
      <c r="H3" s="108">
        <v>460</v>
      </c>
      <c r="I3" s="5"/>
      <c r="J3" s="6"/>
      <c r="K3" s="7"/>
      <c r="L3" s="6"/>
      <c r="M3" s="151">
        <f>SUM(M7:M47)</f>
        <v>58.66462195100316</v>
      </c>
      <c r="N3" s="152">
        <f>SUM(N7:N47)</f>
        <v>59.402602005272044</v>
      </c>
      <c r="O3" s="149" t="s">
        <v>40</v>
      </c>
    </row>
    <row r="4" spans="1:23" ht="15.75" thickBot="1">
      <c r="A4" s="13" t="s">
        <v>20</v>
      </c>
      <c r="B4" s="5">
        <v>30</v>
      </c>
      <c r="C4" s="6">
        <v>30</v>
      </c>
      <c r="D4" s="7">
        <v>30</v>
      </c>
      <c r="E4" s="31">
        <f t="shared" si="0"/>
        <v>30</v>
      </c>
      <c r="F4" s="31">
        <f>C4</f>
        <v>30</v>
      </c>
      <c r="G4" s="49">
        <f t="shared" si="0"/>
        <v>30</v>
      </c>
      <c r="H4" s="109">
        <v>30</v>
      </c>
      <c r="I4" s="5"/>
      <c r="J4" s="6"/>
      <c r="K4" s="7"/>
      <c r="L4" s="6"/>
      <c r="M4" s="151"/>
      <c r="N4" s="152"/>
      <c r="O4" s="149"/>
      <c r="T4" s="147" t="s">
        <v>1</v>
      </c>
      <c r="U4" s="147"/>
      <c r="V4" s="147" t="s">
        <v>0</v>
      </c>
      <c r="W4" s="147"/>
    </row>
    <row r="5" spans="1:23" ht="15.75" thickBot="1">
      <c r="A5" s="13" t="s">
        <v>21</v>
      </c>
      <c r="B5" s="3">
        <v>1000</v>
      </c>
      <c r="C5" s="46">
        <f>B5+B5*B6</f>
        <v>1000</v>
      </c>
      <c r="D5" s="46">
        <f>C5+C5*C6</f>
        <v>1000</v>
      </c>
      <c r="E5" s="30"/>
      <c r="F5" s="30"/>
      <c r="G5" s="39"/>
      <c r="H5" s="108"/>
      <c r="I5" s="5"/>
      <c r="J5" s="6"/>
      <c r="K5" s="7"/>
      <c r="L5" s="6"/>
      <c r="M5" s="136">
        <v>1</v>
      </c>
      <c r="N5" s="145">
        <v>3</v>
      </c>
      <c r="O5" s="78" t="s">
        <v>26</v>
      </c>
      <c r="S5" s="148">
        <v>1</v>
      </c>
      <c r="T5">
        <f>M5*100</f>
        <v>100</v>
      </c>
      <c r="U5">
        <f>0</f>
        <v>0</v>
      </c>
      <c r="V5">
        <f>N5*100</f>
        <v>300</v>
      </c>
      <c r="W5">
        <f>0</f>
        <v>0</v>
      </c>
    </row>
    <row r="6" spans="1:23" ht="15.75" thickBot="1">
      <c r="A6" t="s">
        <v>14</v>
      </c>
      <c r="B6" s="79">
        <f>(C4-B4)/B4</f>
        <v>0</v>
      </c>
      <c r="C6" s="79">
        <f>(D4-C4)/C4</f>
        <v>0</v>
      </c>
      <c r="D6" s="7"/>
      <c r="E6" s="28" t="s">
        <v>22</v>
      </c>
      <c r="F6" s="28" t="s">
        <v>22</v>
      </c>
      <c r="G6" s="65" t="s">
        <v>22</v>
      </c>
      <c r="H6" s="109"/>
      <c r="I6" s="5"/>
      <c r="J6" s="6"/>
      <c r="K6" s="7"/>
      <c r="L6" s="6"/>
      <c r="M6" s="139">
        <v>500</v>
      </c>
      <c r="N6" s="146">
        <v>585</v>
      </c>
      <c r="O6" s="78" t="s">
        <v>27</v>
      </c>
      <c r="S6" s="148"/>
      <c r="T6">
        <f>M6</f>
        <v>500</v>
      </c>
      <c r="U6">
        <f>T6</f>
        <v>500</v>
      </c>
      <c r="V6">
        <f>N6</f>
        <v>585</v>
      </c>
      <c r="W6">
        <f>V6</f>
        <v>585</v>
      </c>
    </row>
    <row r="7" spans="1:14" ht="15">
      <c r="A7" s="15">
        <v>380</v>
      </c>
      <c r="B7" s="24">
        <f aca="true" t="shared" si="1" ref="B7:B47">$B$5*NORMDIST($A7,B$3,B$4,FALSE)</f>
        <v>5.712286401593579</v>
      </c>
      <c r="C7" s="25">
        <f aca="true" t="shared" si="2" ref="C7:C47">$C$5*NORMDIST($A7,C$3,C$4,FALSE)</f>
        <v>4.1926064579324545E-05</v>
      </c>
      <c r="D7" s="26">
        <f>$D$5*NORMDIST($A7,D$3,D$4,FALSE)</f>
        <v>3.014677299727647E-07</v>
      </c>
      <c r="E7" s="32">
        <f>100*B7/$B$48</f>
        <v>42.97960674895162</v>
      </c>
      <c r="F7" s="33">
        <f>100*C7/$B$48</f>
        <v>0.00031545438051702333</v>
      </c>
      <c r="G7" s="40">
        <f>100*D7/$B$48</f>
        <v>2.2682624033196076E-06</v>
      </c>
      <c r="H7" s="110">
        <f aca="true" t="shared" si="3" ref="H7:H47">$C$5*NORMDIST($A7,H$3,H$4,FALSE)</f>
        <v>0.37986620079324807</v>
      </c>
      <c r="I7" s="24">
        <f>E7*$H7</f>
        <v>16.326499927312096</v>
      </c>
      <c r="J7" s="25">
        <f>F7*$H7</f>
        <v>0.00011983045705058927</v>
      </c>
      <c r="K7" s="26">
        <f>G7*$H7</f>
        <v>8.616362215511815E-07</v>
      </c>
      <c r="L7" s="9"/>
      <c r="M7" s="126">
        <f>IF($A7=M$6,$F7*M$5,0)</f>
        <v>0</v>
      </c>
      <c r="N7" s="129">
        <f>IF($A7=N$6,$F7*N$5,0)</f>
        <v>0</v>
      </c>
    </row>
    <row r="8" spans="1:14" ht="15">
      <c r="A8" s="5">
        <v>390</v>
      </c>
      <c r="B8" s="8">
        <f t="shared" si="1"/>
        <v>8.334446788488615</v>
      </c>
      <c r="C8" s="9">
        <f t="shared" si="2"/>
        <v>0.0002123275059622363</v>
      </c>
      <c r="D8" s="10">
        <f>$D$5*NORMDIST($A8,D$3,D$4,FALSE)</f>
        <v>2.060873500055286E-06</v>
      </c>
      <c r="E8" s="34">
        <f aca="true" t="shared" si="4" ref="E8:G47">100*B8/$B$48</f>
        <v>62.70890852730561</v>
      </c>
      <c r="F8" s="35">
        <f aca="true" t="shared" si="5" ref="F8:F47">100*C8/$B$48</f>
        <v>0.0015975656797769717</v>
      </c>
      <c r="G8" s="41">
        <f t="shared" si="4"/>
        <v>1.5506143488709084E-05</v>
      </c>
      <c r="H8" s="90">
        <f t="shared" si="3"/>
        <v>0.8740629697903162</v>
      </c>
      <c r="I8" s="8">
        <f aca="true" t="shared" si="6" ref="I8:K47">E8*$H8</f>
        <v>54.811534819686024</v>
      </c>
      <c r="J8" s="9">
        <f aca="true" t="shared" si="7" ref="J8:J47">F8*$H8</f>
        <v>0.0013963730025009452</v>
      </c>
      <c r="K8" s="10">
        <f t="shared" si="6"/>
        <v>1.3553345827735837E-05</v>
      </c>
      <c r="L8" s="9"/>
      <c r="M8" s="115">
        <f aca="true" t="shared" si="8" ref="M8:N47">IF($A8=M$6,$F8*M$5,0)</f>
        <v>0</v>
      </c>
      <c r="N8" s="128">
        <f t="shared" si="8"/>
        <v>0</v>
      </c>
    </row>
    <row r="9" spans="1:16" ht="17.25" customHeight="1">
      <c r="A9" s="5">
        <v>400</v>
      </c>
      <c r="B9" s="8">
        <f t="shared" si="1"/>
        <v>10.881496833350866</v>
      </c>
      <c r="C9" s="9">
        <f t="shared" si="2"/>
        <v>0.0009622179970852723</v>
      </c>
      <c r="D9" s="10">
        <f aca="true" t="shared" si="9" ref="D9:D47">$D$5*NORMDIST($A9,D$3,D$4,FALSE)</f>
        <v>1.260685902857746E-05</v>
      </c>
      <c r="E9" s="34">
        <f t="shared" si="4"/>
        <v>81.87307530779819</v>
      </c>
      <c r="F9" s="35">
        <f t="shared" si="5"/>
        <v>0.0072397895017924365</v>
      </c>
      <c r="G9" s="41">
        <f t="shared" si="4"/>
        <v>9.485481036745127E-05</v>
      </c>
      <c r="H9" s="90">
        <f t="shared" si="3"/>
        <v>1.7996988837729355</v>
      </c>
      <c r="I9" s="8">
        <f t="shared" si="6"/>
        <v>147.3468822425019</v>
      </c>
      <c r="J9" s="9">
        <f t="shared" si="7"/>
        <v>0.013029441085126865</v>
      </c>
      <c r="K9" s="10">
        <f t="shared" si="6"/>
        <v>0.00017071009633879553</v>
      </c>
      <c r="L9" s="9"/>
      <c r="M9" s="115">
        <f t="shared" si="8"/>
        <v>0</v>
      </c>
      <c r="N9" s="128">
        <f t="shared" si="8"/>
        <v>0</v>
      </c>
      <c r="P9" s="81"/>
    </row>
    <row r="10" spans="1:14" ht="15">
      <c r="A10" s="5">
        <v>410</v>
      </c>
      <c r="B10" s="8">
        <f t="shared" si="1"/>
        <v>12.712927182017474</v>
      </c>
      <c r="C10" s="9">
        <f t="shared" si="2"/>
        <v>0.00390198638987754</v>
      </c>
      <c r="D10" s="10">
        <f t="shared" si="9"/>
        <v>6.900928309735391E-05</v>
      </c>
      <c r="E10" s="34">
        <f t="shared" si="4"/>
        <v>95.65287391030296</v>
      </c>
      <c r="F10" s="35">
        <f t="shared" si="5"/>
        <v>0.02935879414763107</v>
      </c>
      <c r="G10" s="41">
        <f t="shared" si="4"/>
        <v>0.0005192302418036866</v>
      </c>
      <c r="H10" s="90">
        <f t="shared" si="3"/>
        <v>3.315904626424956</v>
      </c>
      <c r="I10" s="8">
        <f t="shared" si="6"/>
        <v>317.17580713001655</v>
      </c>
      <c r="J10" s="9">
        <f t="shared" si="7"/>
        <v>0.0973509613403878</v>
      </c>
      <c r="K10" s="10">
        <f t="shared" si="6"/>
        <v>0.0017217179609765932</v>
      </c>
      <c r="L10" s="9"/>
      <c r="M10" s="115">
        <f t="shared" si="8"/>
        <v>0</v>
      </c>
      <c r="N10" s="128">
        <f t="shared" si="8"/>
        <v>0</v>
      </c>
    </row>
    <row r="11" spans="1:14" ht="15">
      <c r="A11" s="5">
        <v>420</v>
      </c>
      <c r="B11" s="8">
        <f t="shared" si="1"/>
        <v>13.290690245165901</v>
      </c>
      <c r="C11" s="9">
        <f t="shared" si="2"/>
        <v>0.014159342351691714</v>
      </c>
      <c r="D11" s="10">
        <f t="shared" si="9"/>
        <v>0.00033802840218289195</v>
      </c>
      <c r="E11" s="34">
        <f t="shared" si="4"/>
        <v>100</v>
      </c>
      <c r="F11" s="35">
        <f t="shared" si="5"/>
        <v>0.10653579378122788</v>
      </c>
      <c r="G11" s="41">
        <f t="shared" si="4"/>
        <v>0.0025433472298840147</v>
      </c>
      <c r="H11" s="90">
        <f t="shared" si="3"/>
        <v>5.467002489199788</v>
      </c>
      <c r="I11" s="8">
        <f t="shared" si="6"/>
        <v>546.7002489199788</v>
      </c>
      <c r="J11" s="9">
        <f t="shared" si="7"/>
        <v>0.5824314497908482</v>
      </c>
      <c r="K11" s="10">
        <f t="shared" si="6"/>
        <v>0.013904485636675293</v>
      </c>
      <c r="L11" s="9"/>
      <c r="M11" s="115">
        <f t="shared" si="8"/>
        <v>0</v>
      </c>
      <c r="N11" s="128">
        <f t="shared" si="8"/>
        <v>0</v>
      </c>
    </row>
    <row r="12" spans="1:14" ht="15">
      <c r="A12" s="5">
        <v>430</v>
      </c>
      <c r="B12" s="8">
        <f t="shared" si="1"/>
        <v>12.433533560244285</v>
      </c>
      <c r="C12" s="9">
        <f t="shared" si="2"/>
        <v>0.04597751262010016</v>
      </c>
      <c r="D12" s="10">
        <f t="shared" si="9"/>
        <v>0.0014816442056258601</v>
      </c>
      <c r="E12" s="34">
        <f t="shared" si="4"/>
        <v>93.55069850316178</v>
      </c>
      <c r="F12" s="35">
        <f t="shared" si="5"/>
        <v>0.34593773364647584</v>
      </c>
      <c r="G12" s="41">
        <f t="shared" si="4"/>
        <v>0.011147985381457256</v>
      </c>
      <c r="H12" s="90">
        <f t="shared" si="3"/>
        <v>8.06569081730478</v>
      </c>
      <c r="I12" s="8">
        <f t="shared" si="6"/>
        <v>754.5510098694001</v>
      </c>
      <c r="J12" s="9">
        <f t="shared" si="7"/>
        <v>2.790226801631607</v>
      </c>
      <c r="K12" s="10">
        <f t="shared" si="6"/>
        <v>0.08991620332266771</v>
      </c>
      <c r="L12" s="9"/>
      <c r="M12" s="115">
        <f t="shared" si="8"/>
        <v>0</v>
      </c>
      <c r="N12" s="128">
        <f t="shared" si="8"/>
        <v>0</v>
      </c>
    </row>
    <row r="13" spans="1:14" ht="15">
      <c r="A13" s="5">
        <v>440</v>
      </c>
      <c r="B13" s="8">
        <f t="shared" si="1"/>
        <v>10.408464445558709</v>
      </c>
      <c r="C13" s="9">
        <f t="shared" si="2"/>
        <v>0.1335958352772115</v>
      </c>
      <c r="D13" s="10">
        <f t="shared" si="9"/>
        <v>0.005811385947178781</v>
      </c>
      <c r="E13" s="34">
        <f t="shared" si="4"/>
        <v>78.31394949065556</v>
      </c>
      <c r="F13" s="35">
        <f t="shared" si="5"/>
        <v>1.0051835744633584</v>
      </c>
      <c r="G13" s="41">
        <f t="shared" si="4"/>
        <v>0.0437252380424147</v>
      </c>
      <c r="H13" s="90">
        <f t="shared" si="3"/>
        <v>10.648266850745076</v>
      </c>
      <c r="I13" s="8">
        <f t="shared" si="6"/>
        <v>833.9078323122718</v>
      </c>
      <c r="J13" s="9">
        <f t="shared" si="7"/>
        <v>10.703462934871624</v>
      </c>
      <c r="K13" s="10">
        <f t="shared" si="6"/>
        <v>0.46559800278798197</v>
      </c>
      <c r="L13" s="9"/>
      <c r="M13" s="115">
        <f t="shared" si="8"/>
        <v>0</v>
      </c>
      <c r="N13" s="128">
        <f t="shared" si="8"/>
        <v>0</v>
      </c>
    </row>
    <row r="14" spans="1:14" ht="15">
      <c r="A14" s="5">
        <v>450</v>
      </c>
      <c r="B14" s="8">
        <f t="shared" si="1"/>
        <v>7.796933187005432</v>
      </c>
      <c r="C14" s="9">
        <f t="shared" si="2"/>
        <v>0.34736449381408635</v>
      </c>
      <c r="D14" s="10">
        <f t="shared" si="9"/>
        <v>0.020396731003792398</v>
      </c>
      <c r="E14" s="34">
        <f t="shared" si="4"/>
        <v>58.66462195100316</v>
      </c>
      <c r="F14" s="35">
        <f t="shared" si="5"/>
        <v>2.6135925780109877</v>
      </c>
      <c r="G14" s="41">
        <f t="shared" si="4"/>
        <v>0.15346630331115504</v>
      </c>
      <c r="H14" s="90">
        <f t="shared" si="3"/>
        <v>12.57944092309977</v>
      </c>
      <c r="I14" s="8">
        <f t="shared" si="6"/>
        <v>737.9681461086263</v>
      </c>
      <c r="J14" s="9">
        <f t="shared" si="7"/>
        <v>32.87753343214125</v>
      </c>
      <c r="K14" s="10">
        <f t="shared" si="6"/>
        <v>1.9305202961891856</v>
      </c>
      <c r="L14" s="9"/>
      <c r="M14" s="115">
        <f t="shared" si="8"/>
        <v>0</v>
      </c>
      <c r="N14" s="128">
        <f t="shared" si="8"/>
        <v>0</v>
      </c>
    </row>
    <row r="15" spans="1:14" ht="15">
      <c r="A15" s="5">
        <v>460</v>
      </c>
      <c r="B15" s="8">
        <f t="shared" si="1"/>
        <v>5.226440612850286</v>
      </c>
      <c r="C15" s="9">
        <f t="shared" si="2"/>
        <v>0.808207706140912</v>
      </c>
      <c r="D15" s="10">
        <f t="shared" si="9"/>
        <v>0.06405993231173363</v>
      </c>
      <c r="E15" s="34">
        <f t="shared" si="4"/>
        <v>39.32407208685983</v>
      </c>
      <c r="F15" s="35">
        <f t="shared" si="5"/>
        <v>6.081006262521797</v>
      </c>
      <c r="G15" s="41">
        <f t="shared" si="4"/>
        <v>0.48199101122707716</v>
      </c>
      <c r="H15" s="90">
        <f t="shared" si="3"/>
        <v>13.29807601338109</v>
      </c>
      <c r="I15" s="8">
        <f t="shared" si="6"/>
        <v>522.9344997667396</v>
      </c>
      <c r="J15" s="9">
        <f t="shared" si="7"/>
        <v>80.8656835168613</v>
      </c>
      <c r="K15" s="10">
        <f t="shared" si="6"/>
        <v>6.409553105064091</v>
      </c>
      <c r="L15" s="9"/>
      <c r="M15" s="115">
        <f t="shared" si="8"/>
        <v>0</v>
      </c>
      <c r="N15" s="128">
        <f t="shared" si="8"/>
        <v>0</v>
      </c>
    </row>
    <row r="16" spans="1:14" ht="15">
      <c r="A16" s="5">
        <v>470</v>
      </c>
      <c r="B16" s="8">
        <f t="shared" si="1"/>
        <v>3.1349692458962313</v>
      </c>
      <c r="C16" s="9">
        <f t="shared" si="2"/>
        <v>1.6826957860075897</v>
      </c>
      <c r="D16" s="10">
        <f t="shared" si="9"/>
        <v>0.18003520603981268</v>
      </c>
      <c r="E16" s="34">
        <f t="shared" si="4"/>
        <v>23.587708298570004</v>
      </c>
      <c r="F16" s="35">
        <f t="shared" si="5"/>
        <v>12.660710278908358</v>
      </c>
      <c r="G16" s="41">
        <f t="shared" si="4"/>
        <v>1.3545963581936251</v>
      </c>
      <c r="H16" s="90">
        <f t="shared" si="3"/>
        <v>12.57944092309977</v>
      </c>
      <c r="I16" s="8">
        <f t="shared" si="6"/>
        <v>296.7201830531716</v>
      </c>
      <c r="J16" s="9">
        <f t="shared" si="7"/>
        <v>159.2646569980097</v>
      </c>
      <c r="K16" s="10">
        <f t="shared" si="6"/>
        <v>17.040064862542803</v>
      </c>
      <c r="L16" s="9"/>
      <c r="M16" s="115">
        <f t="shared" si="8"/>
        <v>0</v>
      </c>
      <c r="N16" s="128">
        <f t="shared" si="8"/>
        <v>0</v>
      </c>
    </row>
    <row r="17" spans="1:14" ht="15">
      <c r="A17" s="5">
        <v>480</v>
      </c>
      <c r="B17" s="8">
        <f t="shared" si="1"/>
        <v>1.6826957860075897</v>
      </c>
      <c r="C17" s="9">
        <f t="shared" si="2"/>
        <v>3.1349692458962313</v>
      </c>
      <c r="D17" s="10">
        <f t="shared" si="9"/>
        <v>0.4527656411228537</v>
      </c>
      <c r="E17" s="34">
        <f t="shared" si="4"/>
        <v>12.660710278908358</v>
      </c>
      <c r="F17" s="35">
        <f t="shared" si="5"/>
        <v>23.587708298570004</v>
      </c>
      <c r="G17" s="41">
        <f t="shared" si="4"/>
        <v>3.406637524243964</v>
      </c>
      <c r="H17" s="90">
        <f t="shared" si="3"/>
        <v>10.648266850745076</v>
      </c>
      <c r="I17" s="8">
        <f t="shared" si="6"/>
        <v>134.8146215697873</v>
      </c>
      <c r="J17" s="9">
        <f t="shared" si="7"/>
        <v>251.16821236070749</v>
      </c>
      <c r="K17" s="10">
        <f t="shared" si="6"/>
        <v>36.274785421911275</v>
      </c>
      <c r="L17" s="9"/>
      <c r="M17" s="115">
        <f t="shared" si="8"/>
        <v>0</v>
      </c>
      <c r="N17" s="128">
        <f t="shared" si="8"/>
        <v>0</v>
      </c>
    </row>
    <row r="18" spans="1:14" ht="15">
      <c r="A18" s="5">
        <v>490</v>
      </c>
      <c r="B18" s="8">
        <f t="shared" si="1"/>
        <v>0.808207706140912</v>
      </c>
      <c r="C18" s="9">
        <f t="shared" si="2"/>
        <v>5.226440612850286</v>
      </c>
      <c r="D18" s="10">
        <f t="shared" si="9"/>
        <v>1.0189069909295163</v>
      </c>
      <c r="E18" s="34">
        <f t="shared" si="4"/>
        <v>6.081006262521797</v>
      </c>
      <c r="F18" s="35">
        <f t="shared" si="5"/>
        <v>39.32407208685983</v>
      </c>
      <c r="G18" s="41">
        <f t="shared" si="4"/>
        <v>7.666321102473319</v>
      </c>
      <c r="H18" s="90">
        <f t="shared" si="3"/>
        <v>8.06569081730478</v>
      </c>
      <c r="I18" s="8">
        <f t="shared" si="6"/>
        <v>49.04751637159492</v>
      </c>
      <c r="J18" s="9">
        <f t="shared" si="7"/>
        <v>317.17580713001655</v>
      </c>
      <c r="K18" s="10">
        <f t="shared" si="6"/>
        <v>61.83417571872891</v>
      </c>
      <c r="L18" s="9"/>
      <c r="M18" s="115">
        <f t="shared" si="8"/>
        <v>0</v>
      </c>
      <c r="N18" s="128">
        <f t="shared" si="8"/>
        <v>0</v>
      </c>
    </row>
    <row r="19" spans="1:14" ht="15">
      <c r="A19" s="5">
        <v>500</v>
      </c>
      <c r="B19" s="8">
        <f t="shared" si="1"/>
        <v>0.34736449381408635</v>
      </c>
      <c r="C19" s="9">
        <f t="shared" si="2"/>
        <v>7.796933187005432</v>
      </c>
      <c r="D19" s="10">
        <f t="shared" si="9"/>
        <v>2.0518267116449094</v>
      </c>
      <c r="E19" s="34">
        <f t="shared" si="4"/>
        <v>2.6135925780109877</v>
      </c>
      <c r="F19" s="35">
        <f t="shared" si="5"/>
        <v>58.66462195100316</v>
      </c>
      <c r="G19" s="41">
        <f t="shared" si="4"/>
        <v>15.43807487644369</v>
      </c>
      <c r="H19" s="90">
        <f t="shared" si="3"/>
        <v>5.467002489199788</v>
      </c>
      <c r="I19" s="8">
        <f t="shared" si="6"/>
        <v>14.28851712974016</v>
      </c>
      <c r="J19" s="9">
        <f t="shared" si="7"/>
        <v>320.7196342340988</v>
      </c>
      <c r="K19" s="10">
        <f t="shared" si="6"/>
        <v>84.39999377797037</v>
      </c>
      <c r="L19" s="9"/>
      <c r="M19" s="115">
        <f t="shared" si="8"/>
        <v>58.66462195100316</v>
      </c>
      <c r="N19" s="128">
        <f t="shared" si="8"/>
        <v>0</v>
      </c>
    </row>
    <row r="20" spans="1:14" ht="15">
      <c r="A20" s="5">
        <v>510</v>
      </c>
      <c r="B20" s="8">
        <f t="shared" si="1"/>
        <v>0.1335958352772115</v>
      </c>
      <c r="C20" s="9">
        <f t="shared" si="2"/>
        <v>10.408464445558709</v>
      </c>
      <c r="D20" s="10">
        <f t="shared" si="9"/>
        <v>3.6973611559818513</v>
      </c>
      <c r="E20" s="34">
        <f t="shared" si="4"/>
        <v>1.0051835744633584</v>
      </c>
      <c r="F20" s="35">
        <f t="shared" si="5"/>
        <v>78.31394949065556</v>
      </c>
      <c r="G20" s="41">
        <f t="shared" si="4"/>
        <v>27.819180853505014</v>
      </c>
      <c r="H20" s="90">
        <f t="shared" si="3"/>
        <v>3.315904626424956</v>
      </c>
      <c r="I20" s="8">
        <f t="shared" si="6"/>
        <v>3.3330928649694243</v>
      </c>
      <c r="J20" s="9">
        <f t="shared" si="7"/>
        <v>259.6815874296751</v>
      </c>
      <c r="K20" s="10">
        <f t="shared" si="6"/>
        <v>92.24575049548983</v>
      </c>
      <c r="L20" s="9"/>
      <c r="M20" s="115">
        <f t="shared" si="8"/>
        <v>0</v>
      </c>
      <c r="N20" s="128">
        <f t="shared" si="8"/>
        <v>0</v>
      </c>
    </row>
    <row r="21" spans="1:14" ht="15">
      <c r="A21" s="5">
        <v>520</v>
      </c>
      <c r="B21" s="8">
        <f t="shared" si="1"/>
        <v>0.04597751262010016</v>
      </c>
      <c r="C21" s="9">
        <f t="shared" si="2"/>
        <v>12.433533560244285</v>
      </c>
      <c r="D21" s="10">
        <f t="shared" si="9"/>
        <v>5.961947216484685</v>
      </c>
      <c r="E21" s="34">
        <f t="shared" si="4"/>
        <v>0.34593773364647584</v>
      </c>
      <c r="F21" s="35">
        <f t="shared" si="5"/>
        <v>93.55069850316178</v>
      </c>
      <c r="G21" s="41">
        <f t="shared" si="4"/>
        <v>44.85807062318052</v>
      </c>
      <c r="H21" s="90">
        <f t="shared" si="3"/>
        <v>1.7996988837729355</v>
      </c>
      <c r="I21" s="8">
        <f t="shared" si="6"/>
        <v>0.6225837530985017</v>
      </c>
      <c r="J21" s="9">
        <f t="shared" si="7"/>
        <v>168.3630876723187</v>
      </c>
      <c r="K21" s="10">
        <f t="shared" si="6"/>
        <v>80.73101962874549</v>
      </c>
      <c r="L21" s="9"/>
      <c r="M21" s="115">
        <f t="shared" si="8"/>
        <v>0</v>
      </c>
      <c r="N21" s="128">
        <f t="shared" si="8"/>
        <v>0</v>
      </c>
    </row>
    <row r="22" spans="1:14" s="92" customFormat="1" ht="15">
      <c r="A22" s="83">
        <v>530</v>
      </c>
      <c r="B22" s="84">
        <f t="shared" si="1"/>
        <v>0.014159342351691714</v>
      </c>
      <c r="C22" s="85">
        <f t="shared" si="2"/>
        <v>13.290690245165901</v>
      </c>
      <c r="D22" s="86">
        <f t="shared" si="9"/>
        <v>8.602594196774588</v>
      </c>
      <c r="E22" s="87">
        <f t="shared" si="4"/>
        <v>0.10653579378122788</v>
      </c>
      <c r="F22" s="88">
        <f t="shared" si="5"/>
        <v>100</v>
      </c>
      <c r="G22" s="89">
        <f t="shared" si="4"/>
        <v>64.72646670780344</v>
      </c>
      <c r="H22" s="90">
        <f t="shared" si="3"/>
        <v>0.8740629697903162</v>
      </c>
      <c r="I22" s="84">
        <f t="shared" si="6"/>
        <v>0.09311899230138873</v>
      </c>
      <c r="J22" s="85">
        <f t="shared" si="7"/>
        <v>87.40629697903162</v>
      </c>
      <c r="K22" s="86">
        <f t="shared" si="6"/>
        <v>56.5750077146567</v>
      </c>
      <c r="L22" s="85"/>
      <c r="M22" s="115">
        <f t="shared" si="8"/>
        <v>0</v>
      </c>
      <c r="N22" s="130">
        <f t="shared" si="8"/>
        <v>0</v>
      </c>
    </row>
    <row r="23" spans="1:14" s="91" customFormat="1" ht="15">
      <c r="A23" s="93">
        <v>540</v>
      </c>
      <c r="B23" s="94">
        <f t="shared" si="1"/>
        <v>0.00390198638987754</v>
      </c>
      <c r="C23" s="95">
        <f t="shared" si="2"/>
        <v>12.712927182017474</v>
      </c>
      <c r="D23" s="96">
        <f t="shared" si="9"/>
        <v>11.107486763059988</v>
      </c>
      <c r="E23" s="97">
        <f t="shared" si="4"/>
        <v>0.02935879414763107</v>
      </c>
      <c r="F23" s="98">
        <f t="shared" si="5"/>
        <v>95.65287391030296</v>
      </c>
      <c r="G23" s="99">
        <f t="shared" si="4"/>
        <v>83.57343793412092</v>
      </c>
      <c r="H23" s="90">
        <f t="shared" si="3"/>
        <v>0.37986620079324807</v>
      </c>
      <c r="I23" s="94">
        <f t="shared" si="6"/>
        <v>0.01115241359273166</v>
      </c>
      <c r="J23" s="95">
        <f t="shared" si="7"/>
        <v>36.33529380726238</v>
      </c>
      <c r="K23" s="96">
        <f t="shared" si="6"/>
        <v>31.74672435526483</v>
      </c>
      <c r="L23" s="95"/>
      <c r="M23" s="115">
        <f t="shared" si="8"/>
        <v>0</v>
      </c>
      <c r="N23" s="130">
        <f t="shared" si="8"/>
        <v>0</v>
      </c>
    </row>
    <row r="24" spans="1:14" s="91" customFormat="1" ht="15">
      <c r="A24" s="93">
        <v>550</v>
      </c>
      <c r="B24" s="94">
        <f t="shared" si="1"/>
        <v>0.0009622179970852723</v>
      </c>
      <c r="C24" s="95">
        <f t="shared" si="2"/>
        <v>10.881496833350866</v>
      </c>
      <c r="D24" s="96">
        <f t="shared" si="9"/>
        <v>12.8335624865338</v>
      </c>
      <c r="E24" s="97">
        <f t="shared" si="4"/>
        <v>0.0072397895017924365</v>
      </c>
      <c r="F24" s="98">
        <f t="shared" si="5"/>
        <v>81.87307530779819</v>
      </c>
      <c r="G24" s="99">
        <f t="shared" si="4"/>
        <v>96.56054162575667</v>
      </c>
      <c r="H24" s="90">
        <f t="shared" si="3"/>
        <v>0.14772828039793356</v>
      </c>
      <c r="I24" s="94">
        <f t="shared" si="6"/>
        <v>0.0010695216535428088</v>
      </c>
      <c r="J24" s="95">
        <f t="shared" si="7"/>
        <v>12.094968626111541</v>
      </c>
      <c r="K24" s="96">
        <f t="shared" si="6"/>
        <v>14.264722768666116</v>
      </c>
      <c r="L24" s="95"/>
      <c r="M24" s="115">
        <f t="shared" si="8"/>
        <v>0</v>
      </c>
      <c r="N24" s="130">
        <f t="shared" si="8"/>
        <v>0</v>
      </c>
    </row>
    <row r="25" spans="1:14" s="91" customFormat="1" ht="15">
      <c r="A25" s="100">
        <v>560</v>
      </c>
      <c r="B25" s="101">
        <f t="shared" si="1"/>
        <v>0.0002123275059622363</v>
      </c>
      <c r="C25" s="102">
        <f t="shared" si="2"/>
        <v>8.334446788488615</v>
      </c>
      <c r="D25" s="103">
        <f t="shared" si="9"/>
        <v>13.268557543798408</v>
      </c>
      <c r="E25" s="104">
        <f t="shared" si="4"/>
        <v>0.0015975656797769717</v>
      </c>
      <c r="F25" s="105">
        <f t="shared" si="5"/>
        <v>62.70890852730561</v>
      </c>
      <c r="G25" s="106">
        <f t="shared" si="4"/>
        <v>99.83347214509386</v>
      </c>
      <c r="H25" s="90">
        <f t="shared" si="3"/>
        <v>0.05140929987637017</v>
      </c>
      <c r="I25" s="101">
        <f t="shared" si="6"/>
        <v>8.21297331038515E-05</v>
      </c>
      <c r="J25" s="102">
        <f t="shared" si="7"/>
        <v>3.2238210834001206</v>
      </c>
      <c r="K25" s="103">
        <f t="shared" si="6"/>
        <v>5.132368907206379</v>
      </c>
      <c r="L25" s="102"/>
      <c r="M25" s="115">
        <f t="shared" si="8"/>
        <v>0</v>
      </c>
      <c r="N25" s="130">
        <f t="shared" si="8"/>
        <v>0</v>
      </c>
    </row>
    <row r="26" spans="1:14" s="91" customFormat="1" ht="15">
      <c r="A26" s="93">
        <v>570</v>
      </c>
      <c r="B26" s="94">
        <f t="shared" si="1"/>
        <v>4.1926064579324545E-05</v>
      </c>
      <c r="C26" s="95">
        <f t="shared" si="2"/>
        <v>5.712286401593579</v>
      </c>
      <c r="D26" s="96">
        <f t="shared" si="9"/>
        <v>12.275671343444111</v>
      </c>
      <c r="E26" s="97">
        <f t="shared" si="4"/>
        <v>0.00031545438051702333</v>
      </c>
      <c r="F26" s="98">
        <f t="shared" si="5"/>
        <v>42.97960674895162</v>
      </c>
      <c r="G26" s="99">
        <f t="shared" si="4"/>
        <v>92.36293312839058</v>
      </c>
      <c r="H26" s="90">
        <f t="shared" si="3"/>
        <v>0.016009021720694024</v>
      </c>
      <c r="I26" s="94">
        <f t="shared" si="6"/>
        <v>5.050116029585104E-06</v>
      </c>
      <c r="J26" s="95">
        <f t="shared" si="7"/>
        <v>0.6880614579908539</v>
      </c>
      <c r="K26" s="96">
        <f t="shared" si="6"/>
        <v>1.4786402026394143</v>
      </c>
      <c r="L26" s="95"/>
      <c r="M26" s="115">
        <f t="shared" si="8"/>
        <v>0</v>
      </c>
      <c r="N26" s="130">
        <f t="shared" si="8"/>
        <v>0</v>
      </c>
    </row>
    <row r="27" spans="1:14" s="91" customFormat="1" ht="15">
      <c r="A27" s="93">
        <v>585</v>
      </c>
      <c r="B27" s="94">
        <f t="shared" si="1"/>
        <v>2.9869148536623295E-06</v>
      </c>
      <c r="C27" s="95">
        <f t="shared" si="2"/>
        <v>2.6316719433631386</v>
      </c>
      <c r="D27" s="96">
        <f t="shared" si="9"/>
        <v>8.869508329958494</v>
      </c>
      <c r="E27" s="97">
        <f t="shared" si="4"/>
        <v>2.2473737620577926E-05</v>
      </c>
      <c r="F27" s="98">
        <f t="shared" si="5"/>
        <v>19.800867335090683</v>
      </c>
      <c r="G27" s="99">
        <f t="shared" si="4"/>
        <v>66.73474564787571</v>
      </c>
      <c r="H27" s="90">
        <f t="shared" si="3"/>
        <v>0.0022587669962939212</v>
      </c>
      <c r="I27" s="94">
        <f t="shared" si="6"/>
        <v>5.07629368207305E-08</v>
      </c>
      <c r="J27" s="95">
        <f t="shared" si="7"/>
        <v>0.0447255456344972</v>
      </c>
      <c r="K27" s="96">
        <f t="shared" si="6"/>
        <v>0.15073824097549104</v>
      </c>
      <c r="L27" s="95"/>
      <c r="M27" s="115">
        <f t="shared" si="8"/>
        <v>0</v>
      </c>
      <c r="N27" s="130">
        <f t="shared" si="8"/>
        <v>59.402602005272044</v>
      </c>
    </row>
    <row r="28" spans="1:14" s="91" customFormat="1" ht="15">
      <c r="A28" s="93">
        <v>590</v>
      </c>
      <c r="B28" s="94">
        <f t="shared" si="1"/>
        <v>1.1713183649401446E-06</v>
      </c>
      <c r="C28" s="95">
        <f t="shared" si="2"/>
        <v>1.9227000519710942</v>
      </c>
      <c r="D28" s="96">
        <f t="shared" si="9"/>
        <v>7.528760915570815</v>
      </c>
      <c r="E28" s="97">
        <f t="shared" si="4"/>
        <v>8.813073988886146E-06</v>
      </c>
      <c r="F28" s="98">
        <f t="shared" si="5"/>
        <v>14.46651766389951</v>
      </c>
      <c r="G28" s="99">
        <f t="shared" si="4"/>
        <v>56.646876698591186</v>
      </c>
      <c r="H28" s="90">
        <f t="shared" si="3"/>
        <v>0.0011123620798546142</v>
      </c>
      <c r="I28" s="94">
        <f t="shared" si="6"/>
        <v>9.803329312189995E-09</v>
      </c>
      <c r="J28" s="95">
        <f t="shared" si="7"/>
        <v>0.016092005676868772</v>
      </c>
      <c r="K28" s="96">
        <f t="shared" si="6"/>
        <v>0.06301183758171278</v>
      </c>
      <c r="L28" s="95"/>
      <c r="M28" s="115">
        <f t="shared" si="8"/>
        <v>0</v>
      </c>
      <c r="N28" s="130">
        <f t="shared" si="8"/>
        <v>0</v>
      </c>
    </row>
    <row r="29" spans="1:14" s="91" customFormat="1" ht="15">
      <c r="A29" s="93">
        <v>600</v>
      </c>
      <c r="B29" s="94">
        <f t="shared" si="1"/>
        <v>1.6572497636408867E-07</v>
      </c>
      <c r="C29" s="95">
        <f t="shared" si="2"/>
        <v>0.9442345913867062</v>
      </c>
      <c r="D29" s="96">
        <f t="shared" si="9"/>
        <v>4.9909155211914955</v>
      </c>
      <c r="E29" s="97">
        <f t="shared" si="4"/>
        <v>1.2469252785751007E-06</v>
      </c>
      <c r="F29" s="98">
        <f t="shared" si="5"/>
        <v>7.104481211802704</v>
      </c>
      <c r="G29" s="99">
        <f t="shared" si="4"/>
        <v>37.55196629465347</v>
      </c>
      <c r="H29" s="90">
        <f t="shared" si="3"/>
        <v>0.0002482015290209996</v>
      </c>
      <c r="I29" s="94">
        <f t="shared" si="6"/>
        <v>3.094887607172759E-10</v>
      </c>
      <c r="J29" s="95">
        <f t="shared" si="7"/>
        <v>0.0017633430996703953</v>
      </c>
      <c r="K29" s="96">
        <f t="shared" si="6"/>
        <v>0.009320455452078033</v>
      </c>
      <c r="L29" s="95"/>
      <c r="M29" s="115">
        <f t="shared" si="8"/>
        <v>0</v>
      </c>
      <c r="N29" s="130">
        <f t="shared" si="8"/>
        <v>0</v>
      </c>
    </row>
    <row r="30" spans="1:14" s="92" customFormat="1" ht="15">
      <c r="A30" s="83">
        <v>610</v>
      </c>
      <c r="B30" s="84">
        <f t="shared" si="1"/>
        <v>2.0981959117246627E-08</v>
      </c>
      <c r="C30" s="85">
        <f t="shared" si="2"/>
        <v>0.4149476720668069</v>
      </c>
      <c r="D30" s="86">
        <f t="shared" si="9"/>
        <v>2.960615369686395</v>
      </c>
      <c r="E30" s="87">
        <f t="shared" si="4"/>
        <v>1.5786959691486452E-07</v>
      </c>
      <c r="F30" s="88">
        <f t="shared" si="5"/>
        <v>3.122092716123092</v>
      </c>
      <c r="G30" s="89">
        <f t="shared" si="4"/>
        <v>22.2758586279086</v>
      </c>
      <c r="H30" s="90">
        <f t="shared" si="3"/>
        <v>4.955731715780993E-05</v>
      </c>
      <c r="I30" s="84">
        <f t="shared" si="6"/>
        <v>7.823593683885553E-12</v>
      </c>
      <c r="J30" s="85">
        <f t="shared" si="7"/>
        <v>0.0001547225389290003</v>
      </c>
      <c r="K30" s="86">
        <f t="shared" si="6"/>
        <v>0.0011039317909858032</v>
      </c>
      <c r="L30" s="85"/>
      <c r="M30" s="115">
        <f t="shared" si="8"/>
        <v>0</v>
      </c>
      <c r="N30" s="130">
        <f t="shared" si="8"/>
        <v>0</v>
      </c>
    </row>
    <row r="31" spans="1:14" ht="15">
      <c r="A31" s="5">
        <v>620</v>
      </c>
      <c r="B31" s="8">
        <f t="shared" si="1"/>
        <v>2.3771093746653584E-09</v>
      </c>
      <c r="C31" s="9">
        <f t="shared" si="2"/>
        <v>0.16317432168629775</v>
      </c>
      <c r="D31" s="10">
        <f t="shared" si="9"/>
        <v>1.5715522238623856</v>
      </c>
      <c r="E31" s="34">
        <f t="shared" si="4"/>
        <v>1.788552235298661E-08</v>
      </c>
      <c r="F31" s="35">
        <f t="shared" si="5"/>
        <v>1.2277339903068438</v>
      </c>
      <c r="G31" s="41">
        <f t="shared" si="4"/>
        <v>11.824459037663537</v>
      </c>
      <c r="H31" s="90">
        <f t="shared" si="3"/>
        <v>8.854339695073042E-06</v>
      </c>
      <c r="I31" s="8">
        <f t="shared" si="6"/>
        <v>1.5836449053716554E-13</v>
      </c>
      <c r="J31" s="9">
        <f t="shared" si="7"/>
        <v>1.0870773805364309E-05</v>
      </c>
      <c r="K31" s="10">
        <f t="shared" si="6"/>
        <v>0.00010469777702994943</v>
      </c>
      <c r="L31" s="9"/>
      <c r="M31" s="115">
        <f t="shared" si="8"/>
        <v>0</v>
      </c>
      <c r="N31" s="128">
        <f t="shared" si="8"/>
        <v>0</v>
      </c>
    </row>
    <row r="32" spans="1:14" ht="15">
      <c r="A32" s="5">
        <v>630</v>
      </c>
      <c r="B32" s="8">
        <f t="shared" si="1"/>
        <v>2.409890727448352E-10</v>
      </c>
      <c r="C32" s="9">
        <f t="shared" si="2"/>
        <v>0.0574189646351227</v>
      </c>
      <c r="D32" s="10">
        <f t="shared" si="9"/>
        <v>0.74648434316143</v>
      </c>
      <c r="E32" s="34">
        <f t="shared" si="4"/>
        <v>1.8132171339444758E-09</v>
      </c>
      <c r="F32" s="35">
        <f t="shared" si="5"/>
        <v>0.43202394740940686</v>
      </c>
      <c r="G32" s="41">
        <f t="shared" si="4"/>
        <v>5.61659574778625</v>
      </c>
      <c r="H32" s="90">
        <f t="shared" si="3"/>
        <v>1.4156295821516288E-06</v>
      </c>
      <c r="I32" s="8">
        <f t="shared" si="6"/>
        <v>2.5668438136759922E-15</v>
      </c>
      <c r="J32" s="9">
        <f t="shared" si="7"/>
        <v>6.11585880150676E-07</v>
      </c>
      <c r="K32" s="10">
        <f t="shared" si="6"/>
        <v>7.951019091553265E-06</v>
      </c>
      <c r="L32" s="9"/>
      <c r="M32" s="115">
        <f t="shared" si="8"/>
        <v>0</v>
      </c>
      <c r="N32" s="128">
        <f t="shared" si="8"/>
        <v>0</v>
      </c>
    </row>
    <row r="33" spans="1:14" ht="15">
      <c r="A33" s="5">
        <v>640</v>
      </c>
      <c r="B33" s="8">
        <f t="shared" si="1"/>
        <v>2.186203544452482E-11</v>
      </c>
      <c r="C33" s="9">
        <f t="shared" si="2"/>
        <v>0.01808023020647327</v>
      </c>
      <c r="D33" s="10">
        <f t="shared" si="9"/>
        <v>0.31729092184457297</v>
      </c>
      <c r="E33" s="34">
        <f t="shared" si="4"/>
        <v>1.644913472607376E-10</v>
      </c>
      <c r="F33" s="35">
        <f t="shared" si="5"/>
        <v>0.13603680375478935</v>
      </c>
      <c r="G33" s="41">
        <f t="shared" si="4"/>
        <v>2.387317106874703</v>
      </c>
      <c r="H33" s="90">
        <f t="shared" si="3"/>
        <v>2.0252942832744286E-07</v>
      </c>
      <c r="I33" s="8">
        <f t="shared" si="6"/>
        <v>3.331433852552807E-17</v>
      </c>
      <c r="J33" s="9">
        <f t="shared" si="7"/>
        <v>2.7551456095950022E-08</v>
      </c>
      <c r="K33" s="10">
        <f t="shared" si="6"/>
        <v>4.835019688916585E-07</v>
      </c>
      <c r="L33" s="9"/>
      <c r="M33" s="115">
        <f t="shared" si="8"/>
        <v>0</v>
      </c>
      <c r="N33" s="128">
        <f t="shared" si="8"/>
        <v>0</v>
      </c>
    </row>
    <row r="34" spans="1:14" ht="15">
      <c r="A34" s="5">
        <v>650</v>
      </c>
      <c r="B34" s="8">
        <f t="shared" si="1"/>
        <v>1.7747161240843142E-12</v>
      </c>
      <c r="C34" s="9">
        <f t="shared" si="2"/>
        <v>0.005094453611951162</v>
      </c>
      <c r="D34" s="10">
        <f t="shared" si="9"/>
        <v>0.12068120760064288</v>
      </c>
      <c r="E34" s="34">
        <f t="shared" si="4"/>
        <v>1.3353077164143638E-11</v>
      </c>
      <c r="F34" s="35">
        <f t="shared" si="5"/>
        <v>0.038330993484737334</v>
      </c>
      <c r="G34" s="41">
        <f t="shared" si="4"/>
        <v>0.9080130931840589</v>
      </c>
      <c r="H34" s="90">
        <f t="shared" si="3"/>
        <v>2.592816022689898E-08</v>
      </c>
      <c r="I34" s="8">
        <f t="shared" si="6"/>
        <v>3.462207242340621E-19</v>
      </c>
      <c r="J34" s="9">
        <f t="shared" si="7"/>
        <v>9.938521407284906E-10</v>
      </c>
      <c r="K34" s="10">
        <f t="shared" si="6"/>
        <v>2.3543108968198432E-08</v>
      </c>
      <c r="L34" s="9"/>
      <c r="M34" s="115">
        <f t="shared" si="8"/>
        <v>0</v>
      </c>
      <c r="N34" s="128">
        <f t="shared" si="8"/>
        <v>0</v>
      </c>
    </row>
    <row r="35" spans="1:14" ht="15">
      <c r="A35" s="5">
        <v>660</v>
      </c>
      <c r="B35" s="8">
        <f t="shared" si="1"/>
        <v>1.289176124052137E-13</v>
      </c>
      <c r="C35" s="9">
        <f t="shared" si="2"/>
        <v>0.001284506558069571</v>
      </c>
      <c r="D35" s="10">
        <f t="shared" si="9"/>
        <v>0.041073972282434</v>
      </c>
      <c r="E35" s="34">
        <f t="shared" si="4"/>
        <v>9.699843275792519E-13</v>
      </c>
      <c r="F35" s="35">
        <f t="shared" si="5"/>
        <v>0.009664709163895927</v>
      </c>
      <c r="G35" s="41">
        <f t="shared" si="4"/>
        <v>0.3090431837983242</v>
      </c>
      <c r="H35" s="90">
        <f t="shared" si="3"/>
        <v>2.970300062450717E-09</v>
      </c>
      <c r="I35" s="8">
        <f t="shared" si="6"/>
        <v>2.8811445087848687E-21</v>
      </c>
      <c r="J35" s="9">
        <f t="shared" si="7"/>
        <v>2.870708623308809E-11</v>
      </c>
      <c r="K35" s="10">
        <f t="shared" si="6"/>
        <v>9.179509881361308E-10</v>
      </c>
      <c r="L35" s="9"/>
      <c r="M35" s="115">
        <f t="shared" si="8"/>
        <v>0</v>
      </c>
      <c r="N35" s="128">
        <f t="shared" si="8"/>
        <v>0</v>
      </c>
    </row>
    <row r="36" spans="1:14" ht="15">
      <c r="A36" s="5">
        <v>670</v>
      </c>
      <c r="B36" s="8">
        <f t="shared" si="1"/>
        <v>8.379935381871746E-15</v>
      </c>
      <c r="C36" s="9">
        <f t="shared" si="2"/>
        <v>0.0002898144913198353</v>
      </c>
      <c r="D36" s="10">
        <f t="shared" si="9"/>
        <v>0.012509467457254333</v>
      </c>
      <c r="E36" s="34">
        <f t="shared" si="4"/>
        <v>6.305116760146977E-14</v>
      </c>
      <c r="F36" s="35">
        <f t="shared" si="5"/>
        <v>0.0021805826934026004</v>
      </c>
      <c r="G36" s="41">
        <f t="shared" si="4"/>
        <v>0.09412202998113123</v>
      </c>
      <c r="H36" s="90">
        <f t="shared" si="3"/>
        <v>3.044906802788198E-10</v>
      </c>
      <c r="I36" s="8">
        <f t="shared" si="6"/>
        <v>1.9198492915345412E-23</v>
      </c>
      <c r="J36" s="9">
        <f t="shared" si="7"/>
        <v>6.63967107718379E-13</v>
      </c>
      <c r="K36" s="10">
        <f t="shared" si="6"/>
        <v>2.8659280938178123E-11</v>
      </c>
      <c r="L36" s="9"/>
      <c r="M36" s="115">
        <f t="shared" si="8"/>
        <v>0</v>
      </c>
      <c r="N36" s="128">
        <f t="shared" si="8"/>
        <v>0</v>
      </c>
    </row>
    <row r="37" spans="1:14" ht="15">
      <c r="A37" s="5">
        <v>680</v>
      </c>
      <c r="B37" s="8">
        <f t="shared" si="1"/>
        <v>4.87432119166886E-16</v>
      </c>
      <c r="C37" s="9">
        <f t="shared" si="2"/>
        <v>5.851253666186705E-05</v>
      </c>
      <c r="D37" s="10">
        <f t="shared" si="9"/>
        <v>0.003409227596026158</v>
      </c>
      <c r="E37" s="34">
        <f t="shared" si="4"/>
        <v>3.667470313245583E-15</v>
      </c>
      <c r="F37" s="35">
        <f t="shared" si="5"/>
        <v>0.0004402520529973924</v>
      </c>
      <c r="G37" s="41">
        <f t="shared" si="4"/>
        <v>0.025651245594758818</v>
      </c>
      <c r="H37" s="90">
        <f t="shared" si="3"/>
        <v>2.7931402433965612E-11</v>
      </c>
      <c r="I37" s="8">
        <f t="shared" si="6"/>
        <v>1.0243758923388431E-25</v>
      </c>
      <c r="J37" s="9">
        <f t="shared" si="7"/>
        <v>1.2296857264649724E-14</v>
      </c>
      <c r="K37" s="10">
        <f t="shared" si="6"/>
        <v>7.164752636396961E-13</v>
      </c>
      <c r="L37" s="9"/>
      <c r="M37" s="115">
        <f t="shared" si="8"/>
        <v>0</v>
      </c>
      <c r="N37" s="128">
        <f t="shared" si="8"/>
        <v>0</v>
      </c>
    </row>
    <row r="38" spans="1:14" ht="15">
      <c r="A38" s="5">
        <v>690</v>
      </c>
      <c r="B38" s="8">
        <f t="shared" si="1"/>
        <v>2.537071313132857E-17</v>
      </c>
      <c r="C38" s="9">
        <f t="shared" si="2"/>
        <v>1.0571164055719919E-05</v>
      </c>
      <c r="D38" s="10">
        <f t="shared" si="9"/>
        <v>0.0008314157096684512</v>
      </c>
      <c r="E38" s="34">
        <f t="shared" si="4"/>
        <v>1.908908616733162E-16</v>
      </c>
      <c r="F38" s="35">
        <f t="shared" si="5"/>
        <v>7.953811172120928E-05</v>
      </c>
      <c r="G38" s="41">
        <f t="shared" si="4"/>
        <v>0.006255624759375115</v>
      </c>
      <c r="H38" s="90">
        <f t="shared" si="3"/>
        <v>2.292749130355614E-12</v>
      </c>
      <c r="I38" s="8">
        <f t="shared" si="6"/>
        <v>4.376648570943296E-28</v>
      </c>
      <c r="J38" s="9">
        <f t="shared" si="7"/>
        <v>1.8236093647893027E-16</v>
      </c>
      <c r="K38" s="10">
        <f t="shared" si="6"/>
        <v>1.4342578226888344E-14</v>
      </c>
      <c r="L38" s="9"/>
      <c r="M38" s="115">
        <f t="shared" si="8"/>
        <v>0</v>
      </c>
      <c r="N38" s="128">
        <f t="shared" si="8"/>
        <v>0</v>
      </c>
    </row>
    <row r="39" spans="1:14" ht="15">
      <c r="A39" s="5">
        <v>700</v>
      </c>
      <c r="B39" s="8">
        <f t="shared" si="1"/>
        <v>1.1816701460537511E-18</v>
      </c>
      <c r="C39" s="9">
        <f t="shared" si="2"/>
        <v>1.708998796392577E-06</v>
      </c>
      <c r="D39" s="10">
        <f t="shared" si="9"/>
        <v>0.0001814368573626696</v>
      </c>
      <c r="E39" s="34">
        <f t="shared" si="4"/>
        <v>8.89096144937656E-18</v>
      </c>
      <c r="F39" s="35">
        <f t="shared" si="5"/>
        <v>1.2858615804504021E-05</v>
      </c>
      <c r="G39" s="41">
        <f t="shared" si="4"/>
        <v>0.0013651424720297122</v>
      </c>
      <c r="H39" s="90">
        <f t="shared" si="3"/>
        <v>1.6840903611789642E-13</v>
      </c>
      <c r="I39" s="8">
        <f t="shared" si="6"/>
        <v>1.4973182478508817E-30</v>
      </c>
      <c r="J39" s="9">
        <f t="shared" si="7"/>
        <v>2.1655070934468714E-18</v>
      </c>
      <c r="K39" s="10">
        <f t="shared" si="6"/>
        <v>2.299023278781262E-16</v>
      </c>
      <c r="L39" s="9"/>
      <c r="M39" s="115">
        <f t="shared" si="8"/>
        <v>0</v>
      </c>
      <c r="N39" s="128">
        <f t="shared" si="8"/>
        <v>0</v>
      </c>
    </row>
    <row r="40" spans="1:14" ht="15">
      <c r="A40" s="5">
        <v>710</v>
      </c>
      <c r="B40" s="8">
        <f t="shared" si="1"/>
        <v>4.924984975680882E-20</v>
      </c>
      <c r="C40" s="9">
        <f t="shared" si="2"/>
        <v>2.4723261275596295E-07</v>
      </c>
      <c r="D40" s="10">
        <f t="shared" si="9"/>
        <v>3.5430547314348076E-05</v>
      </c>
      <c r="E40" s="34">
        <f t="shared" si="4"/>
        <v>3.7055900670562995E-19</v>
      </c>
      <c r="F40" s="35">
        <f t="shared" si="5"/>
        <v>1.8601939266915543E-06</v>
      </c>
      <c r="G40" s="41">
        <f t="shared" si="4"/>
        <v>0.00026658169486144556</v>
      </c>
      <c r="H40" s="90">
        <f t="shared" si="3"/>
        <v>1.1069278149757401E-14</v>
      </c>
      <c r="I40" s="8">
        <f t="shared" si="6"/>
        <v>4.101820716122436E-33</v>
      </c>
      <c r="J40" s="9">
        <f t="shared" si="7"/>
        <v>2.0591003987038243E-20</v>
      </c>
      <c r="K40" s="10">
        <f t="shared" si="6"/>
        <v>2.950866930055094E-18</v>
      </c>
      <c r="L40" s="9"/>
      <c r="M40" s="115">
        <f t="shared" si="8"/>
        <v>0</v>
      </c>
      <c r="N40" s="128">
        <f t="shared" si="8"/>
        <v>0</v>
      </c>
    </row>
    <row r="41" spans="1:14" ht="15">
      <c r="A41" s="5">
        <v>720</v>
      </c>
      <c r="B41" s="8">
        <f t="shared" si="1"/>
        <v>1.836786225811801E-21</v>
      </c>
      <c r="C41" s="9">
        <f t="shared" si="2"/>
        <v>3.200477790104112E-08</v>
      </c>
      <c r="D41" s="10">
        <f t="shared" si="9"/>
        <v>6.191206148517632E-06</v>
      </c>
      <c r="E41" s="34">
        <f t="shared" si="4"/>
        <v>1.3820096563305866E-20</v>
      </c>
      <c r="F41" s="35">
        <f t="shared" si="5"/>
        <v>2.408059875797791E-07</v>
      </c>
      <c r="G41" s="41">
        <f t="shared" si="4"/>
        <v>4.658302943121785E-05</v>
      </c>
      <c r="H41" s="90">
        <f t="shared" si="3"/>
        <v>6.510558843973827E-16</v>
      </c>
      <c r="I41" s="8">
        <f t="shared" si="6"/>
        <v>8.997655190480329E-36</v>
      </c>
      <c r="J41" s="9">
        <f t="shared" si="7"/>
        <v>1.5677815521193824E-22</v>
      </c>
      <c r="K41" s="10">
        <f t="shared" si="6"/>
        <v>3.0328155424250845E-20</v>
      </c>
      <c r="L41" s="9"/>
      <c r="M41" s="115">
        <f t="shared" si="8"/>
        <v>0</v>
      </c>
      <c r="N41" s="128">
        <f t="shared" si="8"/>
        <v>0</v>
      </c>
    </row>
    <row r="42" spans="1:14" ht="15">
      <c r="A42" s="5">
        <v>730</v>
      </c>
      <c r="B42" s="8">
        <f t="shared" si="1"/>
        <v>6.129956257342534E-23</v>
      </c>
      <c r="C42" s="9">
        <f t="shared" si="2"/>
        <v>3.7073956371094482E-09</v>
      </c>
      <c r="D42" s="10">
        <f t="shared" si="9"/>
        <v>9.680944409729125E-07</v>
      </c>
      <c r="E42" s="34">
        <f t="shared" si="4"/>
        <v>4.612218134849788E-22</v>
      </c>
      <c r="F42" s="35">
        <f t="shared" si="5"/>
        <v>2.7894680928689196E-08</v>
      </c>
      <c r="G42" s="41">
        <f t="shared" si="4"/>
        <v>7.284004239922968E-06</v>
      </c>
      <c r="H42" s="90">
        <f t="shared" si="3"/>
        <v>3.426591190556305E-17</v>
      </c>
      <c r="I42" s="8">
        <f t="shared" si="6"/>
        <v>1.5804186029800316E-38</v>
      </c>
      <c r="J42" s="9">
        <f t="shared" si="7"/>
        <v>9.558366793362538E-25</v>
      </c>
      <c r="K42" s="10">
        <f t="shared" si="6"/>
        <v>2.4959304760494814E-22</v>
      </c>
      <c r="L42" s="9"/>
      <c r="M42" s="115">
        <f t="shared" si="8"/>
        <v>0</v>
      </c>
      <c r="N42" s="128">
        <f t="shared" si="8"/>
        <v>0</v>
      </c>
    </row>
    <row r="43" spans="1:14" ht="15">
      <c r="A43" s="5">
        <v>740</v>
      </c>
      <c r="B43" s="8">
        <f t="shared" si="1"/>
        <v>1.830632610605952E-24</v>
      </c>
      <c r="C43" s="9">
        <f t="shared" si="2"/>
        <v>3.842979863696717E-10</v>
      </c>
      <c r="D43" s="10">
        <f t="shared" si="9"/>
        <v>1.3545818282343304E-07</v>
      </c>
      <c r="E43" s="34">
        <f t="shared" si="4"/>
        <v>1.3773796370521772E-23</v>
      </c>
      <c r="F43" s="35">
        <f t="shared" si="5"/>
        <v>2.8914825286026723E-09</v>
      </c>
      <c r="G43" s="41">
        <f t="shared" si="4"/>
        <v>1.0191959960296417E-06</v>
      </c>
      <c r="H43" s="90">
        <f t="shared" si="3"/>
        <v>1.6138061905814307E-18</v>
      </c>
      <c r="I43" s="8">
        <f t="shared" si="6"/>
        <v>2.2228237850556077E-41</v>
      </c>
      <c r="J43" s="9">
        <f t="shared" si="7"/>
        <v>4.666292404617041E-27</v>
      </c>
      <c r="K43" s="10">
        <f t="shared" si="6"/>
        <v>1.644784807808443E-24</v>
      </c>
      <c r="L43" s="9"/>
      <c r="M43" s="115">
        <f t="shared" si="8"/>
        <v>0</v>
      </c>
      <c r="N43" s="128">
        <f t="shared" si="8"/>
        <v>0</v>
      </c>
    </row>
    <row r="44" spans="1:14" ht="15">
      <c r="A44" s="5">
        <v>750</v>
      </c>
      <c r="B44" s="8">
        <f t="shared" si="1"/>
        <v>4.892040808810337E-26</v>
      </c>
      <c r="C44" s="9">
        <f t="shared" si="2"/>
        <v>3.564612623847214E-11</v>
      </c>
      <c r="D44" s="10">
        <f t="shared" si="9"/>
        <v>1.6960467605483464E-08</v>
      </c>
      <c r="E44" s="34">
        <f t="shared" si="4"/>
        <v>3.680802666053912E-25</v>
      </c>
      <c r="F44" s="35">
        <f t="shared" si="5"/>
        <v>2.682037244185822E-10</v>
      </c>
      <c r="G44" s="41">
        <f t="shared" si="4"/>
        <v>1.2761163861788393E-07</v>
      </c>
      <c r="H44" s="90">
        <f t="shared" si="3"/>
        <v>6.801199555016643E-20</v>
      </c>
      <c r="I44" s="8">
        <f t="shared" si="6"/>
        <v>2.503387345446994E-44</v>
      </c>
      <c r="J44" s="9">
        <f t="shared" si="7"/>
        <v>1.8241070511694675E-29</v>
      </c>
      <c r="K44" s="10">
        <f t="shared" si="6"/>
        <v>8.679122197828968E-27</v>
      </c>
      <c r="L44" s="9"/>
      <c r="M44" s="115">
        <f t="shared" si="8"/>
        <v>0</v>
      </c>
      <c r="N44" s="128">
        <f t="shared" si="8"/>
        <v>0</v>
      </c>
    </row>
    <row r="45" spans="1:14" ht="15">
      <c r="A45" s="5">
        <v>760</v>
      </c>
      <c r="B45" s="8">
        <f t="shared" si="1"/>
        <v>1.1698333694563298E-27</v>
      </c>
      <c r="C45" s="9">
        <f t="shared" si="2"/>
        <v>2.9587047590136218E-12</v>
      </c>
      <c r="D45" s="10">
        <f t="shared" si="9"/>
        <v>1.9002706286726487E-09</v>
      </c>
      <c r="E45" s="34">
        <f t="shared" si="4"/>
        <v>8.801900788274125E-27</v>
      </c>
      <c r="F45" s="35">
        <f t="shared" si="5"/>
        <v>2.226148307150386E-11</v>
      </c>
      <c r="G45" s="41">
        <f t="shared" si="4"/>
        <v>1.429775725428419E-08</v>
      </c>
      <c r="H45" s="90">
        <f t="shared" si="3"/>
        <v>2.56486620890214E-21</v>
      </c>
      <c r="I45" s="8">
        <f t="shared" si="6"/>
        <v>2.2575697905953415E-47</v>
      </c>
      <c r="J45" s="9">
        <f t="shared" si="7"/>
        <v>5.709772569014727E-32</v>
      </c>
      <c r="K45" s="10">
        <f t="shared" si="6"/>
        <v>3.6671834444598963E-29</v>
      </c>
      <c r="L45" s="9"/>
      <c r="M45" s="115">
        <f t="shared" si="8"/>
        <v>0</v>
      </c>
      <c r="N45" s="128">
        <f t="shared" si="8"/>
        <v>0</v>
      </c>
    </row>
    <row r="46" spans="1:14" ht="15">
      <c r="A46" s="5">
        <v>770</v>
      </c>
      <c r="B46" s="8">
        <f t="shared" si="1"/>
        <v>2.503242924165509E-29</v>
      </c>
      <c r="C46" s="9">
        <f t="shared" si="2"/>
        <v>2.197535893317206E-13</v>
      </c>
      <c r="D46" s="10">
        <f t="shared" si="9"/>
        <v>1.9051893599112566E-10</v>
      </c>
      <c r="E46" s="34">
        <f t="shared" si="4"/>
        <v>1.8834559213927885E-28</v>
      </c>
      <c r="F46" s="35">
        <f t="shared" si="5"/>
        <v>1.653440004078415E-12</v>
      </c>
      <c r="G46" s="41">
        <f t="shared" si="4"/>
        <v>1.433476610143866E-09</v>
      </c>
      <c r="H46" s="90">
        <f t="shared" si="3"/>
        <v>8.65543644337134E-23</v>
      </c>
      <c r="I46" s="8">
        <f t="shared" si="6"/>
        <v>1.6302133021506688E-50</v>
      </c>
      <c r="J46" s="9">
        <f t="shared" si="7"/>
        <v>1.431124486822837E-34</v>
      </c>
      <c r="K46" s="10">
        <f t="shared" si="6"/>
        <v>1.240736569215963E-31</v>
      </c>
      <c r="L46" s="9"/>
      <c r="M46" s="115">
        <f t="shared" si="8"/>
        <v>0</v>
      </c>
      <c r="N46" s="128">
        <f t="shared" si="8"/>
        <v>0</v>
      </c>
    </row>
    <row r="47" spans="1:14" ht="15.75" thickBot="1">
      <c r="A47" s="13">
        <v>780</v>
      </c>
      <c r="B47" s="11">
        <f t="shared" si="1"/>
        <v>4.793216510440437E-31</v>
      </c>
      <c r="C47" s="12">
        <f t="shared" si="2"/>
        <v>1.4605464785031086E-14</v>
      </c>
      <c r="D47" s="4">
        <f t="shared" si="9"/>
        <v>1.7092512122655545E-11</v>
      </c>
      <c r="E47" s="36">
        <f t="shared" si="4"/>
        <v>3.606446634465677E-30</v>
      </c>
      <c r="F47" s="37">
        <f t="shared" si="5"/>
        <v>1.0989244738694738E-13</v>
      </c>
      <c r="G47" s="42">
        <f t="shared" si="4"/>
        <v>1.2860514997610786E-10</v>
      </c>
      <c r="H47" s="111">
        <f t="shared" si="3"/>
        <v>2.6137153296799492E-24</v>
      </c>
      <c r="I47" s="11">
        <f t="shared" si="6"/>
        <v>9.4262248541756E-54</v>
      </c>
      <c r="J47" s="12">
        <f t="shared" si="7"/>
        <v>2.8722757435131165E-37</v>
      </c>
      <c r="K47" s="4">
        <f t="shared" si="6"/>
        <v>3.3613725196834206E-34</v>
      </c>
      <c r="L47" s="9"/>
      <c r="M47" s="118">
        <f t="shared" si="8"/>
        <v>0</v>
      </c>
      <c r="N47" s="131">
        <f t="shared" si="8"/>
        <v>0</v>
      </c>
    </row>
    <row r="48" spans="1:12" ht="15.75" thickBot="1">
      <c r="A48" s="3" t="s">
        <v>15</v>
      </c>
      <c r="B48" s="4">
        <f>MAX(B7:D47)</f>
        <v>13.290690245165901</v>
      </c>
      <c r="E48" s="50">
        <f>SUM(E7:E47)</f>
        <v>699.5070253611347</v>
      </c>
      <c r="F48" s="50">
        <f>SUM(F7:F47)</f>
        <v>745.8474573842387</v>
      </c>
      <c r="G48" s="51">
        <f>SUM(G7:G47)</f>
        <v>742.6758297163948</v>
      </c>
      <c r="H48" s="112" t="s">
        <v>23</v>
      </c>
      <c r="I48" s="27">
        <f>SUM(I7:I47)</f>
        <v>4430.654404007174</v>
      </c>
      <c r="J48" s="27">
        <f>SUM(J7:J47)</f>
        <v>1744.115409647689</v>
      </c>
      <c r="K48" s="66">
        <f>SUM(K7:K47)</f>
        <v>490.85894041245086</v>
      </c>
      <c r="L48" s="51">
        <f>SUM(I48:K48)</f>
        <v>6665.628754067313</v>
      </c>
    </row>
    <row r="49" spans="5:12" ht="15.75" thickBot="1">
      <c r="E49" s="69">
        <f>E48/SUM($E48:$G48)</f>
        <v>0.3196971364505981</v>
      </c>
      <c r="F49" s="69">
        <f>F48/SUM($E48:$G48)</f>
        <v>0.34087619953723614</v>
      </c>
      <c r="G49" s="70">
        <f>G48/SUM($E48:$G48)</f>
        <v>0.3394266640121658</v>
      </c>
      <c r="H49" s="113" t="s">
        <v>24</v>
      </c>
      <c r="I49" s="71">
        <f>I48/$L$48</f>
        <v>0.6647016459330448</v>
      </c>
      <c r="J49" s="71">
        <f>J48/$L$48</f>
        <v>0.2616580481748918</v>
      </c>
      <c r="K49" s="71">
        <f>K48/$L$48</f>
        <v>0.07364030589206348</v>
      </c>
      <c r="L49" s="71">
        <f>L48/$L$48</f>
        <v>1</v>
      </c>
    </row>
    <row r="50" spans="9:11" ht="15">
      <c r="I50" t="s">
        <v>10</v>
      </c>
      <c r="J50" t="s">
        <v>9</v>
      </c>
      <c r="K50" t="s">
        <v>8</v>
      </c>
    </row>
  </sheetData>
  <sheetProtection/>
  <mergeCells count="8">
    <mergeCell ref="T4:U4"/>
    <mergeCell ref="V4:W4"/>
    <mergeCell ref="S5:S6"/>
    <mergeCell ref="O3:O4"/>
    <mergeCell ref="B1:D1"/>
    <mergeCell ref="E1:G1"/>
    <mergeCell ref="M3:M4"/>
    <mergeCell ref="N3:N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H1">
      <selection activeCell="M1" sqref="M1:Z23"/>
    </sheetView>
  </sheetViews>
  <sheetFormatPr defaultColWidth="11.375" defaultRowHeight="12"/>
  <cols>
    <col min="1" max="1" width="11.375" style="0" customWidth="1"/>
    <col min="2" max="2" width="9.00390625" style="0" customWidth="1"/>
    <col min="3" max="3" width="6.75390625" style="0" customWidth="1"/>
    <col min="4" max="7" width="8.00390625" style="0" customWidth="1"/>
    <col min="8" max="8" width="13.125" style="114" customWidth="1"/>
    <col min="9" max="12" width="11.375" style="0" customWidth="1"/>
    <col min="13" max="13" width="10.25390625" style="0" customWidth="1"/>
    <col min="14" max="14" width="11.375" style="0" customWidth="1"/>
    <col min="15" max="15" width="10.375" style="0" customWidth="1"/>
    <col min="16" max="16" width="11.375" style="0" customWidth="1"/>
    <col min="17" max="17" width="16.125" style="0" customWidth="1"/>
  </cols>
  <sheetData>
    <row r="1" spans="2:7" ht="35.25" customHeight="1" thickBot="1">
      <c r="B1" s="150" t="s">
        <v>30</v>
      </c>
      <c r="C1" s="150"/>
      <c r="D1" s="150"/>
      <c r="E1" s="150" t="s">
        <v>31</v>
      </c>
      <c r="F1" s="150"/>
      <c r="G1" s="150"/>
    </row>
    <row r="2" spans="2:16" ht="15.75" thickBot="1">
      <c r="B2" s="18" t="s">
        <v>4</v>
      </c>
      <c r="C2" s="19" t="s">
        <v>3</v>
      </c>
      <c r="D2" s="20" t="s">
        <v>2</v>
      </c>
      <c r="E2" s="62" t="s">
        <v>4</v>
      </c>
      <c r="F2" s="63" t="s">
        <v>3</v>
      </c>
      <c r="G2" s="64" t="s">
        <v>2</v>
      </c>
      <c r="H2" s="107" t="s">
        <v>1</v>
      </c>
      <c r="I2" s="18" t="s">
        <v>7</v>
      </c>
      <c r="J2" s="19" t="s">
        <v>6</v>
      </c>
      <c r="K2" s="20" t="s">
        <v>5</v>
      </c>
      <c r="L2" s="82"/>
      <c r="M2" s="156" t="s">
        <v>38</v>
      </c>
      <c r="N2" s="155"/>
      <c r="O2" s="154" t="s">
        <v>39</v>
      </c>
      <c r="P2" s="155"/>
    </row>
    <row r="3" spans="1:17" ht="15">
      <c r="A3" s="5" t="s">
        <v>19</v>
      </c>
      <c r="B3" s="132">
        <v>419</v>
      </c>
      <c r="C3" s="82">
        <v>531</v>
      </c>
      <c r="D3" s="133">
        <v>558</v>
      </c>
      <c r="E3" s="134">
        <f aca="true" t="shared" si="0" ref="E3:G4">B3</f>
        <v>419</v>
      </c>
      <c r="F3" s="134">
        <f t="shared" si="0"/>
        <v>531</v>
      </c>
      <c r="G3" s="135">
        <f t="shared" si="0"/>
        <v>558</v>
      </c>
      <c r="H3" s="108">
        <v>460</v>
      </c>
      <c r="I3" s="5"/>
      <c r="J3" s="6"/>
      <c r="K3" s="7"/>
      <c r="L3" s="6"/>
      <c r="M3" s="151">
        <f>SUM(M7:N47)</f>
        <v>70.63680696244592</v>
      </c>
      <c r="N3" s="157"/>
      <c r="O3" s="158">
        <f>SUM(O7:P47)</f>
        <v>70.76971877960139</v>
      </c>
      <c r="P3" s="157"/>
      <c r="Q3" s="153" t="s">
        <v>40</v>
      </c>
    </row>
    <row r="4" spans="1:25" ht="15.75" thickBot="1">
      <c r="A4" s="13" t="s">
        <v>20</v>
      </c>
      <c r="B4" s="5">
        <v>30</v>
      </c>
      <c r="C4" s="6">
        <v>30</v>
      </c>
      <c r="D4" s="7">
        <v>30</v>
      </c>
      <c r="E4" s="31">
        <f t="shared" si="0"/>
        <v>30</v>
      </c>
      <c r="F4" s="31">
        <f t="shared" si="0"/>
        <v>30</v>
      </c>
      <c r="G4" s="49">
        <f t="shared" si="0"/>
        <v>30</v>
      </c>
      <c r="H4" s="109">
        <v>30</v>
      </c>
      <c r="I4" s="5"/>
      <c r="J4" s="6"/>
      <c r="K4" s="7"/>
      <c r="L4" s="6"/>
      <c r="M4" s="151"/>
      <c r="N4" s="157"/>
      <c r="O4" s="158"/>
      <c r="P4" s="157"/>
      <c r="Q4" s="153"/>
      <c r="V4" s="147" t="s">
        <v>1</v>
      </c>
      <c r="W4" s="147"/>
      <c r="X4" s="147" t="s">
        <v>0</v>
      </c>
      <c r="Y4" s="147"/>
    </row>
    <row r="5" spans="1:25" ht="15.75" thickBot="1">
      <c r="A5" s="13" t="s">
        <v>21</v>
      </c>
      <c r="B5" s="3">
        <v>1000</v>
      </c>
      <c r="C5" s="46">
        <f>B5+B5*B6</f>
        <v>1000</v>
      </c>
      <c r="D5" s="46">
        <f>C5+C5*C6</f>
        <v>1000</v>
      </c>
      <c r="E5" s="30"/>
      <c r="F5" s="30"/>
      <c r="G5" s="39"/>
      <c r="H5" s="108"/>
      <c r="I5" s="5"/>
      <c r="J5" s="6"/>
      <c r="K5" s="7"/>
      <c r="L5" s="6"/>
      <c r="M5" s="136">
        <v>0.67</v>
      </c>
      <c r="N5" s="137">
        <v>0.52</v>
      </c>
      <c r="O5" s="138">
        <v>0.33</v>
      </c>
      <c r="P5" s="137">
        <v>0.84</v>
      </c>
      <c r="Q5" s="142" t="s">
        <v>26</v>
      </c>
      <c r="U5" s="148">
        <v>1</v>
      </c>
      <c r="V5">
        <f>M5*1000</f>
        <v>670</v>
      </c>
      <c r="W5">
        <f>0</f>
        <v>0</v>
      </c>
      <c r="X5">
        <f>O5*1000</f>
        <v>330</v>
      </c>
      <c r="Y5">
        <f>0</f>
        <v>0</v>
      </c>
    </row>
    <row r="6" spans="1:25" ht="15.75" thickBot="1">
      <c r="A6" t="s">
        <v>14</v>
      </c>
      <c r="B6" s="79">
        <f>(C4-B4)/B4</f>
        <v>0</v>
      </c>
      <c r="C6" s="79">
        <f>(D4-C4)/C4</f>
        <v>0</v>
      </c>
      <c r="D6" s="7"/>
      <c r="E6" s="28" t="s">
        <v>22</v>
      </c>
      <c r="F6" s="28" t="s">
        <v>22</v>
      </c>
      <c r="G6" s="65" t="s">
        <v>22</v>
      </c>
      <c r="H6" s="109"/>
      <c r="I6" s="5"/>
      <c r="J6" s="6"/>
      <c r="K6" s="7"/>
      <c r="L6" s="6"/>
      <c r="M6" s="139">
        <f>460</f>
        <v>460</v>
      </c>
      <c r="N6" s="140">
        <v>500</v>
      </c>
      <c r="O6" s="141">
        <v>440</v>
      </c>
      <c r="P6" s="140">
        <v>490</v>
      </c>
      <c r="Q6" s="142" t="s">
        <v>27</v>
      </c>
      <c r="U6" s="148"/>
      <c r="V6">
        <f>M6</f>
        <v>460</v>
      </c>
      <c r="W6">
        <f>V6</f>
        <v>460</v>
      </c>
      <c r="X6">
        <f>O6</f>
        <v>440</v>
      </c>
      <c r="Y6">
        <f>X6</f>
        <v>440</v>
      </c>
    </row>
    <row r="7" spans="1:25" ht="15">
      <c r="A7" s="15">
        <v>380</v>
      </c>
      <c r="B7" s="24">
        <f aca="true" t="shared" si="1" ref="B7:B47">$B$5*NORMDIST($A7,B$3,B$4,FALSE)</f>
        <v>5.712286401593579</v>
      </c>
      <c r="C7" s="25">
        <f>$C$5*NORMDIST($A7,C$3,C$4,FALSE)</f>
        <v>4.1926064579324545E-05</v>
      </c>
      <c r="D7" s="26">
        <f>$D$5*NORMDIST($A7,D$3,D$4,FALSE)</f>
        <v>3.014677299727647E-07</v>
      </c>
      <c r="E7" s="32">
        <f>100*B7/$B$48</f>
        <v>42.97960674895162</v>
      </c>
      <c r="F7" s="33">
        <f>100*C7/$B$48</f>
        <v>0.00031545438051702333</v>
      </c>
      <c r="G7" s="40">
        <f>100*D7/$B$48</f>
        <v>2.2682624033196076E-06</v>
      </c>
      <c r="H7" s="110">
        <f>$C$5*NORMDIST($A7,H$3,H$4,FALSE)</f>
        <v>0.37986620079324807</v>
      </c>
      <c r="I7" s="24">
        <f>E7*$H7</f>
        <v>16.326499927312096</v>
      </c>
      <c r="J7" s="25">
        <f>F7*$H7</f>
        <v>0.00011983045705058927</v>
      </c>
      <c r="K7" s="26">
        <f>G7*$H7</f>
        <v>8.616362215511815E-07</v>
      </c>
      <c r="L7" s="9"/>
      <c r="M7" s="126">
        <f>IF($A7=M$6,$F7*M$5+$E7*M$5+$G7*M$5,0)</f>
        <v>0</v>
      </c>
      <c r="N7" s="127">
        <f>IF($A7=N$6,$F7*N$5+$E7*N$5+$G7*N$5,0)</f>
        <v>0</v>
      </c>
      <c r="O7" s="122">
        <f>IF($A7=O$6,$F7*O$5+$E7*O$5+$G7*O$5,0)</f>
        <v>0</v>
      </c>
      <c r="P7" s="120">
        <f aca="true" t="shared" si="2" ref="N7:P47">IF($A7=P$6,$F7*P$5+$E7*P$5+$G7*P$5,0)</f>
        <v>0</v>
      </c>
      <c r="U7" s="148">
        <v>2</v>
      </c>
      <c r="V7">
        <f>N5*1000</f>
        <v>520</v>
      </c>
      <c r="W7">
        <f>0</f>
        <v>0</v>
      </c>
      <c r="X7">
        <f>P5*1000</f>
        <v>840</v>
      </c>
      <c r="Y7">
        <f>0</f>
        <v>0</v>
      </c>
    </row>
    <row r="8" spans="1:25" ht="15">
      <c r="A8" s="5">
        <v>390</v>
      </c>
      <c r="B8" s="8">
        <f t="shared" si="1"/>
        <v>8.334446788488615</v>
      </c>
      <c r="C8" s="9">
        <f aca="true" t="shared" si="3" ref="C8:C47">$C$5*NORMDIST($A8,C$3,C$4,FALSE)</f>
        <v>0.0002123275059622363</v>
      </c>
      <c r="D8" s="10">
        <f>$D$5*NORMDIST($A8,D$3,D$4,FALSE)</f>
        <v>2.060873500055286E-06</v>
      </c>
      <c r="E8" s="34">
        <f aca="true" t="shared" si="4" ref="E8:G47">100*B8/$B$48</f>
        <v>62.70890852730561</v>
      </c>
      <c r="F8" s="35">
        <f t="shared" si="4"/>
        <v>0.0015975656797769717</v>
      </c>
      <c r="G8" s="41">
        <f t="shared" si="4"/>
        <v>1.5506143488709084E-05</v>
      </c>
      <c r="H8" s="90">
        <f aca="true" t="shared" si="5" ref="H8:H47">$C$5*NORMDIST($A8,H$3,H$4,FALSE)</f>
        <v>0.8740629697903162</v>
      </c>
      <c r="I8" s="8">
        <f aca="true" t="shared" si="6" ref="I8:K47">E8*$H8</f>
        <v>54.811534819686024</v>
      </c>
      <c r="J8" s="9">
        <f t="shared" si="6"/>
        <v>0.0013963730025009452</v>
      </c>
      <c r="K8" s="10">
        <f t="shared" si="6"/>
        <v>1.3553345827735837E-05</v>
      </c>
      <c r="L8" s="9"/>
      <c r="M8" s="115">
        <f aca="true" t="shared" si="7" ref="M8:M14">IF($A8=M$6,$F8*M$5+$E8*M$5+$G8*M$5,0)</f>
        <v>0</v>
      </c>
      <c r="N8" s="116">
        <f t="shared" si="2"/>
        <v>0</v>
      </c>
      <c r="O8" s="121">
        <f t="shared" si="2"/>
        <v>0</v>
      </c>
      <c r="P8" s="116">
        <f t="shared" si="2"/>
        <v>0</v>
      </c>
      <c r="U8" s="148"/>
      <c r="V8">
        <f>N6</f>
        <v>500</v>
      </c>
      <c r="W8">
        <f>V8</f>
        <v>500</v>
      </c>
      <c r="X8">
        <f>P6</f>
        <v>490</v>
      </c>
      <c r="Y8">
        <f>X8</f>
        <v>490</v>
      </c>
    </row>
    <row r="9" spans="1:18" ht="17.25" customHeight="1">
      <c r="A9" s="5">
        <v>400</v>
      </c>
      <c r="B9" s="8">
        <f t="shared" si="1"/>
        <v>10.881496833350866</v>
      </c>
      <c r="C9" s="9">
        <f t="shared" si="3"/>
        <v>0.0009622179970852723</v>
      </c>
      <c r="D9" s="10">
        <f aca="true" t="shared" si="8" ref="D9:D47">$D$5*NORMDIST($A9,D$3,D$4,FALSE)</f>
        <v>1.260685902857746E-05</v>
      </c>
      <c r="E9" s="34">
        <f t="shared" si="4"/>
        <v>81.87307530779819</v>
      </c>
      <c r="F9" s="35">
        <f t="shared" si="4"/>
        <v>0.0072397895017924365</v>
      </c>
      <c r="G9" s="41">
        <f t="shared" si="4"/>
        <v>9.485481036745127E-05</v>
      </c>
      <c r="H9" s="90">
        <f t="shared" si="5"/>
        <v>1.7996988837729355</v>
      </c>
      <c r="I9" s="8">
        <f t="shared" si="6"/>
        <v>147.3468822425019</v>
      </c>
      <c r="J9" s="9">
        <f t="shared" si="6"/>
        <v>0.013029441085126865</v>
      </c>
      <c r="K9" s="10">
        <f t="shared" si="6"/>
        <v>0.00017071009633879553</v>
      </c>
      <c r="L9" s="9"/>
      <c r="M9" s="115">
        <f t="shared" si="7"/>
        <v>0</v>
      </c>
      <c r="N9" s="116">
        <f t="shared" si="2"/>
        <v>0</v>
      </c>
      <c r="O9" s="121">
        <f t="shared" si="2"/>
        <v>0</v>
      </c>
      <c r="P9" s="116">
        <f t="shared" si="2"/>
        <v>0</v>
      </c>
      <c r="R9" s="81"/>
    </row>
    <row r="10" spans="1:16" ht="15">
      <c r="A10" s="5">
        <v>410</v>
      </c>
      <c r="B10" s="8">
        <f t="shared" si="1"/>
        <v>12.712927182017474</v>
      </c>
      <c r="C10" s="9">
        <f t="shared" si="3"/>
        <v>0.00390198638987754</v>
      </c>
      <c r="D10" s="10">
        <f t="shared" si="8"/>
        <v>6.900928309735391E-05</v>
      </c>
      <c r="E10" s="34">
        <f t="shared" si="4"/>
        <v>95.65287391030296</v>
      </c>
      <c r="F10" s="35">
        <f t="shared" si="4"/>
        <v>0.02935879414763107</v>
      </c>
      <c r="G10" s="41">
        <f t="shared" si="4"/>
        <v>0.0005192302418036866</v>
      </c>
      <c r="H10" s="90">
        <f t="shared" si="5"/>
        <v>3.315904626424956</v>
      </c>
      <c r="I10" s="8">
        <f t="shared" si="6"/>
        <v>317.17580713001655</v>
      </c>
      <c r="J10" s="9">
        <f t="shared" si="6"/>
        <v>0.0973509613403878</v>
      </c>
      <c r="K10" s="10">
        <f t="shared" si="6"/>
        <v>0.0017217179609765932</v>
      </c>
      <c r="L10" s="9"/>
      <c r="M10" s="115">
        <f t="shared" si="7"/>
        <v>0</v>
      </c>
      <c r="N10" s="116">
        <f t="shared" si="2"/>
        <v>0</v>
      </c>
      <c r="O10" s="121">
        <f t="shared" si="2"/>
        <v>0</v>
      </c>
      <c r="P10" s="116">
        <f t="shared" si="2"/>
        <v>0</v>
      </c>
    </row>
    <row r="11" spans="1:16" ht="15">
      <c r="A11" s="5">
        <v>420</v>
      </c>
      <c r="B11" s="8">
        <f t="shared" si="1"/>
        <v>13.290690245165901</v>
      </c>
      <c r="C11" s="9">
        <f t="shared" si="3"/>
        <v>0.014159342351691714</v>
      </c>
      <c r="D11" s="10">
        <f t="shared" si="8"/>
        <v>0.00033802840218289195</v>
      </c>
      <c r="E11" s="34">
        <f t="shared" si="4"/>
        <v>100</v>
      </c>
      <c r="F11" s="35">
        <f t="shared" si="4"/>
        <v>0.10653579378122788</v>
      </c>
      <c r="G11" s="41">
        <f t="shared" si="4"/>
        <v>0.0025433472298840147</v>
      </c>
      <c r="H11" s="90">
        <f t="shared" si="5"/>
        <v>5.467002489199788</v>
      </c>
      <c r="I11" s="8">
        <f t="shared" si="6"/>
        <v>546.7002489199788</v>
      </c>
      <c r="J11" s="9">
        <f t="shared" si="6"/>
        <v>0.5824314497908482</v>
      </c>
      <c r="K11" s="10">
        <f t="shared" si="6"/>
        <v>0.013904485636675293</v>
      </c>
      <c r="L11" s="9"/>
      <c r="M11" s="115">
        <f t="shared" si="7"/>
        <v>0</v>
      </c>
      <c r="N11" s="116">
        <f t="shared" si="2"/>
        <v>0</v>
      </c>
      <c r="O11" s="121">
        <f t="shared" si="2"/>
        <v>0</v>
      </c>
      <c r="P11" s="116">
        <f t="shared" si="2"/>
        <v>0</v>
      </c>
    </row>
    <row r="12" spans="1:16" ht="15">
      <c r="A12" s="5">
        <v>430</v>
      </c>
      <c r="B12" s="8">
        <f t="shared" si="1"/>
        <v>12.433533560244285</v>
      </c>
      <c r="C12" s="9">
        <f t="shared" si="3"/>
        <v>0.04597751262010016</v>
      </c>
      <c r="D12" s="10">
        <f t="shared" si="8"/>
        <v>0.0014816442056258601</v>
      </c>
      <c r="E12" s="34">
        <f t="shared" si="4"/>
        <v>93.55069850316178</v>
      </c>
      <c r="F12" s="35">
        <f t="shared" si="4"/>
        <v>0.34593773364647584</v>
      </c>
      <c r="G12" s="41">
        <f t="shared" si="4"/>
        <v>0.011147985381457256</v>
      </c>
      <c r="H12" s="90">
        <f t="shared" si="5"/>
        <v>8.06569081730478</v>
      </c>
      <c r="I12" s="8">
        <f t="shared" si="6"/>
        <v>754.5510098694001</v>
      </c>
      <c r="J12" s="9">
        <f t="shared" si="6"/>
        <v>2.790226801631607</v>
      </c>
      <c r="K12" s="10">
        <f t="shared" si="6"/>
        <v>0.08991620332266771</v>
      </c>
      <c r="L12" s="9"/>
      <c r="M12" s="115">
        <f t="shared" si="7"/>
        <v>0</v>
      </c>
      <c r="N12" s="116">
        <f t="shared" si="2"/>
        <v>0</v>
      </c>
      <c r="O12" s="121">
        <f t="shared" si="2"/>
        <v>0</v>
      </c>
      <c r="P12" s="116">
        <f t="shared" si="2"/>
        <v>0</v>
      </c>
    </row>
    <row r="13" spans="1:16" ht="15">
      <c r="A13" s="5">
        <v>440</v>
      </c>
      <c r="B13" s="8">
        <f t="shared" si="1"/>
        <v>10.408464445558709</v>
      </c>
      <c r="C13" s="9">
        <f t="shared" si="3"/>
        <v>0.1335958352772115</v>
      </c>
      <c r="D13" s="10">
        <f t="shared" si="8"/>
        <v>0.005811385947178781</v>
      </c>
      <c r="E13" s="34">
        <f t="shared" si="4"/>
        <v>78.31394949065556</v>
      </c>
      <c r="F13" s="35">
        <f t="shared" si="4"/>
        <v>1.0051835744633584</v>
      </c>
      <c r="G13" s="41">
        <f t="shared" si="4"/>
        <v>0.0437252380424147</v>
      </c>
      <c r="H13" s="90">
        <f t="shared" si="5"/>
        <v>10.648266850745076</v>
      </c>
      <c r="I13" s="8">
        <f t="shared" si="6"/>
        <v>833.9078323122718</v>
      </c>
      <c r="J13" s="9">
        <f t="shared" si="6"/>
        <v>10.703462934871624</v>
      </c>
      <c r="K13" s="10">
        <f t="shared" si="6"/>
        <v>0.46559800278798197</v>
      </c>
      <c r="L13" s="9"/>
      <c r="M13" s="115">
        <f t="shared" si="7"/>
        <v>0</v>
      </c>
      <c r="N13" s="116">
        <f t="shared" si="2"/>
        <v>0</v>
      </c>
      <c r="O13" s="121">
        <f t="shared" si="2"/>
        <v>26.189743240043242</v>
      </c>
      <c r="P13" s="116">
        <f t="shared" si="2"/>
        <v>0</v>
      </c>
    </row>
    <row r="14" spans="1:16" ht="15">
      <c r="A14" s="5">
        <v>450</v>
      </c>
      <c r="B14" s="8">
        <f t="shared" si="1"/>
        <v>7.796933187005432</v>
      </c>
      <c r="C14" s="9">
        <f t="shared" si="3"/>
        <v>0.34736449381408635</v>
      </c>
      <c r="D14" s="10">
        <f t="shared" si="8"/>
        <v>0.020396731003792398</v>
      </c>
      <c r="E14" s="34">
        <f t="shared" si="4"/>
        <v>58.66462195100316</v>
      </c>
      <c r="F14" s="35">
        <f t="shared" si="4"/>
        <v>2.6135925780109877</v>
      </c>
      <c r="G14" s="41">
        <f t="shared" si="4"/>
        <v>0.15346630331115504</v>
      </c>
      <c r="H14" s="90">
        <f t="shared" si="5"/>
        <v>12.57944092309977</v>
      </c>
      <c r="I14" s="8">
        <f t="shared" si="6"/>
        <v>737.9681461086263</v>
      </c>
      <c r="J14" s="9">
        <f t="shared" si="6"/>
        <v>32.87753343214125</v>
      </c>
      <c r="K14" s="10">
        <f t="shared" si="6"/>
        <v>1.9305202961891856</v>
      </c>
      <c r="L14" s="9"/>
      <c r="M14" s="115">
        <f t="shared" si="7"/>
        <v>0</v>
      </c>
      <c r="N14" s="116">
        <f t="shared" si="2"/>
        <v>0</v>
      </c>
      <c r="O14" s="121">
        <f t="shared" si="2"/>
        <v>0</v>
      </c>
      <c r="P14" s="116">
        <f t="shared" si="2"/>
        <v>0</v>
      </c>
    </row>
    <row r="15" spans="1:16" ht="15">
      <c r="A15" s="5">
        <v>460</v>
      </c>
      <c r="B15" s="8">
        <f t="shared" si="1"/>
        <v>5.226440612850286</v>
      </c>
      <c r="C15" s="9">
        <f t="shared" si="3"/>
        <v>0.808207706140912</v>
      </c>
      <c r="D15" s="10">
        <f t="shared" si="8"/>
        <v>0.06405993231173363</v>
      </c>
      <c r="E15" s="34">
        <f t="shared" si="4"/>
        <v>39.32407208685983</v>
      </c>
      <c r="F15" s="35">
        <f t="shared" si="4"/>
        <v>6.081006262521797</v>
      </c>
      <c r="G15" s="41">
        <f t="shared" si="4"/>
        <v>0.48199101122707716</v>
      </c>
      <c r="H15" s="90">
        <f t="shared" si="5"/>
        <v>13.29807601338109</v>
      </c>
      <c r="I15" s="8">
        <f t="shared" si="6"/>
        <v>522.9344997667396</v>
      </c>
      <c r="J15" s="9">
        <f t="shared" si="6"/>
        <v>80.8656835168613</v>
      </c>
      <c r="K15" s="10">
        <f t="shared" si="6"/>
        <v>6.409553105064091</v>
      </c>
      <c r="L15" s="9"/>
      <c r="M15" s="115">
        <f>IF($A15=M$6,$F15*M$5+$E15*M$5+$G15*M$5,0)</f>
        <v>30.74433647160783</v>
      </c>
      <c r="N15" s="116">
        <f t="shared" si="2"/>
        <v>0</v>
      </c>
      <c r="O15" s="121">
        <f t="shared" si="2"/>
        <v>0</v>
      </c>
      <c r="P15" s="116">
        <f t="shared" si="2"/>
        <v>0</v>
      </c>
    </row>
    <row r="16" spans="1:16" ht="15">
      <c r="A16" s="5">
        <v>470</v>
      </c>
      <c r="B16" s="8">
        <f t="shared" si="1"/>
        <v>3.1349692458962313</v>
      </c>
      <c r="C16" s="9">
        <f t="shared" si="3"/>
        <v>1.6826957860075897</v>
      </c>
      <c r="D16" s="10">
        <f t="shared" si="8"/>
        <v>0.18003520603981268</v>
      </c>
      <c r="E16" s="34">
        <f t="shared" si="4"/>
        <v>23.587708298570004</v>
      </c>
      <c r="F16" s="35">
        <f t="shared" si="4"/>
        <v>12.660710278908358</v>
      </c>
      <c r="G16" s="41">
        <f t="shared" si="4"/>
        <v>1.3545963581936251</v>
      </c>
      <c r="H16" s="90">
        <f t="shared" si="5"/>
        <v>12.57944092309977</v>
      </c>
      <c r="I16" s="8">
        <f t="shared" si="6"/>
        <v>296.7201830531716</v>
      </c>
      <c r="J16" s="9">
        <f t="shared" si="6"/>
        <v>159.2646569980097</v>
      </c>
      <c r="K16" s="10">
        <f t="shared" si="6"/>
        <v>17.040064862542803</v>
      </c>
      <c r="L16" s="9"/>
      <c r="M16" s="115">
        <f aca="true" t="shared" si="9" ref="M16:M47">IF($A16=M$6,$F16*M$5+$E16*M$5+$G16*M$5,0)</f>
        <v>0</v>
      </c>
      <c r="N16" s="116">
        <f t="shared" si="2"/>
        <v>0</v>
      </c>
      <c r="O16" s="121">
        <f t="shared" si="2"/>
        <v>0</v>
      </c>
      <c r="P16" s="116">
        <f t="shared" si="2"/>
        <v>0</v>
      </c>
    </row>
    <row r="17" spans="1:16" ht="15">
      <c r="A17" s="5">
        <v>480</v>
      </c>
      <c r="B17" s="8">
        <f t="shared" si="1"/>
        <v>1.6826957860075897</v>
      </c>
      <c r="C17" s="9">
        <f t="shared" si="3"/>
        <v>3.1349692458962313</v>
      </c>
      <c r="D17" s="10">
        <f t="shared" si="8"/>
        <v>0.4527656411228537</v>
      </c>
      <c r="E17" s="34">
        <f t="shared" si="4"/>
        <v>12.660710278908358</v>
      </c>
      <c r="F17" s="35">
        <f t="shared" si="4"/>
        <v>23.587708298570004</v>
      </c>
      <c r="G17" s="41">
        <f t="shared" si="4"/>
        <v>3.406637524243964</v>
      </c>
      <c r="H17" s="90">
        <f t="shared" si="5"/>
        <v>10.648266850745076</v>
      </c>
      <c r="I17" s="8">
        <f t="shared" si="6"/>
        <v>134.8146215697873</v>
      </c>
      <c r="J17" s="9">
        <f t="shared" si="6"/>
        <v>251.16821236070749</v>
      </c>
      <c r="K17" s="10">
        <f t="shared" si="6"/>
        <v>36.274785421911275</v>
      </c>
      <c r="L17" s="9"/>
      <c r="M17" s="115">
        <f t="shared" si="9"/>
        <v>0</v>
      </c>
      <c r="N17" s="116">
        <f t="shared" si="2"/>
        <v>0</v>
      </c>
      <c r="O17" s="121">
        <f t="shared" si="2"/>
        <v>0</v>
      </c>
      <c r="P17" s="116">
        <f t="shared" si="2"/>
        <v>0</v>
      </c>
    </row>
    <row r="18" spans="1:16" ht="15">
      <c r="A18" s="5">
        <v>490</v>
      </c>
      <c r="B18" s="8">
        <f t="shared" si="1"/>
        <v>0.808207706140912</v>
      </c>
      <c r="C18" s="9">
        <f t="shared" si="3"/>
        <v>5.226440612850286</v>
      </c>
      <c r="D18" s="10">
        <f t="shared" si="8"/>
        <v>1.0189069909295163</v>
      </c>
      <c r="E18" s="34">
        <f t="shared" si="4"/>
        <v>6.081006262521797</v>
      </c>
      <c r="F18" s="35">
        <f t="shared" si="4"/>
        <v>39.32407208685983</v>
      </c>
      <c r="G18" s="41">
        <f t="shared" si="4"/>
        <v>7.666321102473319</v>
      </c>
      <c r="H18" s="90">
        <f t="shared" si="5"/>
        <v>8.06569081730478</v>
      </c>
      <c r="I18" s="8">
        <f t="shared" si="6"/>
        <v>49.04751637159492</v>
      </c>
      <c r="J18" s="9">
        <f t="shared" si="6"/>
        <v>317.17580713001655</v>
      </c>
      <c r="K18" s="10">
        <f t="shared" si="6"/>
        <v>61.83417571872891</v>
      </c>
      <c r="L18" s="9"/>
      <c r="M18" s="115">
        <f t="shared" si="9"/>
        <v>0</v>
      </c>
      <c r="N18" s="116">
        <f t="shared" si="2"/>
        <v>0</v>
      </c>
      <c r="O18" s="121">
        <f t="shared" si="2"/>
        <v>0</v>
      </c>
      <c r="P18" s="116">
        <f t="shared" si="2"/>
        <v>44.579975539558156</v>
      </c>
    </row>
    <row r="19" spans="1:16" ht="15">
      <c r="A19" s="5">
        <v>500</v>
      </c>
      <c r="B19" s="8">
        <f t="shared" si="1"/>
        <v>0.34736449381408635</v>
      </c>
      <c r="C19" s="9">
        <f t="shared" si="3"/>
        <v>7.796933187005432</v>
      </c>
      <c r="D19" s="10">
        <f t="shared" si="8"/>
        <v>2.0518267116449094</v>
      </c>
      <c r="E19" s="34">
        <f t="shared" si="4"/>
        <v>2.6135925780109877</v>
      </c>
      <c r="F19" s="35">
        <f t="shared" si="4"/>
        <v>58.66462195100316</v>
      </c>
      <c r="G19" s="41">
        <f t="shared" si="4"/>
        <v>15.43807487644369</v>
      </c>
      <c r="H19" s="90">
        <f t="shared" si="5"/>
        <v>5.467002489199788</v>
      </c>
      <c r="I19" s="8">
        <f t="shared" si="6"/>
        <v>14.28851712974016</v>
      </c>
      <c r="J19" s="9">
        <f t="shared" si="6"/>
        <v>320.7196342340988</v>
      </c>
      <c r="K19" s="10">
        <f t="shared" si="6"/>
        <v>84.39999377797037</v>
      </c>
      <c r="L19" s="9"/>
      <c r="M19" s="115">
        <f t="shared" si="9"/>
        <v>0</v>
      </c>
      <c r="N19" s="116">
        <f t="shared" si="2"/>
        <v>39.89247049083808</v>
      </c>
      <c r="O19" s="121">
        <f t="shared" si="2"/>
        <v>0</v>
      </c>
      <c r="P19" s="116">
        <f t="shared" si="2"/>
        <v>0</v>
      </c>
    </row>
    <row r="20" spans="1:16" ht="15">
      <c r="A20" s="5">
        <v>510</v>
      </c>
      <c r="B20" s="8">
        <f t="shared" si="1"/>
        <v>0.1335958352772115</v>
      </c>
      <c r="C20" s="9">
        <f t="shared" si="3"/>
        <v>10.408464445558709</v>
      </c>
      <c r="D20" s="10">
        <f t="shared" si="8"/>
        <v>3.6973611559818513</v>
      </c>
      <c r="E20" s="34">
        <f t="shared" si="4"/>
        <v>1.0051835744633584</v>
      </c>
      <c r="F20" s="35">
        <f t="shared" si="4"/>
        <v>78.31394949065556</v>
      </c>
      <c r="G20" s="41">
        <f t="shared" si="4"/>
        <v>27.819180853505014</v>
      </c>
      <c r="H20" s="90">
        <f t="shared" si="5"/>
        <v>3.315904626424956</v>
      </c>
      <c r="I20" s="8">
        <f t="shared" si="6"/>
        <v>3.3330928649694243</v>
      </c>
      <c r="J20" s="9">
        <f t="shared" si="6"/>
        <v>259.6815874296751</v>
      </c>
      <c r="K20" s="10">
        <f t="shared" si="6"/>
        <v>92.24575049548983</v>
      </c>
      <c r="L20" s="9"/>
      <c r="M20" s="115">
        <f t="shared" si="9"/>
        <v>0</v>
      </c>
      <c r="N20" s="116">
        <f t="shared" si="2"/>
        <v>0</v>
      </c>
      <c r="O20" s="121">
        <f t="shared" si="2"/>
        <v>0</v>
      </c>
      <c r="P20" s="116">
        <f t="shared" si="2"/>
        <v>0</v>
      </c>
    </row>
    <row r="21" spans="1:16" ht="15">
      <c r="A21" s="5">
        <v>520</v>
      </c>
      <c r="B21" s="8">
        <f t="shared" si="1"/>
        <v>0.04597751262010016</v>
      </c>
      <c r="C21" s="9">
        <f t="shared" si="3"/>
        <v>12.433533560244285</v>
      </c>
      <c r="D21" s="10">
        <f t="shared" si="8"/>
        <v>5.961947216484685</v>
      </c>
      <c r="E21" s="34">
        <f t="shared" si="4"/>
        <v>0.34593773364647584</v>
      </c>
      <c r="F21" s="35">
        <f t="shared" si="4"/>
        <v>93.55069850316178</v>
      </c>
      <c r="G21" s="41">
        <f t="shared" si="4"/>
        <v>44.85807062318052</v>
      </c>
      <c r="H21" s="90">
        <f t="shared" si="5"/>
        <v>1.7996988837729355</v>
      </c>
      <c r="I21" s="8">
        <f t="shared" si="6"/>
        <v>0.6225837530985017</v>
      </c>
      <c r="J21" s="9">
        <f t="shared" si="6"/>
        <v>168.3630876723187</v>
      </c>
      <c r="K21" s="10">
        <f t="shared" si="6"/>
        <v>80.73101962874549</v>
      </c>
      <c r="L21" s="9"/>
      <c r="M21" s="115">
        <f t="shared" si="9"/>
        <v>0</v>
      </c>
      <c r="N21" s="116">
        <f t="shared" si="2"/>
        <v>0</v>
      </c>
      <c r="O21" s="121">
        <f t="shared" si="2"/>
        <v>0</v>
      </c>
      <c r="P21" s="116">
        <f t="shared" si="2"/>
        <v>0</v>
      </c>
    </row>
    <row r="22" spans="1:16" s="92" customFormat="1" ht="15">
      <c r="A22" s="83">
        <v>530</v>
      </c>
      <c r="B22" s="84">
        <f t="shared" si="1"/>
        <v>0.014159342351691714</v>
      </c>
      <c r="C22" s="85">
        <f t="shared" si="3"/>
        <v>13.290690245165901</v>
      </c>
      <c r="D22" s="86">
        <f t="shared" si="8"/>
        <v>8.602594196774588</v>
      </c>
      <c r="E22" s="87">
        <f t="shared" si="4"/>
        <v>0.10653579378122788</v>
      </c>
      <c r="F22" s="88">
        <f t="shared" si="4"/>
        <v>100</v>
      </c>
      <c r="G22" s="89">
        <f t="shared" si="4"/>
        <v>64.72646670780344</v>
      </c>
      <c r="H22" s="90">
        <f t="shared" si="5"/>
        <v>0.8740629697903162</v>
      </c>
      <c r="I22" s="84">
        <f t="shared" si="6"/>
        <v>0.09311899230138873</v>
      </c>
      <c r="J22" s="85">
        <f t="shared" si="6"/>
        <v>87.40629697903162</v>
      </c>
      <c r="K22" s="86">
        <f t="shared" si="6"/>
        <v>56.5750077146567</v>
      </c>
      <c r="L22" s="85"/>
      <c r="M22" s="115">
        <f t="shared" si="9"/>
        <v>0</v>
      </c>
      <c r="N22" s="117">
        <f t="shared" si="2"/>
        <v>0</v>
      </c>
      <c r="O22" s="123">
        <f t="shared" si="2"/>
        <v>0</v>
      </c>
      <c r="P22" s="117">
        <f t="shared" si="2"/>
        <v>0</v>
      </c>
    </row>
    <row r="23" spans="1:16" s="91" customFormat="1" ht="15">
      <c r="A23" s="93">
        <v>540</v>
      </c>
      <c r="B23" s="94">
        <f t="shared" si="1"/>
        <v>0.00390198638987754</v>
      </c>
      <c r="C23" s="95">
        <f t="shared" si="3"/>
        <v>12.712927182017474</v>
      </c>
      <c r="D23" s="96">
        <f t="shared" si="8"/>
        <v>11.107486763059988</v>
      </c>
      <c r="E23" s="97">
        <f t="shared" si="4"/>
        <v>0.02935879414763107</v>
      </c>
      <c r="F23" s="98">
        <f t="shared" si="4"/>
        <v>95.65287391030296</v>
      </c>
      <c r="G23" s="99">
        <f t="shared" si="4"/>
        <v>83.57343793412092</v>
      </c>
      <c r="H23" s="90">
        <f t="shared" si="5"/>
        <v>0.37986620079324807</v>
      </c>
      <c r="I23" s="94">
        <f t="shared" si="6"/>
        <v>0.01115241359273166</v>
      </c>
      <c r="J23" s="95">
        <f t="shared" si="6"/>
        <v>36.33529380726238</v>
      </c>
      <c r="K23" s="96">
        <f t="shared" si="6"/>
        <v>31.74672435526483</v>
      </c>
      <c r="L23" s="95"/>
      <c r="M23" s="115">
        <f t="shared" si="9"/>
        <v>0</v>
      </c>
      <c r="N23" s="117">
        <f t="shared" si="2"/>
        <v>0</v>
      </c>
      <c r="O23" s="123">
        <f t="shared" si="2"/>
        <v>0</v>
      </c>
      <c r="P23" s="117">
        <f t="shared" si="2"/>
        <v>0</v>
      </c>
    </row>
    <row r="24" spans="1:16" s="91" customFormat="1" ht="15">
      <c r="A24" s="93">
        <v>550</v>
      </c>
      <c r="B24" s="94">
        <f t="shared" si="1"/>
        <v>0.0009622179970852723</v>
      </c>
      <c r="C24" s="95">
        <f t="shared" si="3"/>
        <v>10.881496833350866</v>
      </c>
      <c r="D24" s="96">
        <f t="shared" si="8"/>
        <v>12.8335624865338</v>
      </c>
      <c r="E24" s="97">
        <f t="shared" si="4"/>
        <v>0.0072397895017924365</v>
      </c>
      <c r="F24" s="98">
        <f t="shared" si="4"/>
        <v>81.87307530779819</v>
      </c>
      <c r="G24" s="99">
        <f t="shared" si="4"/>
        <v>96.56054162575667</v>
      </c>
      <c r="H24" s="90">
        <f t="shared" si="5"/>
        <v>0.14772828039793356</v>
      </c>
      <c r="I24" s="94">
        <f t="shared" si="6"/>
        <v>0.0010695216535428088</v>
      </c>
      <c r="J24" s="95">
        <f t="shared" si="6"/>
        <v>12.094968626111541</v>
      </c>
      <c r="K24" s="96">
        <f t="shared" si="6"/>
        <v>14.264722768666116</v>
      </c>
      <c r="L24" s="95"/>
      <c r="M24" s="115">
        <f t="shared" si="9"/>
        <v>0</v>
      </c>
      <c r="N24" s="117">
        <f t="shared" si="2"/>
        <v>0</v>
      </c>
      <c r="O24" s="123">
        <f t="shared" si="2"/>
        <v>0</v>
      </c>
      <c r="P24" s="117">
        <f t="shared" si="2"/>
        <v>0</v>
      </c>
    </row>
    <row r="25" spans="1:16" s="91" customFormat="1" ht="15">
      <c r="A25" s="100">
        <v>560</v>
      </c>
      <c r="B25" s="101">
        <f t="shared" si="1"/>
        <v>0.0002123275059622363</v>
      </c>
      <c r="C25" s="102">
        <f t="shared" si="3"/>
        <v>8.334446788488615</v>
      </c>
      <c r="D25" s="103">
        <f t="shared" si="8"/>
        <v>13.268557543798408</v>
      </c>
      <c r="E25" s="104">
        <f t="shared" si="4"/>
        <v>0.0015975656797769717</v>
      </c>
      <c r="F25" s="105">
        <f t="shared" si="4"/>
        <v>62.70890852730561</v>
      </c>
      <c r="G25" s="106">
        <f t="shared" si="4"/>
        <v>99.83347214509386</v>
      </c>
      <c r="H25" s="90">
        <f t="shared" si="5"/>
        <v>0.05140929987637017</v>
      </c>
      <c r="I25" s="101">
        <f t="shared" si="6"/>
        <v>8.21297331038515E-05</v>
      </c>
      <c r="J25" s="102">
        <f t="shared" si="6"/>
        <v>3.2238210834001206</v>
      </c>
      <c r="K25" s="103">
        <f t="shared" si="6"/>
        <v>5.132368907206379</v>
      </c>
      <c r="L25" s="102"/>
      <c r="M25" s="115">
        <f t="shared" si="9"/>
        <v>0</v>
      </c>
      <c r="N25" s="117">
        <f t="shared" si="2"/>
        <v>0</v>
      </c>
      <c r="O25" s="123">
        <f t="shared" si="2"/>
        <v>0</v>
      </c>
      <c r="P25" s="117">
        <f t="shared" si="2"/>
        <v>0</v>
      </c>
    </row>
    <row r="26" spans="1:16" s="91" customFormat="1" ht="15">
      <c r="A26" s="93">
        <v>570</v>
      </c>
      <c r="B26" s="94">
        <f t="shared" si="1"/>
        <v>4.1926064579324545E-05</v>
      </c>
      <c r="C26" s="95">
        <f t="shared" si="3"/>
        <v>5.712286401593579</v>
      </c>
      <c r="D26" s="96">
        <f t="shared" si="8"/>
        <v>12.275671343444111</v>
      </c>
      <c r="E26" s="97">
        <f t="shared" si="4"/>
        <v>0.00031545438051702333</v>
      </c>
      <c r="F26" s="98">
        <f t="shared" si="4"/>
        <v>42.97960674895162</v>
      </c>
      <c r="G26" s="99">
        <f t="shared" si="4"/>
        <v>92.36293312839058</v>
      </c>
      <c r="H26" s="90">
        <f t="shared" si="5"/>
        <v>0.016009021720694024</v>
      </c>
      <c r="I26" s="94">
        <f t="shared" si="6"/>
        <v>5.050116029585104E-06</v>
      </c>
      <c r="J26" s="95">
        <f t="shared" si="6"/>
        <v>0.6880614579908539</v>
      </c>
      <c r="K26" s="96">
        <f t="shared" si="6"/>
        <v>1.4786402026394143</v>
      </c>
      <c r="L26" s="95"/>
      <c r="M26" s="115">
        <f t="shared" si="9"/>
        <v>0</v>
      </c>
      <c r="N26" s="117">
        <f t="shared" si="2"/>
        <v>0</v>
      </c>
      <c r="O26" s="123">
        <f t="shared" si="2"/>
        <v>0</v>
      </c>
      <c r="P26" s="117">
        <f t="shared" si="2"/>
        <v>0</v>
      </c>
    </row>
    <row r="27" spans="1:16" s="91" customFormat="1" ht="15">
      <c r="A27" s="93">
        <v>580</v>
      </c>
      <c r="B27" s="94">
        <f t="shared" si="1"/>
        <v>7.408102743599053E-06</v>
      </c>
      <c r="C27" s="95">
        <f t="shared" si="3"/>
        <v>3.5033879122083387</v>
      </c>
      <c r="D27" s="96">
        <f t="shared" si="8"/>
        <v>10.16276423201724</v>
      </c>
      <c r="E27" s="97">
        <f t="shared" si="4"/>
        <v>5.573903692694616E-05</v>
      </c>
      <c r="F27" s="98">
        <f t="shared" si="4"/>
        <v>26.359713811572675</v>
      </c>
      <c r="G27" s="99">
        <f t="shared" si="4"/>
        <v>76.4652854332652</v>
      </c>
      <c r="H27" s="90">
        <f t="shared" si="5"/>
        <v>0.004461007525496178</v>
      </c>
      <c r="I27" s="94">
        <f t="shared" si="6"/>
        <v>2.4865226319501615E-07</v>
      </c>
      <c r="J27" s="95">
        <f t="shared" si="6"/>
        <v>0.11759088168335124</v>
      </c>
      <c r="K27" s="96">
        <f t="shared" si="6"/>
        <v>0.34111221375700934</v>
      </c>
      <c r="L27" s="95"/>
      <c r="M27" s="115">
        <f t="shared" si="9"/>
        <v>0</v>
      </c>
      <c r="N27" s="117">
        <f t="shared" si="2"/>
        <v>0</v>
      </c>
      <c r="O27" s="123">
        <f t="shared" si="2"/>
        <v>0</v>
      </c>
      <c r="P27" s="117">
        <f t="shared" si="2"/>
        <v>0</v>
      </c>
    </row>
    <row r="28" spans="1:16" s="91" customFormat="1" ht="15">
      <c r="A28" s="93">
        <v>590</v>
      </c>
      <c r="B28" s="94">
        <f t="shared" si="1"/>
        <v>1.1713183649401446E-06</v>
      </c>
      <c r="C28" s="95">
        <f t="shared" si="3"/>
        <v>1.9227000519710942</v>
      </c>
      <c r="D28" s="96">
        <f t="shared" si="8"/>
        <v>7.528760915570815</v>
      </c>
      <c r="E28" s="97">
        <f t="shared" si="4"/>
        <v>8.813073988886146E-06</v>
      </c>
      <c r="F28" s="98">
        <f t="shared" si="4"/>
        <v>14.46651766389951</v>
      </c>
      <c r="G28" s="99">
        <f t="shared" si="4"/>
        <v>56.646876698591186</v>
      </c>
      <c r="H28" s="90">
        <f t="shared" si="5"/>
        <v>0.0011123620798546142</v>
      </c>
      <c r="I28" s="94">
        <f t="shared" si="6"/>
        <v>9.803329312189995E-09</v>
      </c>
      <c r="J28" s="95">
        <f t="shared" si="6"/>
        <v>0.016092005676868772</v>
      </c>
      <c r="K28" s="96">
        <f t="shared" si="6"/>
        <v>0.06301183758171278</v>
      </c>
      <c r="L28" s="95"/>
      <c r="M28" s="115">
        <f t="shared" si="9"/>
        <v>0</v>
      </c>
      <c r="N28" s="117">
        <f t="shared" si="2"/>
        <v>0</v>
      </c>
      <c r="O28" s="123">
        <f t="shared" si="2"/>
        <v>0</v>
      </c>
      <c r="P28" s="117">
        <f t="shared" si="2"/>
        <v>0</v>
      </c>
    </row>
    <row r="29" spans="1:16" s="91" customFormat="1" ht="15">
      <c r="A29" s="93">
        <v>600</v>
      </c>
      <c r="B29" s="94">
        <f t="shared" si="1"/>
        <v>1.6572497636408867E-07</v>
      </c>
      <c r="C29" s="95">
        <f t="shared" si="3"/>
        <v>0.9442345913867062</v>
      </c>
      <c r="D29" s="96">
        <f t="shared" si="8"/>
        <v>4.9909155211914955</v>
      </c>
      <c r="E29" s="97">
        <f t="shared" si="4"/>
        <v>1.2469252785751007E-06</v>
      </c>
      <c r="F29" s="98">
        <f t="shared" si="4"/>
        <v>7.104481211802704</v>
      </c>
      <c r="G29" s="99">
        <f t="shared" si="4"/>
        <v>37.55196629465347</v>
      </c>
      <c r="H29" s="90">
        <f t="shared" si="5"/>
        <v>0.0002482015290209996</v>
      </c>
      <c r="I29" s="94">
        <f t="shared" si="6"/>
        <v>3.094887607172759E-10</v>
      </c>
      <c r="J29" s="95">
        <f t="shared" si="6"/>
        <v>0.0017633430996703953</v>
      </c>
      <c r="K29" s="96">
        <f t="shared" si="6"/>
        <v>0.009320455452078033</v>
      </c>
      <c r="L29" s="95"/>
      <c r="M29" s="115">
        <f t="shared" si="9"/>
        <v>0</v>
      </c>
      <c r="N29" s="117">
        <f t="shared" si="2"/>
        <v>0</v>
      </c>
      <c r="O29" s="123">
        <f t="shared" si="2"/>
        <v>0</v>
      </c>
      <c r="P29" s="117">
        <f t="shared" si="2"/>
        <v>0</v>
      </c>
    </row>
    <row r="30" spans="1:16" s="92" customFormat="1" ht="15">
      <c r="A30" s="83">
        <v>610</v>
      </c>
      <c r="B30" s="84">
        <f t="shared" si="1"/>
        <v>2.0981959117246627E-08</v>
      </c>
      <c r="C30" s="85">
        <f t="shared" si="3"/>
        <v>0.4149476720668069</v>
      </c>
      <c r="D30" s="86">
        <f t="shared" si="8"/>
        <v>2.960615369686395</v>
      </c>
      <c r="E30" s="87">
        <f t="shared" si="4"/>
        <v>1.5786959691486452E-07</v>
      </c>
      <c r="F30" s="88">
        <f t="shared" si="4"/>
        <v>3.122092716123092</v>
      </c>
      <c r="G30" s="89">
        <f t="shared" si="4"/>
        <v>22.2758586279086</v>
      </c>
      <c r="H30" s="90">
        <f t="shared" si="5"/>
        <v>4.955731715780993E-05</v>
      </c>
      <c r="I30" s="84">
        <f t="shared" si="6"/>
        <v>7.823593683885553E-12</v>
      </c>
      <c r="J30" s="85">
        <f t="shared" si="6"/>
        <v>0.0001547225389290003</v>
      </c>
      <c r="K30" s="86">
        <f t="shared" si="6"/>
        <v>0.0011039317909858032</v>
      </c>
      <c r="L30" s="85"/>
      <c r="M30" s="115">
        <f t="shared" si="9"/>
        <v>0</v>
      </c>
      <c r="N30" s="117">
        <f t="shared" si="2"/>
        <v>0</v>
      </c>
      <c r="O30" s="123">
        <f t="shared" si="2"/>
        <v>0</v>
      </c>
      <c r="P30" s="117">
        <f t="shared" si="2"/>
        <v>0</v>
      </c>
    </row>
    <row r="31" spans="1:16" ht="15">
      <c r="A31" s="5">
        <v>620</v>
      </c>
      <c r="B31" s="8">
        <f t="shared" si="1"/>
        <v>2.3771093746653584E-09</v>
      </c>
      <c r="C31" s="9">
        <f t="shared" si="3"/>
        <v>0.16317432168629775</v>
      </c>
      <c r="D31" s="10">
        <f t="shared" si="8"/>
        <v>1.5715522238623856</v>
      </c>
      <c r="E31" s="34">
        <f t="shared" si="4"/>
        <v>1.788552235298661E-08</v>
      </c>
      <c r="F31" s="35">
        <f t="shared" si="4"/>
        <v>1.2277339903068438</v>
      </c>
      <c r="G31" s="41">
        <f t="shared" si="4"/>
        <v>11.824459037663537</v>
      </c>
      <c r="H31" s="90">
        <f t="shared" si="5"/>
        <v>8.854339695073042E-06</v>
      </c>
      <c r="I31" s="8">
        <f t="shared" si="6"/>
        <v>1.5836449053716554E-13</v>
      </c>
      <c r="J31" s="9">
        <f t="shared" si="6"/>
        <v>1.0870773805364309E-05</v>
      </c>
      <c r="K31" s="10">
        <f t="shared" si="6"/>
        <v>0.00010469777702994943</v>
      </c>
      <c r="L31" s="9"/>
      <c r="M31" s="115">
        <f t="shared" si="9"/>
        <v>0</v>
      </c>
      <c r="N31" s="116">
        <f t="shared" si="2"/>
        <v>0</v>
      </c>
      <c r="O31" s="121">
        <f t="shared" si="2"/>
        <v>0</v>
      </c>
      <c r="P31" s="116">
        <f t="shared" si="2"/>
        <v>0</v>
      </c>
    </row>
    <row r="32" spans="1:16" ht="15">
      <c r="A32" s="5">
        <v>630</v>
      </c>
      <c r="B32" s="8">
        <f t="shared" si="1"/>
        <v>2.409890727448352E-10</v>
      </c>
      <c r="C32" s="9">
        <f t="shared" si="3"/>
        <v>0.0574189646351227</v>
      </c>
      <c r="D32" s="10">
        <f t="shared" si="8"/>
        <v>0.74648434316143</v>
      </c>
      <c r="E32" s="34">
        <f t="shared" si="4"/>
        <v>1.8132171339444758E-09</v>
      </c>
      <c r="F32" s="35">
        <f t="shared" si="4"/>
        <v>0.43202394740940686</v>
      </c>
      <c r="G32" s="41">
        <f t="shared" si="4"/>
        <v>5.61659574778625</v>
      </c>
      <c r="H32" s="90">
        <f t="shared" si="5"/>
        <v>1.4156295821516288E-06</v>
      </c>
      <c r="I32" s="8">
        <f t="shared" si="6"/>
        <v>2.5668438136759922E-15</v>
      </c>
      <c r="J32" s="9">
        <f t="shared" si="6"/>
        <v>6.11585880150676E-07</v>
      </c>
      <c r="K32" s="10">
        <f t="shared" si="6"/>
        <v>7.951019091553265E-06</v>
      </c>
      <c r="L32" s="9"/>
      <c r="M32" s="115">
        <f t="shared" si="9"/>
        <v>0</v>
      </c>
      <c r="N32" s="116">
        <f t="shared" si="2"/>
        <v>0</v>
      </c>
      <c r="O32" s="121">
        <f t="shared" si="2"/>
        <v>0</v>
      </c>
      <c r="P32" s="116">
        <f t="shared" si="2"/>
        <v>0</v>
      </c>
    </row>
    <row r="33" spans="1:16" ht="15">
      <c r="A33" s="5">
        <v>640</v>
      </c>
      <c r="B33" s="8">
        <f t="shared" si="1"/>
        <v>2.186203544452482E-11</v>
      </c>
      <c r="C33" s="9">
        <f t="shared" si="3"/>
        <v>0.01808023020647327</v>
      </c>
      <c r="D33" s="10">
        <f t="shared" si="8"/>
        <v>0.31729092184457297</v>
      </c>
      <c r="E33" s="34">
        <f t="shared" si="4"/>
        <v>1.644913472607376E-10</v>
      </c>
      <c r="F33" s="35">
        <f t="shared" si="4"/>
        <v>0.13603680375478935</v>
      </c>
      <c r="G33" s="41">
        <f t="shared" si="4"/>
        <v>2.387317106874703</v>
      </c>
      <c r="H33" s="90">
        <f t="shared" si="5"/>
        <v>2.0252942832744286E-07</v>
      </c>
      <c r="I33" s="8">
        <f t="shared" si="6"/>
        <v>3.331433852552807E-17</v>
      </c>
      <c r="J33" s="9">
        <f t="shared" si="6"/>
        <v>2.7551456095950022E-08</v>
      </c>
      <c r="K33" s="10">
        <f t="shared" si="6"/>
        <v>4.835019688916585E-07</v>
      </c>
      <c r="L33" s="9"/>
      <c r="M33" s="115">
        <f t="shared" si="9"/>
        <v>0</v>
      </c>
      <c r="N33" s="116">
        <f t="shared" si="2"/>
        <v>0</v>
      </c>
      <c r="O33" s="121">
        <f t="shared" si="2"/>
        <v>0</v>
      </c>
      <c r="P33" s="116">
        <f t="shared" si="2"/>
        <v>0</v>
      </c>
    </row>
    <row r="34" spans="1:16" ht="15">
      <c r="A34" s="5">
        <v>650</v>
      </c>
      <c r="B34" s="8">
        <f t="shared" si="1"/>
        <v>1.7747161240843142E-12</v>
      </c>
      <c r="C34" s="9">
        <f t="shared" si="3"/>
        <v>0.005094453611951162</v>
      </c>
      <c r="D34" s="10">
        <f t="shared" si="8"/>
        <v>0.12068120760064288</v>
      </c>
      <c r="E34" s="34">
        <f t="shared" si="4"/>
        <v>1.3353077164143638E-11</v>
      </c>
      <c r="F34" s="35">
        <f t="shared" si="4"/>
        <v>0.038330993484737334</v>
      </c>
      <c r="G34" s="41">
        <f t="shared" si="4"/>
        <v>0.9080130931840589</v>
      </c>
      <c r="H34" s="90">
        <f t="shared" si="5"/>
        <v>2.592816022689898E-08</v>
      </c>
      <c r="I34" s="8">
        <f t="shared" si="6"/>
        <v>3.462207242340621E-19</v>
      </c>
      <c r="J34" s="9">
        <f t="shared" si="6"/>
        <v>9.938521407284906E-10</v>
      </c>
      <c r="K34" s="10">
        <f t="shared" si="6"/>
        <v>2.3543108968198432E-08</v>
      </c>
      <c r="L34" s="9"/>
      <c r="M34" s="115">
        <f t="shared" si="9"/>
        <v>0</v>
      </c>
      <c r="N34" s="116">
        <f t="shared" si="2"/>
        <v>0</v>
      </c>
      <c r="O34" s="121">
        <f t="shared" si="2"/>
        <v>0</v>
      </c>
      <c r="P34" s="116">
        <f t="shared" si="2"/>
        <v>0</v>
      </c>
    </row>
    <row r="35" spans="1:16" ht="15">
      <c r="A35" s="5">
        <v>660</v>
      </c>
      <c r="B35" s="8">
        <f t="shared" si="1"/>
        <v>1.289176124052137E-13</v>
      </c>
      <c r="C35" s="9">
        <f t="shared" si="3"/>
        <v>0.001284506558069571</v>
      </c>
      <c r="D35" s="10">
        <f t="shared" si="8"/>
        <v>0.041073972282434</v>
      </c>
      <c r="E35" s="34">
        <f t="shared" si="4"/>
        <v>9.699843275792519E-13</v>
      </c>
      <c r="F35" s="35">
        <f t="shared" si="4"/>
        <v>0.009664709163895927</v>
      </c>
      <c r="G35" s="41">
        <f t="shared" si="4"/>
        <v>0.3090431837983242</v>
      </c>
      <c r="H35" s="90">
        <f t="shared" si="5"/>
        <v>2.970300062450717E-09</v>
      </c>
      <c r="I35" s="8">
        <f t="shared" si="6"/>
        <v>2.8811445087848687E-21</v>
      </c>
      <c r="J35" s="9">
        <f t="shared" si="6"/>
        <v>2.870708623308809E-11</v>
      </c>
      <c r="K35" s="10">
        <f t="shared" si="6"/>
        <v>9.179509881361308E-10</v>
      </c>
      <c r="L35" s="9"/>
      <c r="M35" s="115">
        <f t="shared" si="9"/>
        <v>0</v>
      </c>
      <c r="N35" s="116">
        <f t="shared" si="2"/>
        <v>0</v>
      </c>
      <c r="O35" s="121">
        <f t="shared" si="2"/>
        <v>0</v>
      </c>
      <c r="P35" s="116">
        <f t="shared" si="2"/>
        <v>0</v>
      </c>
    </row>
    <row r="36" spans="1:16" ht="15">
      <c r="A36" s="5">
        <v>670</v>
      </c>
      <c r="B36" s="8">
        <f t="shared" si="1"/>
        <v>8.379935381871746E-15</v>
      </c>
      <c r="C36" s="9">
        <f t="shared" si="3"/>
        <v>0.0002898144913198353</v>
      </c>
      <c r="D36" s="10">
        <f t="shared" si="8"/>
        <v>0.012509467457254333</v>
      </c>
      <c r="E36" s="34">
        <f t="shared" si="4"/>
        <v>6.305116760146977E-14</v>
      </c>
      <c r="F36" s="35">
        <f t="shared" si="4"/>
        <v>0.0021805826934026004</v>
      </c>
      <c r="G36" s="41">
        <f t="shared" si="4"/>
        <v>0.09412202998113123</v>
      </c>
      <c r="H36" s="90">
        <f t="shared" si="5"/>
        <v>3.044906802788198E-10</v>
      </c>
      <c r="I36" s="8">
        <f t="shared" si="6"/>
        <v>1.9198492915345412E-23</v>
      </c>
      <c r="J36" s="9">
        <f t="shared" si="6"/>
        <v>6.63967107718379E-13</v>
      </c>
      <c r="K36" s="10">
        <f t="shared" si="6"/>
        <v>2.8659280938178123E-11</v>
      </c>
      <c r="L36" s="9"/>
      <c r="M36" s="115">
        <f t="shared" si="9"/>
        <v>0</v>
      </c>
      <c r="N36" s="116">
        <f t="shared" si="2"/>
        <v>0</v>
      </c>
      <c r="O36" s="121">
        <f t="shared" si="2"/>
        <v>0</v>
      </c>
      <c r="P36" s="116">
        <f t="shared" si="2"/>
        <v>0</v>
      </c>
    </row>
    <row r="37" spans="1:16" ht="15">
      <c r="A37" s="5">
        <v>680</v>
      </c>
      <c r="B37" s="8">
        <f t="shared" si="1"/>
        <v>4.87432119166886E-16</v>
      </c>
      <c r="C37" s="9">
        <f t="shared" si="3"/>
        <v>5.851253666186705E-05</v>
      </c>
      <c r="D37" s="10">
        <f t="shared" si="8"/>
        <v>0.003409227596026158</v>
      </c>
      <c r="E37" s="34">
        <f t="shared" si="4"/>
        <v>3.667470313245583E-15</v>
      </c>
      <c r="F37" s="35">
        <f t="shared" si="4"/>
        <v>0.0004402520529973924</v>
      </c>
      <c r="G37" s="41">
        <f t="shared" si="4"/>
        <v>0.025651245594758818</v>
      </c>
      <c r="H37" s="90">
        <f t="shared" si="5"/>
        <v>2.7931402433965612E-11</v>
      </c>
      <c r="I37" s="8">
        <f t="shared" si="6"/>
        <v>1.0243758923388431E-25</v>
      </c>
      <c r="J37" s="9">
        <f t="shared" si="6"/>
        <v>1.2296857264649724E-14</v>
      </c>
      <c r="K37" s="10">
        <f t="shared" si="6"/>
        <v>7.164752636396961E-13</v>
      </c>
      <c r="L37" s="9"/>
      <c r="M37" s="115">
        <f t="shared" si="9"/>
        <v>0</v>
      </c>
      <c r="N37" s="116">
        <f t="shared" si="2"/>
        <v>0</v>
      </c>
      <c r="O37" s="121">
        <f t="shared" si="2"/>
        <v>0</v>
      </c>
      <c r="P37" s="116">
        <f t="shared" si="2"/>
        <v>0</v>
      </c>
    </row>
    <row r="38" spans="1:16" ht="15">
      <c r="A38" s="5">
        <v>690</v>
      </c>
      <c r="B38" s="8">
        <f t="shared" si="1"/>
        <v>2.537071313132857E-17</v>
      </c>
      <c r="C38" s="9">
        <f t="shared" si="3"/>
        <v>1.0571164055719919E-05</v>
      </c>
      <c r="D38" s="10">
        <f t="shared" si="8"/>
        <v>0.0008314157096684512</v>
      </c>
      <c r="E38" s="34">
        <f t="shared" si="4"/>
        <v>1.908908616733162E-16</v>
      </c>
      <c r="F38" s="35">
        <f t="shared" si="4"/>
        <v>7.953811172120928E-05</v>
      </c>
      <c r="G38" s="41">
        <f t="shared" si="4"/>
        <v>0.006255624759375115</v>
      </c>
      <c r="H38" s="90">
        <f t="shared" si="5"/>
        <v>2.292749130355614E-12</v>
      </c>
      <c r="I38" s="8">
        <f t="shared" si="6"/>
        <v>4.376648570943296E-28</v>
      </c>
      <c r="J38" s="9">
        <f t="shared" si="6"/>
        <v>1.8236093647893027E-16</v>
      </c>
      <c r="K38" s="10">
        <f t="shared" si="6"/>
        <v>1.4342578226888344E-14</v>
      </c>
      <c r="L38" s="9"/>
      <c r="M38" s="115">
        <f t="shared" si="9"/>
        <v>0</v>
      </c>
      <c r="N38" s="116">
        <f t="shared" si="2"/>
        <v>0</v>
      </c>
      <c r="O38" s="121">
        <f t="shared" si="2"/>
        <v>0</v>
      </c>
      <c r="P38" s="116">
        <f t="shared" si="2"/>
        <v>0</v>
      </c>
    </row>
    <row r="39" spans="1:16" ht="15">
      <c r="A39" s="5">
        <v>700</v>
      </c>
      <c r="B39" s="8">
        <f t="shared" si="1"/>
        <v>1.1816701460537511E-18</v>
      </c>
      <c r="C39" s="9">
        <f t="shared" si="3"/>
        <v>1.708998796392577E-06</v>
      </c>
      <c r="D39" s="10">
        <f t="shared" si="8"/>
        <v>0.0001814368573626696</v>
      </c>
      <c r="E39" s="34">
        <f t="shared" si="4"/>
        <v>8.89096144937656E-18</v>
      </c>
      <c r="F39" s="35">
        <f t="shared" si="4"/>
        <v>1.2858615804504021E-05</v>
      </c>
      <c r="G39" s="41">
        <f t="shared" si="4"/>
        <v>0.0013651424720297122</v>
      </c>
      <c r="H39" s="90">
        <f t="shared" si="5"/>
        <v>1.6840903611789642E-13</v>
      </c>
      <c r="I39" s="8">
        <f t="shared" si="6"/>
        <v>1.4973182478508817E-30</v>
      </c>
      <c r="J39" s="9">
        <f t="shared" si="6"/>
        <v>2.1655070934468714E-18</v>
      </c>
      <c r="K39" s="10">
        <f t="shared" si="6"/>
        <v>2.299023278781262E-16</v>
      </c>
      <c r="L39" s="9"/>
      <c r="M39" s="115">
        <f t="shared" si="9"/>
        <v>0</v>
      </c>
      <c r="N39" s="116">
        <f t="shared" si="2"/>
        <v>0</v>
      </c>
      <c r="O39" s="121">
        <f t="shared" si="2"/>
        <v>0</v>
      </c>
      <c r="P39" s="116">
        <f t="shared" si="2"/>
        <v>0</v>
      </c>
    </row>
    <row r="40" spans="1:16" ht="15">
      <c r="A40" s="5">
        <v>710</v>
      </c>
      <c r="B40" s="8">
        <f t="shared" si="1"/>
        <v>4.924984975680882E-20</v>
      </c>
      <c r="C40" s="9">
        <f t="shared" si="3"/>
        <v>2.4723261275596295E-07</v>
      </c>
      <c r="D40" s="10">
        <f t="shared" si="8"/>
        <v>3.5430547314348076E-05</v>
      </c>
      <c r="E40" s="34">
        <f t="shared" si="4"/>
        <v>3.7055900670562995E-19</v>
      </c>
      <c r="F40" s="35">
        <f t="shared" si="4"/>
        <v>1.8601939266915543E-06</v>
      </c>
      <c r="G40" s="41">
        <f t="shared" si="4"/>
        <v>0.00026658169486144556</v>
      </c>
      <c r="H40" s="90">
        <f t="shared" si="5"/>
        <v>1.1069278149757401E-14</v>
      </c>
      <c r="I40" s="8">
        <f t="shared" si="6"/>
        <v>4.101820716122436E-33</v>
      </c>
      <c r="J40" s="9">
        <f t="shared" si="6"/>
        <v>2.0591003987038243E-20</v>
      </c>
      <c r="K40" s="10">
        <f t="shared" si="6"/>
        <v>2.950866930055094E-18</v>
      </c>
      <c r="L40" s="9"/>
      <c r="M40" s="115">
        <f t="shared" si="9"/>
        <v>0</v>
      </c>
      <c r="N40" s="116">
        <f t="shared" si="2"/>
        <v>0</v>
      </c>
      <c r="O40" s="121">
        <f t="shared" si="2"/>
        <v>0</v>
      </c>
      <c r="P40" s="116">
        <f t="shared" si="2"/>
        <v>0</v>
      </c>
    </row>
    <row r="41" spans="1:16" ht="15">
      <c r="A41" s="5">
        <v>720</v>
      </c>
      <c r="B41" s="8">
        <f t="shared" si="1"/>
        <v>1.836786225811801E-21</v>
      </c>
      <c r="C41" s="9">
        <f t="shared" si="3"/>
        <v>3.200477790104112E-08</v>
      </c>
      <c r="D41" s="10">
        <f t="shared" si="8"/>
        <v>6.191206148517632E-06</v>
      </c>
      <c r="E41" s="34">
        <f t="shared" si="4"/>
        <v>1.3820096563305866E-20</v>
      </c>
      <c r="F41" s="35">
        <f t="shared" si="4"/>
        <v>2.408059875797791E-07</v>
      </c>
      <c r="G41" s="41">
        <f t="shared" si="4"/>
        <v>4.658302943121785E-05</v>
      </c>
      <c r="H41" s="90">
        <f t="shared" si="5"/>
        <v>6.510558843973827E-16</v>
      </c>
      <c r="I41" s="8">
        <f t="shared" si="6"/>
        <v>8.997655190480329E-36</v>
      </c>
      <c r="J41" s="9">
        <f t="shared" si="6"/>
        <v>1.5677815521193824E-22</v>
      </c>
      <c r="K41" s="10">
        <f t="shared" si="6"/>
        <v>3.0328155424250845E-20</v>
      </c>
      <c r="L41" s="9"/>
      <c r="M41" s="115">
        <f t="shared" si="9"/>
        <v>0</v>
      </c>
      <c r="N41" s="116">
        <f t="shared" si="2"/>
        <v>0</v>
      </c>
      <c r="O41" s="121">
        <f t="shared" si="2"/>
        <v>0</v>
      </c>
      <c r="P41" s="116">
        <f t="shared" si="2"/>
        <v>0</v>
      </c>
    </row>
    <row r="42" spans="1:16" ht="15">
      <c r="A42" s="5">
        <v>730</v>
      </c>
      <c r="B42" s="8">
        <f t="shared" si="1"/>
        <v>6.129956257342534E-23</v>
      </c>
      <c r="C42" s="9">
        <f t="shared" si="3"/>
        <v>3.7073956371094482E-09</v>
      </c>
      <c r="D42" s="10">
        <f t="shared" si="8"/>
        <v>9.680944409729125E-07</v>
      </c>
      <c r="E42" s="34">
        <f t="shared" si="4"/>
        <v>4.612218134849788E-22</v>
      </c>
      <c r="F42" s="35">
        <f t="shared" si="4"/>
        <v>2.7894680928689196E-08</v>
      </c>
      <c r="G42" s="41">
        <f t="shared" si="4"/>
        <v>7.284004239922968E-06</v>
      </c>
      <c r="H42" s="90">
        <f t="shared" si="5"/>
        <v>3.426591190556305E-17</v>
      </c>
      <c r="I42" s="8">
        <f t="shared" si="6"/>
        <v>1.5804186029800316E-38</v>
      </c>
      <c r="J42" s="9">
        <f t="shared" si="6"/>
        <v>9.558366793362538E-25</v>
      </c>
      <c r="K42" s="10">
        <f t="shared" si="6"/>
        <v>2.4959304760494814E-22</v>
      </c>
      <c r="L42" s="9"/>
      <c r="M42" s="115">
        <f t="shared" si="9"/>
        <v>0</v>
      </c>
      <c r="N42" s="116">
        <f t="shared" si="2"/>
        <v>0</v>
      </c>
      <c r="O42" s="121">
        <f t="shared" si="2"/>
        <v>0</v>
      </c>
      <c r="P42" s="116">
        <f t="shared" si="2"/>
        <v>0</v>
      </c>
    </row>
    <row r="43" spans="1:16" ht="15">
      <c r="A43" s="5">
        <v>740</v>
      </c>
      <c r="B43" s="8">
        <f t="shared" si="1"/>
        <v>1.830632610605952E-24</v>
      </c>
      <c r="C43" s="9">
        <f t="shared" si="3"/>
        <v>3.842979863696717E-10</v>
      </c>
      <c r="D43" s="10">
        <f t="shared" si="8"/>
        <v>1.3545818282343304E-07</v>
      </c>
      <c r="E43" s="34">
        <f t="shared" si="4"/>
        <v>1.3773796370521772E-23</v>
      </c>
      <c r="F43" s="35">
        <f t="shared" si="4"/>
        <v>2.8914825286026723E-09</v>
      </c>
      <c r="G43" s="41">
        <f t="shared" si="4"/>
        <v>1.0191959960296417E-06</v>
      </c>
      <c r="H43" s="90">
        <f t="shared" si="5"/>
        <v>1.6138061905814307E-18</v>
      </c>
      <c r="I43" s="8">
        <f t="shared" si="6"/>
        <v>2.2228237850556077E-41</v>
      </c>
      <c r="J43" s="9">
        <f t="shared" si="6"/>
        <v>4.666292404617041E-27</v>
      </c>
      <c r="K43" s="10">
        <f t="shared" si="6"/>
        <v>1.644784807808443E-24</v>
      </c>
      <c r="L43" s="9"/>
      <c r="M43" s="115">
        <f t="shared" si="9"/>
        <v>0</v>
      </c>
      <c r="N43" s="116">
        <f t="shared" si="2"/>
        <v>0</v>
      </c>
      <c r="O43" s="121">
        <f t="shared" si="2"/>
        <v>0</v>
      </c>
      <c r="P43" s="116">
        <f t="shared" si="2"/>
        <v>0</v>
      </c>
    </row>
    <row r="44" spans="1:16" ht="15">
      <c r="A44" s="5">
        <v>750</v>
      </c>
      <c r="B44" s="8">
        <f t="shared" si="1"/>
        <v>4.892040808810337E-26</v>
      </c>
      <c r="C44" s="9">
        <f t="shared" si="3"/>
        <v>3.564612623847214E-11</v>
      </c>
      <c r="D44" s="10">
        <f t="shared" si="8"/>
        <v>1.6960467605483464E-08</v>
      </c>
      <c r="E44" s="34">
        <f t="shared" si="4"/>
        <v>3.680802666053912E-25</v>
      </c>
      <c r="F44" s="35">
        <f t="shared" si="4"/>
        <v>2.682037244185822E-10</v>
      </c>
      <c r="G44" s="41">
        <f t="shared" si="4"/>
        <v>1.2761163861788393E-07</v>
      </c>
      <c r="H44" s="90">
        <f t="shared" si="5"/>
        <v>6.801199555016643E-20</v>
      </c>
      <c r="I44" s="8">
        <f t="shared" si="6"/>
        <v>2.503387345446994E-44</v>
      </c>
      <c r="J44" s="9">
        <f t="shared" si="6"/>
        <v>1.8241070511694675E-29</v>
      </c>
      <c r="K44" s="10">
        <f t="shared" si="6"/>
        <v>8.679122197828968E-27</v>
      </c>
      <c r="L44" s="9"/>
      <c r="M44" s="115">
        <f t="shared" si="9"/>
        <v>0</v>
      </c>
      <c r="N44" s="116">
        <f t="shared" si="2"/>
        <v>0</v>
      </c>
      <c r="O44" s="121">
        <f t="shared" si="2"/>
        <v>0</v>
      </c>
      <c r="P44" s="116">
        <f t="shared" si="2"/>
        <v>0</v>
      </c>
    </row>
    <row r="45" spans="1:16" ht="15">
      <c r="A45" s="5">
        <v>760</v>
      </c>
      <c r="B45" s="8">
        <f t="shared" si="1"/>
        <v>1.1698333694563298E-27</v>
      </c>
      <c r="C45" s="9">
        <f t="shared" si="3"/>
        <v>2.9587047590136218E-12</v>
      </c>
      <c r="D45" s="10">
        <f t="shared" si="8"/>
        <v>1.9002706286726487E-09</v>
      </c>
      <c r="E45" s="34">
        <f t="shared" si="4"/>
        <v>8.801900788274125E-27</v>
      </c>
      <c r="F45" s="35">
        <f t="shared" si="4"/>
        <v>2.226148307150386E-11</v>
      </c>
      <c r="G45" s="41">
        <f t="shared" si="4"/>
        <v>1.429775725428419E-08</v>
      </c>
      <c r="H45" s="90">
        <f t="shared" si="5"/>
        <v>2.56486620890214E-21</v>
      </c>
      <c r="I45" s="8">
        <f t="shared" si="6"/>
        <v>2.2575697905953415E-47</v>
      </c>
      <c r="J45" s="9">
        <f t="shared" si="6"/>
        <v>5.709772569014727E-32</v>
      </c>
      <c r="K45" s="10">
        <f t="shared" si="6"/>
        <v>3.6671834444598963E-29</v>
      </c>
      <c r="L45" s="9"/>
      <c r="M45" s="115">
        <f t="shared" si="9"/>
        <v>0</v>
      </c>
      <c r="N45" s="116">
        <f t="shared" si="2"/>
        <v>0</v>
      </c>
      <c r="O45" s="121">
        <f t="shared" si="2"/>
        <v>0</v>
      </c>
      <c r="P45" s="116">
        <f t="shared" si="2"/>
        <v>0</v>
      </c>
    </row>
    <row r="46" spans="1:16" ht="15">
      <c r="A46" s="5">
        <v>770</v>
      </c>
      <c r="B46" s="8">
        <f t="shared" si="1"/>
        <v>2.503242924165509E-29</v>
      </c>
      <c r="C46" s="9">
        <f t="shared" si="3"/>
        <v>2.197535893317206E-13</v>
      </c>
      <c r="D46" s="10">
        <f t="shared" si="8"/>
        <v>1.9051893599112566E-10</v>
      </c>
      <c r="E46" s="34">
        <f t="shared" si="4"/>
        <v>1.8834559213927885E-28</v>
      </c>
      <c r="F46" s="35">
        <f t="shared" si="4"/>
        <v>1.653440004078415E-12</v>
      </c>
      <c r="G46" s="41">
        <f t="shared" si="4"/>
        <v>1.433476610143866E-09</v>
      </c>
      <c r="H46" s="90">
        <f t="shared" si="5"/>
        <v>8.65543644337134E-23</v>
      </c>
      <c r="I46" s="8">
        <f t="shared" si="6"/>
        <v>1.6302133021506688E-50</v>
      </c>
      <c r="J46" s="9">
        <f t="shared" si="6"/>
        <v>1.431124486822837E-34</v>
      </c>
      <c r="K46" s="10">
        <f t="shared" si="6"/>
        <v>1.240736569215963E-31</v>
      </c>
      <c r="L46" s="9"/>
      <c r="M46" s="115">
        <f t="shared" si="9"/>
        <v>0</v>
      </c>
      <c r="N46" s="116">
        <f t="shared" si="2"/>
        <v>0</v>
      </c>
      <c r="O46" s="121">
        <f t="shared" si="2"/>
        <v>0</v>
      </c>
      <c r="P46" s="116">
        <f t="shared" si="2"/>
        <v>0</v>
      </c>
    </row>
    <row r="47" spans="1:16" ht="15.75" thickBot="1">
      <c r="A47" s="13">
        <v>780</v>
      </c>
      <c r="B47" s="11">
        <f t="shared" si="1"/>
        <v>4.793216510440437E-31</v>
      </c>
      <c r="C47" s="12">
        <f t="shared" si="3"/>
        <v>1.4605464785031086E-14</v>
      </c>
      <c r="D47" s="4">
        <f t="shared" si="8"/>
        <v>1.7092512122655545E-11</v>
      </c>
      <c r="E47" s="36">
        <f t="shared" si="4"/>
        <v>3.606446634465677E-30</v>
      </c>
      <c r="F47" s="37">
        <f t="shared" si="4"/>
        <v>1.0989244738694738E-13</v>
      </c>
      <c r="G47" s="42">
        <f t="shared" si="4"/>
        <v>1.2860514997610786E-10</v>
      </c>
      <c r="H47" s="111">
        <f t="shared" si="5"/>
        <v>2.6137153296799492E-24</v>
      </c>
      <c r="I47" s="11">
        <f t="shared" si="6"/>
        <v>9.4262248541756E-54</v>
      </c>
      <c r="J47" s="12">
        <f t="shared" si="6"/>
        <v>2.8722757435131165E-37</v>
      </c>
      <c r="K47" s="4">
        <f t="shared" si="6"/>
        <v>3.3613725196834206E-34</v>
      </c>
      <c r="L47" s="9"/>
      <c r="M47" s="118">
        <f t="shared" si="9"/>
        <v>0</v>
      </c>
      <c r="N47" s="119">
        <f t="shared" si="2"/>
        <v>0</v>
      </c>
      <c r="O47" s="124">
        <f t="shared" si="2"/>
        <v>0</v>
      </c>
      <c r="P47" s="119">
        <f t="shared" si="2"/>
        <v>0</v>
      </c>
    </row>
    <row r="48" spans="1:12" ht="15.75" thickBot="1">
      <c r="A48" s="3" t="s">
        <v>15</v>
      </c>
      <c r="B48" s="4">
        <f>MAX(B7:D47)</f>
        <v>13.290690245165901</v>
      </c>
      <c r="E48" s="50">
        <f>SUM(E7:E47)</f>
        <v>699.507058626434</v>
      </c>
      <c r="F48" s="50">
        <f>SUM(F7:F47)</f>
        <v>752.4063038607208</v>
      </c>
      <c r="G48" s="51">
        <f>SUM(G7:G47)</f>
        <v>752.4063695017843</v>
      </c>
      <c r="H48" s="112" t="s">
        <v>23</v>
      </c>
      <c r="I48" s="27">
        <f>SUM(I7:I47)</f>
        <v>4430.654404205064</v>
      </c>
      <c r="J48" s="27">
        <f>SUM(J7:J47)</f>
        <v>1744.1882749837378</v>
      </c>
      <c r="K48" s="66">
        <f>SUM(K7:K47)</f>
        <v>491.0493143852324</v>
      </c>
      <c r="L48" s="51">
        <f>SUM(I48:K48)</f>
        <v>6665.891993574034</v>
      </c>
    </row>
    <row r="49" spans="5:12" ht="15.75" thickBot="1">
      <c r="E49" s="69">
        <f>E48/SUM($E48:$G48)</f>
        <v>0.3173346626967199</v>
      </c>
      <c r="F49" s="69">
        <f>F48/SUM($E48:$G48)</f>
        <v>0.34133265376245164</v>
      </c>
      <c r="G49" s="70">
        <f>G48/SUM($E48:$G48)</f>
        <v>0.3413326835408284</v>
      </c>
      <c r="H49" s="113" t="s">
        <v>24</v>
      </c>
      <c r="I49" s="71">
        <f>I48/$L$48</f>
        <v>0.6646753965525162</v>
      </c>
      <c r="J49" s="71">
        <f>J48/$L$48</f>
        <v>0.26165864623446455</v>
      </c>
      <c r="K49" s="71">
        <f>K48/$L$48</f>
        <v>0.07366595721301925</v>
      </c>
      <c r="L49" s="71">
        <f>L48/$L$48</f>
        <v>1</v>
      </c>
    </row>
    <row r="50" spans="9:11" ht="15">
      <c r="I50" t="s">
        <v>10</v>
      </c>
      <c r="J50" t="s">
        <v>9</v>
      </c>
      <c r="K50" t="s">
        <v>8</v>
      </c>
    </row>
  </sheetData>
  <sheetProtection/>
  <mergeCells count="11">
    <mergeCell ref="V4:W4"/>
    <mergeCell ref="U5:U6"/>
    <mergeCell ref="Q3:Q4"/>
    <mergeCell ref="U7:U8"/>
    <mergeCell ref="X4:Y4"/>
    <mergeCell ref="B1:D1"/>
    <mergeCell ref="E1:G1"/>
    <mergeCell ref="O2:P2"/>
    <mergeCell ref="M2:N2"/>
    <mergeCell ref="M3:N4"/>
    <mergeCell ref="O3:P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Q9" sqref="Q9"/>
    </sheetView>
  </sheetViews>
  <sheetFormatPr defaultColWidth="11.375" defaultRowHeight="12"/>
  <cols>
    <col min="1" max="1" width="11.375" style="0" customWidth="1"/>
    <col min="2" max="2" width="9.00390625" style="0" customWidth="1"/>
    <col min="3" max="3" width="6.75390625" style="0" customWidth="1"/>
    <col min="4" max="7" width="8.00390625" style="0" customWidth="1"/>
    <col min="8" max="8" width="13.125" style="0" customWidth="1"/>
    <col min="9" max="12" width="11.375" style="0" customWidth="1"/>
    <col min="13" max="13" width="14.00390625" style="0" customWidth="1"/>
    <col min="14" max="16" width="11.375" style="0" customWidth="1"/>
    <col min="17" max="17" width="9.25390625" style="0" customWidth="1"/>
    <col min="18" max="23" width="11.375" style="0" customWidth="1"/>
    <col min="24" max="24" width="11.375" style="77" customWidth="1"/>
    <col min="25" max="25" width="12.125" style="0" bestFit="1" customWidth="1"/>
  </cols>
  <sheetData>
    <row r="1" spans="2:27" ht="36.75" thickBot="1">
      <c r="B1" s="18" t="s">
        <v>4</v>
      </c>
      <c r="C1" s="19" t="s">
        <v>3</v>
      </c>
      <c r="D1" s="20" t="s">
        <v>2</v>
      </c>
      <c r="E1" s="62" t="s">
        <v>4</v>
      </c>
      <c r="F1" s="63" t="s">
        <v>3</v>
      </c>
      <c r="G1" s="64" t="s">
        <v>2</v>
      </c>
      <c r="H1" s="54" t="s">
        <v>28</v>
      </c>
      <c r="I1" s="18" t="s">
        <v>7</v>
      </c>
      <c r="J1" s="19" t="s">
        <v>6</v>
      </c>
      <c r="K1" s="20" t="s">
        <v>5</v>
      </c>
      <c r="L1" s="2"/>
      <c r="M1" s="52" t="s">
        <v>29</v>
      </c>
      <c r="N1" s="18" t="s">
        <v>11</v>
      </c>
      <c r="O1" s="19" t="s">
        <v>12</v>
      </c>
      <c r="P1" s="20" t="s">
        <v>13</v>
      </c>
      <c r="R1" s="159" t="s">
        <v>32</v>
      </c>
      <c r="S1" s="29" t="s">
        <v>16</v>
      </c>
      <c r="T1" s="29" t="s">
        <v>17</v>
      </c>
      <c r="U1" s="38" t="s">
        <v>18</v>
      </c>
      <c r="W1" s="125" t="s">
        <v>34</v>
      </c>
      <c r="X1" s="125" t="s">
        <v>33</v>
      </c>
      <c r="Y1" s="125" t="s">
        <v>35</v>
      </c>
      <c r="Z1" s="125" t="s">
        <v>36</v>
      </c>
      <c r="AA1" s="125" t="s">
        <v>37</v>
      </c>
    </row>
    <row r="2" spans="1:21" ht="12">
      <c r="A2" s="5" t="s">
        <v>19</v>
      </c>
      <c r="B2" s="5">
        <v>419</v>
      </c>
      <c r="C2" s="6">
        <v>531</v>
      </c>
      <c r="D2" s="7">
        <v>558</v>
      </c>
      <c r="E2" s="47">
        <f aca="true" t="shared" si="0" ref="E2:G3">B2</f>
        <v>419</v>
      </c>
      <c r="F2" s="47">
        <f t="shared" si="0"/>
        <v>531</v>
      </c>
      <c r="G2" s="48">
        <f t="shared" si="0"/>
        <v>558</v>
      </c>
      <c r="H2" s="55">
        <v>600</v>
      </c>
      <c r="I2" s="5"/>
      <c r="J2" s="6"/>
      <c r="K2" s="7"/>
      <c r="M2" s="53">
        <v>430</v>
      </c>
      <c r="N2" s="5"/>
      <c r="O2" s="6"/>
      <c r="P2" s="7"/>
      <c r="R2" s="160"/>
      <c r="S2" s="6"/>
      <c r="T2" s="6"/>
      <c r="U2" s="7"/>
    </row>
    <row r="3" spans="1:21" ht="12.75" thickBot="1">
      <c r="A3" s="13" t="s">
        <v>20</v>
      </c>
      <c r="B3" s="5">
        <v>30</v>
      </c>
      <c r="C3" s="6">
        <v>30</v>
      </c>
      <c r="D3" s="7">
        <v>30</v>
      </c>
      <c r="E3" s="31">
        <f t="shared" si="0"/>
        <v>30</v>
      </c>
      <c r="F3" s="31">
        <f t="shared" si="0"/>
        <v>30</v>
      </c>
      <c r="G3" s="49">
        <f t="shared" si="0"/>
        <v>30</v>
      </c>
      <c r="H3" s="56">
        <v>5</v>
      </c>
      <c r="I3" s="5"/>
      <c r="J3" s="6"/>
      <c r="K3" s="7"/>
      <c r="M3" s="44">
        <v>5</v>
      </c>
      <c r="N3" s="5"/>
      <c r="O3" s="6"/>
      <c r="P3" s="7"/>
      <c r="R3" s="161"/>
      <c r="S3" s="6"/>
      <c r="T3" s="6"/>
      <c r="U3" s="7"/>
    </row>
    <row r="4" spans="1:21" ht="12.75" thickBot="1">
      <c r="A4" s="13" t="s">
        <v>21</v>
      </c>
      <c r="B4" s="3">
        <v>1000</v>
      </c>
      <c r="C4" s="46">
        <f>B4+B4*B5</f>
        <v>1000</v>
      </c>
      <c r="D4" s="46">
        <f>C4+C4*C5</f>
        <v>1000</v>
      </c>
      <c r="E4" s="30"/>
      <c r="F4" s="30"/>
      <c r="G4" s="39"/>
      <c r="H4" s="55"/>
      <c r="I4" s="5"/>
      <c r="J4" s="6"/>
      <c r="K4" s="7"/>
      <c r="M4" s="43"/>
      <c r="N4" s="5"/>
      <c r="O4" s="6"/>
      <c r="P4" s="7"/>
      <c r="R4" s="21"/>
      <c r="S4" s="6"/>
      <c r="T4" s="6"/>
      <c r="U4" s="7"/>
    </row>
    <row r="5" spans="1:21" ht="12.75" thickBot="1">
      <c r="A5" t="s">
        <v>14</v>
      </c>
      <c r="B5" s="79">
        <f>(C3-B3)/B3</f>
        <v>0</v>
      </c>
      <c r="C5" s="79">
        <f>(D3-C3)/C3</f>
        <v>0</v>
      </c>
      <c r="D5" s="7"/>
      <c r="E5" s="28" t="s">
        <v>22</v>
      </c>
      <c r="F5" s="28" t="s">
        <v>22</v>
      </c>
      <c r="G5" s="65" t="s">
        <v>22</v>
      </c>
      <c r="H5" s="56"/>
      <c r="I5" s="5"/>
      <c r="J5" s="6"/>
      <c r="K5" s="7"/>
      <c r="M5" s="44"/>
      <c r="N5" s="13"/>
      <c r="O5" s="16"/>
      <c r="P5" s="17"/>
      <c r="R5" s="14"/>
      <c r="S5" s="16"/>
      <c r="T5" s="16"/>
      <c r="U5" s="17"/>
    </row>
    <row r="6" spans="1:27" ht="12.75" thickBot="1">
      <c r="A6" s="15">
        <v>380</v>
      </c>
      <c r="B6" s="24">
        <f>$B$4*NORMDIST($A6,B$2,B$3,FALSE)</f>
        <v>5.712286401593579</v>
      </c>
      <c r="C6" s="25">
        <f>$C$4*NORMDIST($A6,C$2,C$3,FALSE)</f>
        <v>4.1926064579324545E-05</v>
      </c>
      <c r="D6" s="26">
        <f>$D$4*NORMDIST($A6,D$2,D$3,FALSE)</f>
        <v>3.014677299727647E-07</v>
      </c>
      <c r="E6" s="32">
        <f>100*B6/$B$47</f>
        <v>42.97960674895162</v>
      </c>
      <c r="F6" s="33">
        <f>100*C6/$B$47</f>
        <v>0.00031545438051702333</v>
      </c>
      <c r="G6" s="40">
        <f>100*D6/$B$47</f>
        <v>2.2682624033196076E-06</v>
      </c>
      <c r="H6" s="57">
        <f>$C$4*NORMDIST($A6,H$2,H$3,FALSE)</f>
        <v>0</v>
      </c>
      <c r="I6" s="24">
        <f>E6*$H6</f>
        <v>0</v>
      </c>
      <c r="J6" s="25">
        <f>F6*$H6</f>
        <v>0</v>
      </c>
      <c r="K6" s="26">
        <f>G6*$H6</f>
        <v>0</v>
      </c>
      <c r="L6" s="1"/>
      <c r="M6" s="45">
        <f>$B$4*NORMDIST($A6,M$2,M$3,FALSE)</f>
        <v>1.5389197253412842E-20</v>
      </c>
      <c r="N6" s="25">
        <f>E6*$M6</f>
        <v>6.6142164613373025E-19</v>
      </c>
      <c r="O6" s="25">
        <f>F6*$M6</f>
        <v>4.854589686229625E-24</v>
      </c>
      <c r="P6" s="26">
        <f>G6*$M6</f>
        <v>3.4906737547185717E-26</v>
      </c>
      <c r="R6" s="60">
        <v>0</v>
      </c>
      <c r="S6" s="24">
        <f>E6*$R6</f>
        <v>0</v>
      </c>
      <c r="T6" s="25">
        <f>F6*$R6</f>
        <v>0</v>
      </c>
      <c r="U6" s="26">
        <f>G6*$R6</f>
        <v>0</v>
      </c>
      <c r="W6" s="77">
        <f>SUM(F6:G6)+E6/E$3</f>
        <v>1.4329712809413075</v>
      </c>
      <c r="X6" s="77">
        <f>100*W6/MAX(W$6:W$46)</f>
        <v>0.799527391825413</v>
      </c>
      <c r="Y6">
        <f>X6*H6</f>
        <v>0</v>
      </c>
      <c r="Z6">
        <f>X6*M6</f>
        <v>1.2304084742307979E-20</v>
      </c>
      <c r="AA6">
        <f>X6*R6</f>
        <v>0</v>
      </c>
    </row>
    <row r="7" spans="1:27" ht="12.75" thickBot="1">
      <c r="A7" s="5">
        <v>390</v>
      </c>
      <c r="B7" s="8">
        <f aca="true" t="shared" si="1" ref="B7:B25">$B$4*NORMDIST($A7,B$2,B$3,FALSE)</f>
        <v>8.334446788488615</v>
      </c>
      <c r="C7" s="9">
        <f aca="true" t="shared" si="2" ref="C7:C46">$C$4*NORMDIST($A7,C$2,C$3,FALSE)</f>
        <v>0.0002123275059622363</v>
      </c>
      <c r="D7" s="10">
        <f>$D$4*NORMDIST($A7,D$2,D$3,FALSE)</f>
        <v>2.060873500055286E-06</v>
      </c>
      <c r="E7" s="34">
        <f aca="true" t="shared" si="3" ref="E7:E46">100*B7/$B$47</f>
        <v>62.70890852730561</v>
      </c>
      <c r="F7" s="35">
        <f aca="true" t="shared" si="4" ref="F7:G21">100*C7/$B$47</f>
        <v>0.0015975656797769717</v>
      </c>
      <c r="G7" s="41">
        <f t="shared" si="4"/>
        <v>1.5506143488709084E-05</v>
      </c>
      <c r="H7" s="58">
        <f aca="true" t="shared" si="5" ref="H7:H46">$C$4*NORMDIST($A7,H$2,H$3,FALSE)</f>
        <v>0</v>
      </c>
      <c r="I7" s="8">
        <f aca="true" t="shared" si="6" ref="I7:I46">E7*$H7</f>
        <v>0</v>
      </c>
      <c r="J7" s="9">
        <f aca="true" t="shared" si="7" ref="J7:J46">F7*$H7</f>
        <v>0</v>
      </c>
      <c r="K7" s="10">
        <f aca="true" t="shared" si="8" ref="K7:K46">G7*$H7</f>
        <v>0</v>
      </c>
      <c r="L7" s="1"/>
      <c r="M7" s="45">
        <f aca="true" t="shared" si="9" ref="M7:M46">$B$4*NORMDIST($A7,M$2,M$3,FALSE)</f>
        <v>1.0104542167073785E-12</v>
      </c>
      <c r="N7" s="9">
        <f aca="true" t="shared" si="10" ref="N7:N46">E7*$M7</f>
        <v>6.336448104653324E-11</v>
      </c>
      <c r="O7" s="9">
        <f aca="true" t="shared" si="11" ref="O7:O46">F7*$M7</f>
        <v>1.6142669775976305E-15</v>
      </c>
      <c r="P7" s="10">
        <f aca="true" t="shared" si="12" ref="P7:P46">G7*$M7</f>
        <v>1.5668248073035756E-17</v>
      </c>
      <c r="R7" s="22">
        <v>0</v>
      </c>
      <c r="S7" s="8">
        <f aca="true" t="shared" si="13" ref="S7:S46">E7*$R7</f>
        <v>0</v>
      </c>
      <c r="T7" s="9">
        <f aca="true" t="shared" si="14" ref="T7:T46">F7*$R7</f>
        <v>0</v>
      </c>
      <c r="U7" s="10">
        <f aca="true" t="shared" si="15" ref="U7:U46">G7*$R7</f>
        <v>0</v>
      </c>
      <c r="W7" s="77">
        <f aca="true" t="shared" si="16" ref="W7:W46">SUM(F7:G7)+E7/E$3</f>
        <v>2.091910022733453</v>
      </c>
      <c r="X7" s="77">
        <f aca="true" t="shared" si="17" ref="X7:X46">100*W7/MAX(W$6:W$46)</f>
        <v>1.1671827528258905</v>
      </c>
      <c r="Y7">
        <f aca="true" t="shared" si="18" ref="Y7:Y46">X7*H7</f>
        <v>0</v>
      </c>
      <c r="Z7">
        <f aca="true" t="shared" si="19" ref="Z7:Z46">X7*M7</f>
        <v>1.179384734261047E-12</v>
      </c>
      <c r="AA7">
        <f aca="true" t="shared" si="20" ref="AA7:AA46">X7*R7</f>
        <v>0</v>
      </c>
    </row>
    <row r="8" spans="1:27" ht="12.75" thickBot="1">
      <c r="A8" s="5">
        <v>400</v>
      </c>
      <c r="B8" s="8">
        <f t="shared" si="1"/>
        <v>10.881496833350866</v>
      </c>
      <c r="C8" s="9">
        <f t="shared" si="2"/>
        <v>0.0009622179970852723</v>
      </c>
      <c r="D8" s="10">
        <f aca="true" t="shared" si="21" ref="D8:D46">$D$4*NORMDIST($A8,D$2,D$3,FALSE)</f>
        <v>1.260685902857746E-05</v>
      </c>
      <c r="E8" s="34">
        <f t="shared" si="3"/>
        <v>81.87307530779819</v>
      </c>
      <c r="F8" s="35">
        <f t="shared" si="4"/>
        <v>0.0072397895017924365</v>
      </c>
      <c r="G8" s="41">
        <f t="shared" si="4"/>
        <v>9.485481036745127E-05</v>
      </c>
      <c r="H8" s="58">
        <f t="shared" si="5"/>
        <v>0</v>
      </c>
      <c r="I8" s="8">
        <f t="shared" si="6"/>
        <v>0</v>
      </c>
      <c r="J8" s="9">
        <f t="shared" si="7"/>
        <v>0</v>
      </c>
      <c r="K8" s="10">
        <f t="shared" si="8"/>
        <v>0</v>
      </c>
      <c r="L8" s="1"/>
      <c r="M8" s="45">
        <f t="shared" si="9"/>
        <v>1.2151765699646573E-06</v>
      </c>
      <c r="N8" s="9">
        <f t="shared" si="10"/>
        <v>9.949024282498828E-05</v>
      </c>
      <c r="O8" s="9">
        <f t="shared" si="11"/>
        <v>8.797622574054268E-09</v>
      </c>
      <c r="P8" s="10">
        <f t="shared" si="12"/>
        <v>1.1526534310696744E-10</v>
      </c>
      <c r="R8" s="22">
        <v>0</v>
      </c>
      <c r="S8" s="8">
        <f t="shared" si="13"/>
        <v>0</v>
      </c>
      <c r="T8" s="9">
        <f t="shared" si="14"/>
        <v>0</v>
      </c>
      <c r="U8" s="10">
        <f t="shared" si="15"/>
        <v>0</v>
      </c>
      <c r="W8" s="77">
        <f t="shared" si="16"/>
        <v>2.7364371545720996</v>
      </c>
      <c r="X8" s="77">
        <f t="shared" si="17"/>
        <v>1.526797145335669</v>
      </c>
      <c r="Y8">
        <f t="shared" si="18"/>
        <v>0</v>
      </c>
      <c r="Z8">
        <f t="shared" si="19"/>
        <v>1.8553281181008287E-06</v>
      </c>
      <c r="AA8">
        <f t="shared" si="20"/>
        <v>0</v>
      </c>
    </row>
    <row r="9" spans="1:27" ht="12.75" thickBot="1">
      <c r="A9" s="5">
        <v>410</v>
      </c>
      <c r="B9" s="8">
        <f t="shared" si="1"/>
        <v>12.712927182017474</v>
      </c>
      <c r="C9" s="9">
        <f t="shared" si="2"/>
        <v>0.00390198638987754</v>
      </c>
      <c r="D9" s="10">
        <f t="shared" si="21"/>
        <v>6.900928309735391E-05</v>
      </c>
      <c r="E9" s="34">
        <f t="shared" si="3"/>
        <v>95.65287391030296</v>
      </c>
      <c r="F9" s="35">
        <f t="shared" si="4"/>
        <v>0.02935879414763107</v>
      </c>
      <c r="G9" s="41">
        <f t="shared" si="4"/>
        <v>0.0005192302418036866</v>
      </c>
      <c r="H9" s="58">
        <f t="shared" si="5"/>
        <v>0</v>
      </c>
      <c r="I9" s="8">
        <f t="shared" si="6"/>
        <v>0</v>
      </c>
      <c r="J9" s="9">
        <f t="shared" si="7"/>
        <v>0</v>
      </c>
      <c r="K9" s="10">
        <f t="shared" si="8"/>
        <v>0</v>
      </c>
      <c r="L9" s="1"/>
      <c r="M9" s="45">
        <f t="shared" si="9"/>
        <v>0.02676604515297707</v>
      </c>
      <c r="N9" s="9">
        <f t="shared" si="10"/>
        <v>2.5602491420951914</v>
      </c>
      <c r="O9" s="9">
        <f t="shared" si="11"/>
        <v>0.0007858188097924523</v>
      </c>
      <c r="P9" s="10">
        <f t="shared" si="12"/>
        <v>1.3897740096908679E-05</v>
      </c>
      <c r="R9" s="61">
        <v>0</v>
      </c>
      <c r="S9" s="8">
        <f>E9*$R12</f>
        <v>0</v>
      </c>
      <c r="T9" s="9">
        <f>F9*$R12</f>
        <v>0</v>
      </c>
      <c r="U9" s="10">
        <f>G9*$R12</f>
        <v>0</v>
      </c>
      <c r="W9" s="77">
        <f t="shared" si="16"/>
        <v>3.2183071547328663</v>
      </c>
      <c r="X9" s="77">
        <f t="shared" si="17"/>
        <v>1.7956568702663527</v>
      </c>
      <c r="Y9">
        <f t="shared" si="18"/>
        <v>0</v>
      </c>
      <c r="Z9">
        <f t="shared" si="19"/>
        <v>0.048062632868802684</v>
      </c>
      <c r="AA9">
        <f t="shared" si="20"/>
        <v>0</v>
      </c>
    </row>
    <row r="10" spans="1:27" ht="12.75" thickBot="1">
      <c r="A10" s="5">
        <v>420</v>
      </c>
      <c r="B10" s="8">
        <f t="shared" si="1"/>
        <v>13.290690245165901</v>
      </c>
      <c r="C10" s="9">
        <f t="shared" si="2"/>
        <v>0.014159342351691714</v>
      </c>
      <c r="D10" s="10">
        <f t="shared" si="21"/>
        <v>0.00033802840218289195</v>
      </c>
      <c r="E10" s="34">
        <f t="shared" si="3"/>
        <v>100</v>
      </c>
      <c r="F10" s="35">
        <f t="shared" si="4"/>
        <v>0.10653579378122788</v>
      </c>
      <c r="G10" s="41">
        <f t="shared" si="4"/>
        <v>0.0025433472298840147</v>
      </c>
      <c r="H10" s="58">
        <f t="shared" si="5"/>
        <v>3.013809435240789E-280</v>
      </c>
      <c r="I10" s="8">
        <f t="shared" si="6"/>
        <v>3.0138094352407894E-278</v>
      </c>
      <c r="J10" s="9">
        <f t="shared" si="7"/>
        <v>3.210785804887316E-281</v>
      </c>
      <c r="K10" s="10">
        <f t="shared" si="8"/>
        <v>7.6651638785179675E-283</v>
      </c>
      <c r="L10" s="1"/>
      <c r="M10" s="45">
        <f t="shared" si="9"/>
        <v>10.798193302637612</v>
      </c>
      <c r="N10" s="9">
        <f t="shared" si="10"/>
        <v>1079.8193302637612</v>
      </c>
      <c r="O10" s="9">
        <f t="shared" si="11"/>
        <v>1.1503940948996367</v>
      </c>
      <c r="P10" s="10">
        <f t="shared" si="12"/>
        <v>0.02746355502401549</v>
      </c>
      <c r="R10" s="22">
        <v>60</v>
      </c>
      <c r="S10" s="8">
        <f t="shared" si="13"/>
        <v>6000</v>
      </c>
      <c r="T10" s="9">
        <f>F10*$R10</f>
        <v>6.3921476268736726</v>
      </c>
      <c r="U10" s="10">
        <f t="shared" si="15"/>
        <v>0.15260083379304087</v>
      </c>
      <c r="W10" s="77">
        <f t="shared" si="16"/>
        <v>3.4424124743444455</v>
      </c>
      <c r="X10" s="77">
        <f t="shared" si="17"/>
        <v>1.9206965999987906</v>
      </c>
      <c r="Y10">
        <f t="shared" si="18"/>
        <v>5.788613535311259E-280</v>
      </c>
      <c r="Z10">
        <f t="shared" si="19"/>
        <v>20.740053162505774</v>
      </c>
      <c r="AA10">
        <f t="shared" si="20"/>
        <v>115.24179599992743</v>
      </c>
    </row>
    <row r="11" spans="1:27" ht="12.75" thickBot="1">
      <c r="A11" s="5">
        <v>430</v>
      </c>
      <c r="B11" s="8">
        <f t="shared" si="1"/>
        <v>12.433533560244285</v>
      </c>
      <c r="C11" s="9">
        <f t="shared" si="2"/>
        <v>0.04597751262010016</v>
      </c>
      <c r="D11" s="10">
        <f t="shared" si="21"/>
        <v>0.0014816442056258601</v>
      </c>
      <c r="E11" s="34">
        <f t="shared" si="3"/>
        <v>93.55069850316178</v>
      </c>
      <c r="F11" s="35">
        <f t="shared" si="4"/>
        <v>0.34593773364647584</v>
      </c>
      <c r="G11" s="41">
        <f t="shared" si="4"/>
        <v>0.011147985381457256</v>
      </c>
      <c r="H11" s="58">
        <f t="shared" si="5"/>
        <v>7.581052800185736E-250</v>
      </c>
      <c r="I11" s="8">
        <f t="shared" si="6"/>
        <v>7.092127848467262E-248</v>
      </c>
      <c r="J11" s="9">
        <f t="shared" si="7"/>
        <v>2.622572224350523E-250</v>
      </c>
      <c r="K11" s="10">
        <f t="shared" si="8"/>
        <v>8.451346579252617E-252</v>
      </c>
      <c r="L11" s="1"/>
      <c r="M11" s="45">
        <f t="shared" si="9"/>
        <v>79.78845608028655</v>
      </c>
      <c r="N11" s="9">
        <f t="shared" si="10"/>
        <v>7464.265798799653</v>
      </c>
      <c r="O11" s="9">
        <f t="shared" si="11"/>
        <v>27.601837667565704</v>
      </c>
      <c r="P11" s="10">
        <f t="shared" si="12"/>
        <v>0.8894805419920787</v>
      </c>
      <c r="R11" s="22">
        <v>0</v>
      </c>
      <c r="S11" s="8">
        <f t="shared" si="13"/>
        <v>0</v>
      </c>
      <c r="T11" s="9">
        <f t="shared" si="14"/>
        <v>0</v>
      </c>
      <c r="U11" s="10">
        <f t="shared" si="15"/>
        <v>0</v>
      </c>
      <c r="W11" s="77">
        <f t="shared" si="16"/>
        <v>3.475442335799993</v>
      </c>
      <c r="X11" s="77">
        <f t="shared" si="17"/>
        <v>1.9391256357604572</v>
      </c>
      <c r="Y11">
        <f t="shared" si="18"/>
        <v>1.4700613830893758E-249</v>
      </c>
      <c r="Z11">
        <f t="shared" si="19"/>
        <v>154.71984062303096</v>
      </c>
      <c r="AA11">
        <f t="shared" si="20"/>
        <v>0</v>
      </c>
    </row>
    <row r="12" spans="1:27" ht="12.75" thickBot="1">
      <c r="A12" s="5">
        <v>440</v>
      </c>
      <c r="B12" s="8">
        <f t="shared" si="1"/>
        <v>10.408464445558709</v>
      </c>
      <c r="C12" s="9">
        <f t="shared" si="2"/>
        <v>0.1335958352772115</v>
      </c>
      <c r="D12" s="10">
        <f t="shared" si="21"/>
        <v>0.005811385947178781</v>
      </c>
      <c r="E12" s="34">
        <f t="shared" si="3"/>
        <v>78.31394949065556</v>
      </c>
      <c r="F12" s="35">
        <f t="shared" si="4"/>
        <v>1.0051835744633584</v>
      </c>
      <c r="G12" s="41">
        <f t="shared" si="4"/>
        <v>0.0437252380424147</v>
      </c>
      <c r="H12" s="58">
        <f t="shared" si="5"/>
        <v>3.492732513517554E-221</v>
      </c>
      <c r="I12" s="8">
        <f t="shared" si="6"/>
        <v>2.7352967764798415E-219</v>
      </c>
      <c r="J12" s="9">
        <f t="shared" si="7"/>
        <v>3.510837352581965E-221</v>
      </c>
      <c r="K12" s="10">
        <f t="shared" si="8"/>
        <v>1.5272056057203646E-222</v>
      </c>
      <c r="L12" s="1"/>
      <c r="M12" s="45">
        <f t="shared" si="9"/>
        <v>10.798193302637612</v>
      </c>
      <c r="N12" s="9">
        <f t="shared" si="10"/>
        <v>845.6491648930971</v>
      </c>
      <c r="O12" s="9">
        <f t="shared" si="11"/>
        <v>10.854166541691573</v>
      </c>
      <c r="P12" s="10">
        <f t="shared" si="12"/>
        <v>0.4721535725858378</v>
      </c>
      <c r="R12" s="22">
        <v>0</v>
      </c>
      <c r="S12" s="8">
        <f>E12*$R12</f>
        <v>0</v>
      </c>
      <c r="T12" s="9">
        <f>F12*$R12</f>
        <v>0</v>
      </c>
      <c r="U12" s="10">
        <f>G12*$R12</f>
        <v>0</v>
      </c>
      <c r="W12" s="77">
        <f t="shared" si="16"/>
        <v>3.6593737955276247</v>
      </c>
      <c r="X12" s="77">
        <f t="shared" si="17"/>
        <v>2.0417503304954927</v>
      </c>
      <c r="Y12">
        <f t="shared" si="18"/>
        <v>7.131287763806818E-221</v>
      </c>
      <c r="Z12">
        <f t="shared" si="19"/>
        <v>22.04721474441456</v>
      </c>
      <c r="AA12">
        <f t="shared" si="20"/>
        <v>0</v>
      </c>
    </row>
    <row r="13" spans="1:27" ht="12.75" thickBot="1">
      <c r="A13" s="5">
        <v>450</v>
      </c>
      <c r="B13" s="8">
        <f t="shared" si="1"/>
        <v>7.796933187005432</v>
      </c>
      <c r="C13" s="9">
        <f t="shared" si="2"/>
        <v>0.34736449381408635</v>
      </c>
      <c r="D13" s="10">
        <f t="shared" si="21"/>
        <v>0.020396731003792398</v>
      </c>
      <c r="E13" s="34">
        <f t="shared" si="3"/>
        <v>58.66462195100316</v>
      </c>
      <c r="F13" s="35">
        <f t="shared" si="4"/>
        <v>2.6135925780109877</v>
      </c>
      <c r="G13" s="41">
        <f t="shared" si="4"/>
        <v>0.15346630331115504</v>
      </c>
      <c r="H13" s="58">
        <f t="shared" si="5"/>
        <v>2.9472922697570945E-194</v>
      </c>
      <c r="I13" s="8">
        <f t="shared" si="6"/>
        <v>1.7290178678441397E-192</v>
      </c>
      <c r="J13" s="9">
        <f t="shared" si="7"/>
        <v>7.7030212014663E-194</v>
      </c>
      <c r="K13" s="10">
        <f t="shared" si="8"/>
        <v>4.523100494171649E-195</v>
      </c>
      <c r="L13" s="1"/>
      <c r="M13" s="45">
        <f t="shared" si="9"/>
        <v>0.02676604515297707</v>
      </c>
      <c r="N13" s="9">
        <f t="shared" si="10"/>
        <v>1.5702199200228806</v>
      </c>
      <c r="O13" s="9">
        <f t="shared" si="11"/>
        <v>0.06995553695452784</v>
      </c>
      <c r="P13" s="10">
        <f t="shared" si="12"/>
        <v>0.00410768600388685</v>
      </c>
      <c r="R13" s="22">
        <v>0</v>
      </c>
      <c r="S13" s="8">
        <f t="shared" si="13"/>
        <v>0</v>
      </c>
      <c r="T13" s="9">
        <f t="shared" si="14"/>
        <v>0</v>
      </c>
      <c r="U13" s="10">
        <f t="shared" si="15"/>
        <v>0</v>
      </c>
      <c r="W13" s="77">
        <f t="shared" si="16"/>
        <v>4.722546279688915</v>
      </c>
      <c r="X13" s="77">
        <f t="shared" si="17"/>
        <v>2.63494820865788</v>
      </c>
      <c r="Y13">
        <f t="shared" si="18"/>
        <v>7.765962486587673E-194</v>
      </c>
      <c r="Z13">
        <f t="shared" si="19"/>
        <v>0.07052714272869286</v>
      </c>
      <c r="AA13">
        <f t="shared" si="20"/>
        <v>0</v>
      </c>
    </row>
    <row r="14" spans="1:27" ht="12.75" thickBot="1">
      <c r="A14" s="5">
        <v>460</v>
      </c>
      <c r="B14" s="8">
        <f t="shared" si="1"/>
        <v>5.226440612850286</v>
      </c>
      <c r="C14" s="9">
        <f t="shared" si="2"/>
        <v>0.808207706140912</v>
      </c>
      <c r="D14" s="10">
        <f t="shared" si="21"/>
        <v>0.06405993231173363</v>
      </c>
      <c r="E14" s="34">
        <f t="shared" si="3"/>
        <v>39.32407208685983</v>
      </c>
      <c r="F14" s="35">
        <f t="shared" si="4"/>
        <v>6.081006262521797</v>
      </c>
      <c r="G14" s="41">
        <f t="shared" si="4"/>
        <v>0.48199101122707716</v>
      </c>
      <c r="H14" s="58">
        <f t="shared" si="5"/>
        <v>4.555154957473322E-169</v>
      </c>
      <c r="I14" s="8">
        <f t="shared" si="6"/>
        <v>1.791272419144978E-167</v>
      </c>
      <c r="J14" s="9">
        <f t="shared" si="7"/>
        <v>2.769992582315248E-168</v>
      </c>
      <c r="K14" s="10">
        <f t="shared" si="8"/>
        <v>2.1955437442486002E-169</v>
      </c>
      <c r="L14" s="1"/>
      <c r="M14" s="45">
        <f t="shared" si="9"/>
        <v>1.2151765699646573E-06</v>
      </c>
      <c r="N14" s="9">
        <f t="shared" si="10"/>
        <v>4.778569103555325E-05</v>
      </c>
      <c r="O14" s="9">
        <f t="shared" si="11"/>
        <v>7.3894963320248375E-06</v>
      </c>
      <c r="P14" s="10">
        <f t="shared" si="12"/>
        <v>5.857041837767163E-07</v>
      </c>
      <c r="R14" s="22">
        <v>0</v>
      </c>
      <c r="S14" s="8">
        <f t="shared" si="13"/>
        <v>0</v>
      </c>
      <c r="T14" s="9">
        <f t="shared" si="14"/>
        <v>0</v>
      </c>
      <c r="U14" s="10">
        <f t="shared" si="15"/>
        <v>0</v>
      </c>
      <c r="W14" s="77">
        <f t="shared" si="16"/>
        <v>7.873799676644201</v>
      </c>
      <c r="X14" s="77">
        <f t="shared" si="17"/>
        <v>4.393192384907933</v>
      </c>
      <c r="Y14">
        <f t="shared" si="18"/>
        <v>2.0011672071247418E-168</v>
      </c>
      <c r="Z14">
        <f t="shared" si="19"/>
        <v>5.338504453487275E-06</v>
      </c>
      <c r="AA14">
        <f t="shared" si="20"/>
        <v>0</v>
      </c>
    </row>
    <row r="15" spans="1:27" ht="12.75" thickBot="1">
      <c r="A15" s="5">
        <v>470</v>
      </c>
      <c r="B15" s="8">
        <f t="shared" si="1"/>
        <v>3.1349692458962313</v>
      </c>
      <c r="C15" s="9">
        <f t="shared" si="2"/>
        <v>1.6826957860075897</v>
      </c>
      <c r="D15" s="10">
        <f t="shared" si="21"/>
        <v>0.18003520603981268</v>
      </c>
      <c r="E15" s="34">
        <f t="shared" si="3"/>
        <v>23.587708298570004</v>
      </c>
      <c r="F15" s="35">
        <f t="shared" si="4"/>
        <v>12.660710278908358</v>
      </c>
      <c r="G15" s="41">
        <f t="shared" si="4"/>
        <v>1.3545963581936251</v>
      </c>
      <c r="H15" s="58">
        <f t="shared" si="5"/>
        <v>1.2894519942795703E-145</v>
      </c>
      <c r="I15" s="8">
        <f t="shared" si="6"/>
        <v>3.041521750607586E-144</v>
      </c>
      <c r="J15" s="9">
        <f t="shared" si="7"/>
        <v>1.6325378118134238E-144</v>
      </c>
      <c r="K15" s="10">
        <f t="shared" si="8"/>
        <v>1.7466869755166132E-145</v>
      </c>
      <c r="L15" s="1"/>
      <c r="M15" s="45">
        <f t="shared" si="9"/>
        <v>1.0104542167073785E-12</v>
      </c>
      <c r="N15" s="9">
        <f t="shared" si="10"/>
        <v>2.3834299312753684E-11</v>
      </c>
      <c r="O15" s="9">
        <f t="shared" si="11"/>
        <v>1.27930680878334E-11</v>
      </c>
      <c r="P15" s="10">
        <f t="shared" si="12"/>
        <v>1.368757602073207E-12</v>
      </c>
      <c r="R15" s="22">
        <v>0</v>
      </c>
      <c r="S15" s="8">
        <f t="shared" si="13"/>
        <v>0</v>
      </c>
      <c r="T15" s="9">
        <f t="shared" si="14"/>
        <v>0</v>
      </c>
      <c r="U15" s="10">
        <f t="shared" si="15"/>
        <v>0</v>
      </c>
      <c r="W15" s="77">
        <f t="shared" si="16"/>
        <v>14.801563580387649</v>
      </c>
      <c r="X15" s="77">
        <f t="shared" si="17"/>
        <v>8.258543406809611</v>
      </c>
      <c r="Y15">
        <f t="shared" si="18"/>
        <v>1.064899526575505E-144</v>
      </c>
      <c r="Z15">
        <f t="shared" si="19"/>
        <v>8.344880009271691E-12</v>
      </c>
      <c r="AA15">
        <f t="shared" si="20"/>
        <v>0</v>
      </c>
    </row>
    <row r="16" spans="1:27" ht="12.75" thickBot="1">
      <c r="A16" s="5">
        <v>480</v>
      </c>
      <c r="B16" s="8">
        <f t="shared" si="1"/>
        <v>1.6826957860075897</v>
      </c>
      <c r="C16" s="9">
        <f t="shared" si="2"/>
        <v>3.1349692458962313</v>
      </c>
      <c r="D16" s="10">
        <f t="shared" si="21"/>
        <v>0.4527656411228537</v>
      </c>
      <c r="E16" s="34">
        <f t="shared" si="3"/>
        <v>12.660710278908358</v>
      </c>
      <c r="F16" s="35">
        <f t="shared" si="4"/>
        <v>23.587708298570004</v>
      </c>
      <c r="G16" s="41">
        <f t="shared" si="4"/>
        <v>3.406637524243964</v>
      </c>
      <c r="H16" s="58">
        <f t="shared" si="5"/>
        <v>6.685428883588916E-124</v>
      </c>
      <c r="I16" s="8">
        <f t="shared" si="6"/>
        <v>8.464227818536502E-123</v>
      </c>
      <c r="J16" s="9">
        <f t="shared" si="7"/>
        <v>1.5769394635692988E-122</v>
      </c>
      <c r="K16" s="10">
        <f t="shared" si="8"/>
        <v>2.2774832900498435E-123</v>
      </c>
      <c r="L16" s="1"/>
      <c r="M16" s="45">
        <f t="shared" si="9"/>
        <v>1.5389197253412842E-20</v>
      </c>
      <c r="N16" s="9">
        <f t="shared" si="10"/>
        <v>1.9483816785043224E-19</v>
      </c>
      <c r="O16" s="9">
        <f t="shared" si="11"/>
        <v>3.629958957626568E-19</v>
      </c>
      <c r="P16" s="10">
        <f t="shared" si="12"/>
        <v>5.242541683146834E-20</v>
      </c>
      <c r="R16" s="22">
        <v>0</v>
      </c>
      <c r="S16" s="8">
        <f t="shared" si="13"/>
        <v>0</v>
      </c>
      <c r="T16" s="9">
        <f>F16*$R16</f>
        <v>0</v>
      </c>
      <c r="U16" s="10">
        <f>G16*$R16</f>
        <v>0</v>
      </c>
      <c r="W16" s="77">
        <f t="shared" si="16"/>
        <v>27.41636949877758</v>
      </c>
      <c r="X16" s="77">
        <f t="shared" si="17"/>
        <v>15.296983749932712</v>
      </c>
      <c r="Y16">
        <f t="shared" si="18"/>
        <v>1.0226689699359044E-122</v>
      </c>
      <c r="Z16">
        <f t="shared" si="19"/>
        <v>2.3540830030996537E-19</v>
      </c>
      <c r="AA16">
        <f t="shared" si="20"/>
        <v>0</v>
      </c>
    </row>
    <row r="17" spans="1:27" ht="12.75" thickBot="1">
      <c r="A17" s="5">
        <v>490</v>
      </c>
      <c r="B17" s="8">
        <f t="shared" si="1"/>
        <v>0.808207706140912</v>
      </c>
      <c r="C17" s="9">
        <f t="shared" si="2"/>
        <v>5.226440612850286</v>
      </c>
      <c r="D17" s="10">
        <f t="shared" si="21"/>
        <v>1.0189069909295163</v>
      </c>
      <c r="E17" s="34">
        <f t="shared" si="3"/>
        <v>6.081006262521797</v>
      </c>
      <c r="F17" s="35">
        <f t="shared" si="4"/>
        <v>39.32407208685983</v>
      </c>
      <c r="G17" s="41">
        <f t="shared" si="4"/>
        <v>7.666321102473319</v>
      </c>
      <c r="H17" s="58">
        <f t="shared" si="5"/>
        <v>6.348563105650525E-104</v>
      </c>
      <c r="I17" s="8">
        <f t="shared" si="6"/>
        <v>3.860565200347567E-103</v>
      </c>
      <c r="J17" s="9">
        <f t="shared" si="7"/>
        <v>2.4965135321457993E-102</v>
      </c>
      <c r="K17" s="10">
        <f t="shared" si="8"/>
        <v>4.867012330723217E-103</v>
      </c>
      <c r="L17" s="1"/>
      <c r="M17" s="45">
        <f t="shared" si="9"/>
        <v>4.292767471326121E-30</v>
      </c>
      <c r="N17" s="9">
        <f t="shared" si="10"/>
        <v>2.6104345876684E-29</v>
      </c>
      <c r="O17" s="9">
        <f t="shared" si="11"/>
        <v>1.6880909749455537E-28</v>
      </c>
      <c r="P17" s="10">
        <f t="shared" si="12"/>
        <v>3.290973385343847E-29</v>
      </c>
      <c r="R17" s="22">
        <v>60</v>
      </c>
      <c r="S17" s="8">
        <f t="shared" si="13"/>
        <v>364.8603757513078</v>
      </c>
      <c r="T17" s="9">
        <f t="shared" si="14"/>
        <v>2359.44432521159</v>
      </c>
      <c r="U17" s="10">
        <f t="shared" si="15"/>
        <v>459.9792661483991</v>
      </c>
      <c r="W17" s="77">
        <f t="shared" si="16"/>
        <v>47.193093398083874</v>
      </c>
      <c r="X17" s="77">
        <f t="shared" si="17"/>
        <v>26.331421556444003</v>
      </c>
      <c r="Y17">
        <f t="shared" si="18"/>
        <v>1.671666914125713E-102</v>
      </c>
      <c r="Z17">
        <f t="shared" si="19"/>
        <v>1.1303466993127824E-28</v>
      </c>
      <c r="AA17">
        <f t="shared" si="20"/>
        <v>1579.8852933866401</v>
      </c>
    </row>
    <row r="18" spans="1:27" ht="12.75" thickBot="1">
      <c r="A18" s="5">
        <v>500</v>
      </c>
      <c r="B18" s="8">
        <f t="shared" si="1"/>
        <v>0.34736449381408635</v>
      </c>
      <c r="C18" s="9">
        <f t="shared" si="2"/>
        <v>7.796933187005432</v>
      </c>
      <c r="D18" s="10">
        <f t="shared" si="21"/>
        <v>2.0518267116449094</v>
      </c>
      <c r="E18" s="34">
        <f t="shared" si="3"/>
        <v>2.6135925780109877</v>
      </c>
      <c r="F18" s="35">
        <f t="shared" si="4"/>
        <v>58.66462195100316</v>
      </c>
      <c r="G18" s="41">
        <f t="shared" si="4"/>
        <v>15.43807487644369</v>
      </c>
      <c r="H18" s="58">
        <f t="shared" si="5"/>
        <v>1.1041896724319528E-85</v>
      </c>
      <c r="I18" s="8">
        <f t="shared" si="6"/>
        <v>2.8859019325845355E-85</v>
      </c>
      <c r="J18" s="9">
        <f t="shared" si="7"/>
        <v>6.4776869695422535E-84</v>
      </c>
      <c r="K18" s="10">
        <f t="shared" si="8"/>
        <v>1.7046562840800318E-84</v>
      </c>
      <c r="L18" s="1"/>
      <c r="M18" s="45">
        <f t="shared" si="9"/>
        <v>2.1932131187779426E-41</v>
      </c>
      <c r="N18" s="9">
        <f t="shared" si="10"/>
        <v>5.732165529234362E-41</v>
      </c>
      <c r="O18" s="9">
        <f t="shared" si="11"/>
        <v>1.2866401847108859E-39</v>
      </c>
      <c r="P18" s="10">
        <f t="shared" si="12"/>
        <v>3.3858988347692466E-40</v>
      </c>
      <c r="R18" s="22">
        <v>0</v>
      </c>
      <c r="S18" s="8">
        <f t="shared" si="13"/>
        <v>0</v>
      </c>
      <c r="T18" s="9">
        <f t="shared" si="14"/>
        <v>0</v>
      </c>
      <c r="U18" s="10">
        <f t="shared" si="15"/>
        <v>0</v>
      </c>
      <c r="W18" s="77">
        <f t="shared" si="16"/>
        <v>74.18981658004722</v>
      </c>
      <c r="X18" s="77">
        <f t="shared" si="17"/>
        <v>41.39426333184166</v>
      </c>
      <c r="Y18">
        <f t="shared" si="18"/>
        <v>4.570711806894823E-84</v>
      </c>
      <c r="Z18">
        <f t="shared" si="19"/>
        <v>9.078644138154386E-40</v>
      </c>
      <c r="AA18">
        <f t="shared" si="20"/>
        <v>0</v>
      </c>
    </row>
    <row r="19" spans="1:27" ht="12.75" thickBot="1">
      <c r="A19" s="5">
        <v>510</v>
      </c>
      <c r="B19" s="8">
        <f t="shared" si="1"/>
        <v>0.1335958352772115</v>
      </c>
      <c r="C19" s="9">
        <f t="shared" si="2"/>
        <v>10.408464445558709</v>
      </c>
      <c r="D19" s="10">
        <f t="shared" si="21"/>
        <v>3.6973611559818513</v>
      </c>
      <c r="E19" s="34">
        <f t="shared" si="3"/>
        <v>1.0051835744633584</v>
      </c>
      <c r="F19" s="35">
        <f t="shared" si="4"/>
        <v>78.31394949065556</v>
      </c>
      <c r="G19" s="41">
        <f t="shared" si="4"/>
        <v>27.819180853505014</v>
      </c>
      <c r="H19" s="58">
        <f t="shared" si="5"/>
        <v>3.517499085190208E-69</v>
      </c>
      <c r="I19" s="8">
        <f t="shared" si="6"/>
        <v>3.5357323036230867E-69</v>
      </c>
      <c r="J19" s="9">
        <f t="shared" si="7"/>
        <v>2.754692456910131E-67</v>
      </c>
      <c r="K19" s="10">
        <f t="shared" si="8"/>
        <v>9.785394320294484E-68</v>
      </c>
      <c r="L19" s="1"/>
      <c r="M19" s="45">
        <f t="shared" si="9"/>
        <v>2.052326145583807E-54</v>
      </c>
      <c r="N19" s="9">
        <f t="shared" si="10"/>
        <v>2.062964530982538E-54</v>
      </c>
      <c r="O19" s="9">
        <f t="shared" si="11"/>
        <v>1.6072576610360206E-52</v>
      </c>
      <c r="P19" s="10">
        <f t="shared" si="12"/>
        <v>5.709403221437278E-53</v>
      </c>
      <c r="R19" s="22">
        <v>0</v>
      </c>
      <c r="S19" s="8">
        <f>E19*$R19</f>
        <v>0</v>
      </c>
      <c r="T19" s="9">
        <f>F19*$R19</f>
        <v>0</v>
      </c>
      <c r="U19" s="10">
        <f>G19*$R19</f>
        <v>0</v>
      </c>
      <c r="W19" s="77">
        <f t="shared" si="16"/>
        <v>106.16663646330936</v>
      </c>
      <c r="X19" s="77">
        <f t="shared" si="17"/>
        <v>59.235753765160915</v>
      </c>
      <c r="Y19">
        <f t="shared" si="18"/>
        <v>2.0836170967950594E-67</v>
      </c>
      <c r="Z19">
        <f t="shared" si="19"/>
        <v>1.2157108620560418E-52</v>
      </c>
      <c r="AA19">
        <f>X19*R19</f>
        <v>0</v>
      </c>
    </row>
    <row r="20" spans="1:27" ht="12.75" thickBot="1">
      <c r="A20" s="5">
        <v>520</v>
      </c>
      <c r="B20" s="8">
        <f t="shared" si="1"/>
        <v>0.04597751262010016</v>
      </c>
      <c r="C20" s="9">
        <f t="shared" si="2"/>
        <v>12.433533560244285</v>
      </c>
      <c r="D20" s="10">
        <f t="shared" si="21"/>
        <v>5.961947216484685</v>
      </c>
      <c r="E20" s="34">
        <f t="shared" si="3"/>
        <v>0.34593773364647584</v>
      </c>
      <c r="F20" s="35">
        <f t="shared" si="4"/>
        <v>93.55069850316178</v>
      </c>
      <c r="G20" s="41">
        <f t="shared" si="4"/>
        <v>44.85807062318052</v>
      </c>
      <c r="H20" s="58">
        <f t="shared" si="5"/>
        <v>2.052326145583807E-54</v>
      </c>
      <c r="I20" s="8">
        <f t="shared" si="6"/>
        <v>7.099770555066694E-55</v>
      </c>
      <c r="J20" s="9">
        <f t="shared" si="7"/>
        <v>1.9199654447566685E-52</v>
      </c>
      <c r="K20" s="10">
        <f t="shared" si="8"/>
        <v>9.206339118039827E-53</v>
      </c>
      <c r="L20" s="1"/>
      <c r="M20" s="45">
        <f t="shared" si="9"/>
        <v>3.517499085190208E-69</v>
      </c>
      <c r="N20" s="9">
        <f t="shared" si="10"/>
        <v>1.2168356616342526E-69</v>
      </c>
      <c r="O20" s="9">
        <f t="shared" si="11"/>
        <v>3.2906449640377656E-67</v>
      </c>
      <c r="P20" s="10">
        <f t="shared" si="12"/>
        <v>1.577882223804352E-67</v>
      </c>
      <c r="R20" s="22">
        <v>0</v>
      </c>
      <c r="S20" s="8">
        <f t="shared" si="13"/>
        <v>0</v>
      </c>
      <c r="T20" s="9">
        <f t="shared" si="14"/>
        <v>0</v>
      </c>
      <c r="U20" s="10">
        <f t="shared" si="15"/>
        <v>0</v>
      </c>
      <c r="W20" s="77">
        <f t="shared" si="16"/>
        <v>138.4203003841305</v>
      </c>
      <c r="X20" s="77">
        <f t="shared" si="17"/>
        <v>77.23170953511035</v>
      </c>
      <c r="Y20">
        <f t="shared" si="18"/>
        <v>1.5850465674704118E-52</v>
      </c>
      <c r="Z20">
        <f t="shared" si="19"/>
        <v>2.7166246763742654E-67</v>
      </c>
      <c r="AA20">
        <f t="shared" si="20"/>
        <v>0</v>
      </c>
    </row>
    <row r="21" spans="1:27" ht="12.75" thickBot="1">
      <c r="A21" s="5">
        <v>530</v>
      </c>
      <c r="B21" s="8">
        <f t="shared" si="1"/>
        <v>0.014159342351691714</v>
      </c>
      <c r="C21" s="9">
        <f t="shared" si="2"/>
        <v>13.290690245165901</v>
      </c>
      <c r="D21" s="10">
        <f t="shared" si="21"/>
        <v>8.602594196774588</v>
      </c>
      <c r="E21" s="34">
        <f t="shared" si="3"/>
        <v>0.10653579378122788</v>
      </c>
      <c r="F21" s="35">
        <f t="shared" si="4"/>
        <v>100</v>
      </c>
      <c r="G21" s="41">
        <f t="shared" si="4"/>
        <v>64.72646670780344</v>
      </c>
      <c r="H21" s="58">
        <f t="shared" si="5"/>
        <v>2.1932131187779426E-41</v>
      </c>
      <c r="I21" s="8">
        <f t="shared" si="6"/>
        <v>2.3365570054041054E-42</v>
      </c>
      <c r="J21" s="9">
        <f t="shared" si="7"/>
        <v>2.1932131187779425E-39</v>
      </c>
      <c r="K21" s="10">
        <f t="shared" si="8"/>
        <v>1.4195893591569825E-39</v>
      </c>
      <c r="L21" s="1"/>
      <c r="M21" s="45">
        <f t="shared" si="9"/>
        <v>1.1041896724319528E-85</v>
      </c>
      <c r="N21" s="9">
        <f t="shared" si="10"/>
        <v>1.176357232375721E-86</v>
      </c>
      <c r="O21" s="9">
        <f t="shared" si="11"/>
        <v>1.1041896724319528E-83</v>
      </c>
      <c r="P21" s="10">
        <f t="shared" si="12"/>
        <v>7.147029607176718E-84</v>
      </c>
      <c r="R21" s="22">
        <v>0</v>
      </c>
      <c r="S21" s="8">
        <f>E21*$R21</f>
        <v>0</v>
      </c>
      <c r="T21" s="9">
        <f>F21*$R21</f>
        <v>0</v>
      </c>
      <c r="U21" s="10">
        <f>G21*$R21</f>
        <v>0</v>
      </c>
      <c r="W21" s="77">
        <f t="shared" si="16"/>
        <v>164.73001790092948</v>
      </c>
      <c r="X21" s="77">
        <f t="shared" si="17"/>
        <v>91.91123598874013</v>
      </c>
      <c r="Y21">
        <f t="shared" si="18"/>
        <v>2.015809285336002E-39</v>
      </c>
      <c r="Z21">
        <f t="shared" si="19"/>
        <v>1.0148743755922288E-83</v>
      </c>
      <c r="AA21">
        <f>X21*R21</f>
        <v>0</v>
      </c>
    </row>
    <row r="22" spans="1:27" ht="12.75" thickBot="1">
      <c r="A22" s="5">
        <v>540</v>
      </c>
      <c r="B22" s="8">
        <f t="shared" si="1"/>
        <v>0.00390198638987754</v>
      </c>
      <c r="C22" s="9">
        <f t="shared" si="2"/>
        <v>12.712927182017474</v>
      </c>
      <c r="D22" s="10">
        <f t="shared" si="21"/>
        <v>11.107486763059988</v>
      </c>
      <c r="E22" s="34">
        <f t="shared" si="3"/>
        <v>0.02935879414763107</v>
      </c>
      <c r="F22" s="35">
        <f aca="true" t="shared" si="22" ref="F22:F46">100*C22/$B$47</f>
        <v>95.65287391030296</v>
      </c>
      <c r="G22" s="41">
        <f aca="true" t="shared" si="23" ref="G22:G46">100*D22/$B$47</f>
        <v>83.57343793412092</v>
      </c>
      <c r="H22" s="58">
        <f t="shared" si="5"/>
        <v>4.292767471326121E-30</v>
      </c>
      <c r="I22" s="8">
        <f t="shared" si="6"/>
        <v>1.2603047651431036E-31</v>
      </c>
      <c r="J22" s="9">
        <f t="shared" si="7"/>
        <v>4.1061554566100755E-28</v>
      </c>
      <c r="K22" s="10">
        <f t="shared" si="8"/>
        <v>3.5876133583048676E-28</v>
      </c>
      <c r="L22" s="1"/>
      <c r="M22" s="45">
        <f t="shared" si="9"/>
        <v>6.348563105650525E-104</v>
      </c>
      <c r="N22" s="9">
        <f t="shared" si="10"/>
        <v>1.8638615735203917E-105</v>
      </c>
      <c r="O22" s="9">
        <f t="shared" si="11"/>
        <v>6.07258306256391E-102</v>
      </c>
      <c r="P22" s="10">
        <f t="shared" si="12"/>
        <v>5.305712446809341E-102</v>
      </c>
      <c r="R22" s="22">
        <v>0</v>
      </c>
      <c r="S22" s="8">
        <f t="shared" si="13"/>
        <v>0</v>
      </c>
      <c r="T22" s="9">
        <f t="shared" si="14"/>
        <v>0</v>
      </c>
      <c r="U22" s="10">
        <f t="shared" si="15"/>
        <v>0</v>
      </c>
      <c r="W22" s="77">
        <f t="shared" si="16"/>
        <v>179.22729047089547</v>
      </c>
      <c r="X22" s="77">
        <f t="shared" si="17"/>
        <v>100</v>
      </c>
      <c r="Y22">
        <f t="shared" si="18"/>
        <v>4.292767471326121E-28</v>
      </c>
      <c r="Z22">
        <f t="shared" si="19"/>
        <v>6.348563105650525E-102</v>
      </c>
      <c r="AA22">
        <f t="shared" si="20"/>
        <v>0</v>
      </c>
    </row>
    <row r="23" spans="1:27" ht="12.75" thickBot="1">
      <c r="A23" s="5">
        <v>550</v>
      </c>
      <c r="B23" s="8">
        <f t="shared" si="1"/>
        <v>0.0009622179970852723</v>
      </c>
      <c r="C23" s="9">
        <f t="shared" si="2"/>
        <v>10.881496833350866</v>
      </c>
      <c r="D23" s="10">
        <f t="shared" si="21"/>
        <v>12.8335624865338</v>
      </c>
      <c r="E23" s="34">
        <f t="shared" si="3"/>
        <v>0.0072397895017924365</v>
      </c>
      <c r="F23" s="35">
        <f t="shared" si="22"/>
        <v>81.87307530779819</v>
      </c>
      <c r="G23" s="41">
        <f t="shared" si="23"/>
        <v>96.56054162575667</v>
      </c>
      <c r="H23" s="58">
        <f t="shared" si="5"/>
        <v>1.5389197253412842E-20</v>
      </c>
      <c r="I23" s="8">
        <f t="shared" si="6"/>
        <v>1.114145487162713E-22</v>
      </c>
      <c r="J23" s="9">
        <f t="shared" si="7"/>
        <v>1.2599609056552306E-18</v>
      </c>
      <c r="K23" s="10">
        <f t="shared" si="8"/>
        <v>1.485989221975151E-18</v>
      </c>
      <c r="L23" s="1"/>
      <c r="M23" s="45">
        <f t="shared" si="9"/>
        <v>6.685428883588916E-124</v>
      </c>
      <c r="N23" s="9">
        <f t="shared" si="10"/>
        <v>4.8401097846386966E-126</v>
      </c>
      <c r="O23" s="9">
        <f t="shared" si="11"/>
        <v>5.473566224510045E-122</v>
      </c>
      <c r="P23" s="10">
        <f t="shared" si="12"/>
        <v>6.455486339998235E-122</v>
      </c>
      <c r="R23" s="22">
        <v>0</v>
      </c>
      <c r="S23" s="8">
        <f t="shared" si="13"/>
        <v>0</v>
      </c>
      <c r="T23" s="9">
        <f t="shared" si="14"/>
        <v>0</v>
      </c>
      <c r="U23" s="10">
        <f t="shared" si="15"/>
        <v>0</v>
      </c>
      <c r="W23" s="77">
        <f t="shared" si="16"/>
        <v>178.43385825987158</v>
      </c>
      <c r="X23" s="77">
        <f t="shared" si="17"/>
        <v>99.55730390782607</v>
      </c>
      <c r="Y23">
        <f t="shared" si="18"/>
        <v>1.5321069878555044E-18</v>
      </c>
      <c r="Z23">
        <f t="shared" si="19"/>
        <v>6.6558327511762E-122</v>
      </c>
      <c r="AA23">
        <f>X23*R23</f>
        <v>0</v>
      </c>
    </row>
    <row r="24" spans="1:27" ht="12.75" thickBot="1">
      <c r="A24" s="5">
        <v>560</v>
      </c>
      <c r="B24" s="8">
        <f t="shared" si="1"/>
        <v>0.0002123275059622363</v>
      </c>
      <c r="C24" s="9">
        <f t="shared" si="2"/>
        <v>8.334446788488615</v>
      </c>
      <c r="D24" s="10">
        <f t="shared" si="21"/>
        <v>13.268557543798408</v>
      </c>
      <c r="E24" s="34">
        <f t="shared" si="3"/>
        <v>0.0015975656797769717</v>
      </c>
      <c r="F24" s="35">
        <f t="shared" si="22"/>
        <v>62.70890852730561</v>
      </c>
      <c r="G24" s="41">
        <f t="shared" si="23"/>
        <v>99.83347214509386</v>
      </c>
      <c r="H24" s="58">
        <f t="shared" si="5"/>
        <v>1.0104542167073785E-12</v>
      </c>
      <c r="I24" s="8">
        <f t="shared" si="6"/>
        <v>1.6142669775976305E-15</v>
      </c>
      <c r="J24" s="9">
        <f t="shared" si="7"/>
        <v>6.336448104653324E-11</v>
      </c>
      <c r="K24" s="10">
        <f t="shared" si="8"/>
        <v>1.008771528975487E-10</v>
      </c>
      <c r="L24" s="1"/>
      <c r="M24" s="45">
        <f t="shared" si="9"/>
        <v>1.2894519942795703E-145</v>
      </c>
      <c r="N24" s="9">
        <f t="shared" si="10"/>
        <v>2.0599842517810135E-148</v>
      </c>
      <c r="O24" s="9">
        <f t="shared" si="11"/>
        <v>8.086012715962937E-144</v>
      </c>
      <c r="P24" s="10">
        <f t="shared" si="12"/>
        <v>1.2873046975334521E-143</v>
      </c>
      <c r="R24" s="22">
        <v>60</v>
      </c>
      <c r="S24" s="8">
        <f t="shared" si="13"/>
        <v>0.0958539407866183</v>
      </c>
      <c r="T24" s="9">
        <f t="shared" si="14"/>
        <v>3762.5345116383364</v>
      </c>
      <c r="U24" s="10">
        <f t="shared" si="15"/>
        <v>5990.008328705632</v>
      </c>
      <c r="W24" s="77">
        <f t="shared" si="16"/>
        <v>162.5424339245888</v>
      </c>
      <c r="X24" s="77">
        <f t="shared" si="17"/>
        <v>90.69067188235148</v>
      </c>
      <c r="Y24">
        <f t="shared" si="18"/>
        <v>9.163877181954734E-11</v>
      </c>
      <c r="Z24">
        <f t="shared" si="19"/>
        <v>1.1694126772125228E-143</v>
      </c>
      <c r="AA24">
        <f t="shared" si="20"/>
        <v>5441.440312941088</v>
      </c>
    </row>
    <row r="25" spans="1:27" ht="12.75" thickBot="1">
      <c r="A25" s="5">
        <v>570</v>
      </c>
      <c r="B25" s="8">
        <f t="shared" si="1"/>
        <v>4.1926064579324545E-05</v>
      </c>
      <c r="C25" s="9">
        <f t="shared" si="2"/>
        <v>5.712286401593579</v>
      </c>
      <c r="D25" s="10">
        <f t="shared" si="21"/>
        <v>12.275671343444111</v>
      </c>
      <c r="E25" s="34">
        <f t="shared" si="3"/>
        <v>0.00031545438051702333</v>
      </c>
      <c r="F25" s="35">
        <f t="shared" si="22"/>
        <v>42.97960674895162</v>
      </c>
      <c r="G25" s="41">
        <f t="shared" si="23"/>
        <v>92.36293312839058</v>
      </c>
      <c r="H25" s="58">
        <f t="shared" si="5"/>
        <v>1.2151765699646573E-06</v>
      </c>
      <c r="I25" s="8">
        <f t="shared" si="6"/>
        <v>3.833327720970022E-10</v>
      </c>
      <c r="J25" s="9">
        <f t="shared" si="7"/>
        <v>5.222781110762086E-05</v>
      </c>
      <c r="K25" s="10">
        <f t="shared" si="8"/>
        <v>0.00011223727227083267</v>
      </c>
      <c r="L25" s="1"/>
      <c r="M25" s="45">
        <f t="shared" si="9"/>
        <v>4.555154957473322E-169</v>
      </c>
      <c r="N25" s="9">
        <f t="shared" si="10"/>
        <v>1.4369435852687944E-172</v>
      </c>
      <c r="O25" s="9">
        <f t="shared" si="11"/>
        <v>1.9577876875274082E-167</v>
      </c>
      <c r="P25" s="10">
        <f t="shared" si="12"/>
        <v>4.207274727265653E-167</v>
      </c>
      <c r="R25" s="22">
        <v>0</v>
      </c>
      <c r="S25" s="8">
        <f t="shared" si="13"/>
        <v>0</v>
      </c>
      <c r="T25" s="9">
        <f t="shared" si="14"/>
        <v>0</v>
      </c>
      <c r="U25" s="10">
        <f t="shared" si="15"/>
        <v>0</v>
      </c>
      <c r="W25" s="77">
        <f t="shared" si="16"/>
        <v>135.34255039248822</v>
      </c>
      <c r="X25" s="77">
        <f t="shared" si="17"/>
        <v>75.51447663851525</v>
      </c>
      <c r="Y25">
        <f t="shared" si="18"/>
        <v>9.17634227042672E-05</v>
      </c>
      <c r="Z25">
        <f t="shared" si="19"/>
        <v>3.439801426209361E-167</v>
      </c>
      <c r="AA25">
        <f t="shared" si="20"/>
        <v>0</v>
      </c>
    </row>
    <row r="26" spans="1:27" ht="12.75" thickBot="1">
      <c r="A26" s="5">
        <v>580</v>
      </c>
      <c r="B26" s="8">
        <f aca="true" t="shared" si="24" ref="B26:B46">$B$4*NORMDIST($A26,B$2,B$3,FALSE)</f>
        <v>7.408102743599053E-06</v>
      </c>
      <c r="C26" s="9">
        <f t="shared" si="2"/>
        <v>3.5033879122083387</v>
      </c>
      <c r="D26" s="10">
        <f t="shared" si="21"/>
        <v>10.16276423201724</v>
      </c>
      <c r="E26" s="34">
        <f t="shared" si="3"/>
        <v>5.573903692694616E-05</v>
      </c>
      <c r="F26" s="35">
        <f t="shared" si="22"/>
        <v>26.359713811572675</v>
      </c>
      <c r="G26" s="41">
        <f t="shared" si="23"/>
        <v>76.4652854332652</v>
      </c>
      <c r="H26" s="58">
        <f t="shared" si="5"/>
        <v>0.02676604515297707</v>
      </c>
      <c r="I26" s="8">
        <f t="shared" si="6"/>
        <v>1.4919135791700972E-06</v>
      </c>
      <c r="J26" s="9">
        <f t="shared" si="7"/>
        <v>0.7055452901001076</v>
      </c>
      <c r="K26" s="10">
        <f t="shared" si="8"/>
        <v>2.046673282542056</v>
      </c>
      <c r="L26" s="1"/>
      <c r="M26" s="45">
        <f t="shared" si="9"/>
        <v>2.9472922697570945E-194</v>
      </c>
      <c r="N26" s="9">
        <f t="shared" si="10"/>
        <v>1.6427923265849364E-198</v>
      </c>
      <c r="O26" s="9">
        <f t="shared" si="11"/>
        <v>7.768978074985746E-193</v>
      </c>
      <c r="P26" s="10">
        <f t="shared" si="12"/>
        <v>2.253655446622323E-192</v>
      </c>
      <c r="R26" s="22">
        <v>0</v>
      </c>
      <c r="S26" s="8">
        <f t="shared" si="13"/>
        <v>0</v>
      </c>
      <c r="T26" s="9">
        <f t="shared" si="14"/>
        <v>0</v>
      </c>
      <c r="U26" s="10">
        <f t="shared" si="15"/>
        <v>0</v>
      </c>
      <c r="W26" s="77">
        <f t="shared" si="16"/>
        <v>102.82500110280577</v>
      </c>
      <c r="X26" s="77">
        <f t="shared" si="17"/>
        <v>57.37128583077219</v>
      </c>
      <c r="Y26">
        <f t="shared" si="18"/>
        <v>1.535602427030802</v>
      </c>
      <c r="Z26">
        <f t="shared" si="19"/>
        <v>1.690899472350596E-192</v>
      </c>
      <c r="AA26">
        <f t="shared" si="20"/>
        <v>0</v>
      </c>
    </row>
    <row r="27" spans="1:27" ht="12.75" thickBot="1">
      <c r="A27" s="5">
        <v>590</v>
      </c>
      <c r="B27" s="8">
        <f t="shared" si="24"/>
        <v>1.1713183649401446E-06</v>
      </c>
      <c r="C27" s="9">
        <f t="shared" si="2"/>
        <v>1.9227000519710942</v>
      </c>
      <c r="D27" s="10">
        <f t="shared" si="21"/>
        <v>7.528760915570815</v>
      </c>
      <c r="E27" s="34">
        <f t="shared" si="3"/>
        <v>8.813073988886146E-06</v>
      </c>
      <c r="F27" s="35">
        <f t="shared" si="22"/>
        <v>14.46651766389951</v>
      </c>
      <c r="G27" s="41">
        <f t="shared" si="23"/>
        <v>56.646876698591186</v>
      </c>
      <c r="H27" s="58">
        <f t="shared" si="5"/>
        <v>10.798193302637612</v>
      </c>
      <c r="I27" s="8">
        <f t="shared" si="6"/>
        <v>9.516527652244013E-05</v>
      </c>
      <c r="J27" s="9">
        <f t="shared" si="7"/>
        <v>156.2122541508084</v>
      </c>
      <c r="K27" s="10">
        <f t="shared" si="8"/>
        <v>611.683924582066</v>
      </c>
      <c r="L27" s="1"/>
      <c r="M27" s="45">
        <f t="shared" si="9"/>
        <v>3.492732513517554E-221</v>
      </c>
      <c r="N27" s="9">
        <f t="shared" si="10"/>
        <v>3.0781710065018483E-226</v>
      </c>
      <c r="O27" s="9">
        <f t="shared" si="11"/>
        <v>5.0527676602077825E-220</v>
      </c>
      <c r="P27" s="10">
        <f t="shared" si="12"/>
        <v>1.9785238803438934E-219</v>
      </c>
      <c r="R27" s="22">
        <v>0</v>
      </c>
      <c r="S27" s="8">
        <f t="shared" si="13"/>
        <v>0</v>
      </c>
      <c r="T27" s="9">
        <f t="shared" si="14"/>
        <v>0</v>
      </c>
      <c r="U27" s="10">
        <f t="shared" si="15"/>
        <v>0</v>
      </c>
      <c r="W27" s="77">
        <f t="shared" si="16"/>
        <v>71.11339465625983</v>
      </c>
      <c r="X27" s="77">
        <f t="shared" si="17"/>
        <v>39.6777714316938</v>
      </c>
      <c r="Y27">
        <f t="shared" si="18"/>
        <v>428.448245737302</v>
      </c>
      <c r="Z27">
        <f t="shared" si="19"/>
        <v>1.3858384234339487E-219</v>
      </c>
      <c r="AA27">
        <f t="shared" si="20"/>
        <v>0</v>
      </c>
    </row>
    <row r="28" spans="1:27" ht="12.75" thickBot="1">
      <c r="A28" s="5">
        <v>600</v>
      </c>
      <c r="B28" s="8">
        <f t="shared" si="24"/>
        <v>1.6572497636408867E-07</v>
      </c>
      <c r="C28" s="9">
        <f t="shared" si="2"/>
        <v>0.9442345913867062</v>
      </c>
      <c r="D28" s="10">
        <f t="shared" si="21"/>
        <v>4.9909155211914955</v>
      </c>
      <c r="E28" s="34">
        <f t="shared" si="3"/>
        <v>1.2469252785751007E-06</v>
      </c>
      <c r="F28" s="35">
        <f t="shared" si="22"/>
        <v>7.104481211802704</v>
      </c>
      <c r="G28" s="41">
        <f t="shared" si="23"/>
        <v>37.55196629465347</v>
      </c>
      <c r="H28" s="58">
        <f t="shared" si="5"/>
        <v>79.78845608028655</v>
      </c>
      <c r="I28" s="8">
        <f t="shared" si="6"/>
        <v>9.94902428249885E-05</v>
      </c>
      <c r="J28" s="9">
        <f t="shared" si="7"/>
        <v>566.855587141141</v>
      </c>
      <c r="K28" s="10">
        <f t="shared" si="8"/>
        <v>2996.213413429359</v>
      </c>
      <c r="L28" s="1"/>
      <c r="M28" s="45">
        <f t="shared" si="9"/>
        <v>7.581052800185736E-250</v>
      </c>
      <c r="N28" s="9">
        <f t="shared" si="10"/>
        <v>9.453006374764146E-256</v>
      </c>
      <c r="O28" s="9">
        <f t="shared" si="11"/>
        <v>5.385944718460384E-249</v>
      </c>
      <c r="P28" s="10">
        <f t="shared" si="12"/>
        <v>2.8468343923056306E-248</v>
      </c>
      <c r="R28" s="22">
        <v>0</v>
      </c>
      <c r="S28" s="8">
        <f t="shared" si="13"/>
        <v>0</v>
      </c>
      <c r="T28" s="9">
        <f t="shared" si="14"/>
        <v>0</v>
      </c>
      <c r="U28" s="10">
        <f t="shared" si="15"/>
        <v>0</v>
      </c>
      <c r="W28" s="77">
        <f t="shared" si="16"/>
        <v>44.65644754802035</v>
      </c>
      <c r="X28" s="77">
        <f t="shared" si="17"/>
        <v>24.916098118033016</v>
      </c>
      <c r="Y28">
        <f t="shared" si="18"/>
        <v>1988.0170003827877</v>
      </c>
      <c r="Z28">
        <f t="shared" si="19"/>
        <v>1.8889025540741672E-248</v>
      </c>
      <c r="AA28">
        <f t="shared" si="20"/>
        <v>0</v>
      </c>
    </row>
    <row r="29" spans="1:27" ht="12.75" thickBot="1">
      <c r="A29" s="5">
        <v>610</v>
      </c>
      <c r="B29" s="8">
        <f t="shared" si="24"/>
        <v>2.0981959117246627E-08</v>
      </c>
      <c r="C29" s="9">
        <f t="shared" si="2"/>
        <v>0.4149476720668069</v>
      </c>
      <c r="D29" s="10">
        <f t="shared" si="21"/>
        <v>2.960615369686395</v>
      </c>
      <c r="E29" s="34">
        <f t="shared" si="3"/>
        <v>1.5786959691486452E-07</v>
      </c>
      <c r="F29" s="35">
        <f t="shared" si="22"/>
        <v>3.122092716123092</v>
      </c>
      <c r="G29" s="41">
        <f t="shared" si="23"/>
        <v>22.2758586279086</v>
      </c>
      <c r="H29" s="58">
        <f t="shared" si="5"/>
        <v>10.798193302637612</v>
      </c>
      <c r="I29" s="8">
        <f t="shared" si="6"/>
        <v>1.7047064240961895E-06</v>
      </c>
      <c r="J29" s="9">
        <f t="shared" si="7"/>
        <v>33.71296065745404</v>
      </c>
      <c r="K29" s="10">
        <f t="shared" si="8"/>
        <v>240.53902744638492</v>
      </c>
      <c r="L29" s="1"/>
      <c r="M29" s="45">
        <f t="shared" si="9"/>
        <v>3.013809435240789E-280</v>
      </c>
      <c r="N29" s="9">
        <f t="shared" si="10"/>
        <v>4.757888807196789E-287</v>
      </c>
      <c r="O29" s="9">
        <f t="shared" si="11"/>
        <v>9.409392485548316E-280</v>
      </c>
      <c r="P29" s="10">
        <f t="shared" si="12"/>
        <v>6.713519291088088E-279</v>
      </c>
      <c r="R29" s="22">
        <v>0</v>
      </c>
      <c r="S29" s="8">
        <f t="shared" si="13"/>
        <v>0</v>
      </c>
      <c r="T29" s="9">
        <f t="shared" si="14"/>
        <v>0</v>
      </c>
      <c r="U29" s="10">
        <f t="shared" si="15"/>
        <v>0</v>
      </c>
      <c r="W29" s="77">
        <f t="shared" si="16"/>
        <v>25.39795134929401</v>
      </c>
      <c r="X29" s="77">
        <f t="shared" si="17"/>
        <v>14.170805842438575</v>
      </c>
      <c r="Y29">
        <f t="shared" si="18"/>
        <v>153.01910074079817</v>
      </c>
      <c r="Z29">
        <f t="shared" si="19"/>
        <v>4.270810835290668E-279</v>
      </c>
      <c r="AA29">
        <f t="shared" si="20"/>
        <v>0</v>
      </c>
    </row>
    <row r="30" spans="1:27" ht="12.75" thickBot="1">
      <c r="A30" s="5">
        <v>620</v>
      </c>
      <c r="B30" s="8">
        <f t="shared" si="24"/>
        <v>2.3771093746653584E-09</v>
      </c>
      <c r="C30" s="9">
        <f t="shared" si="2"/>
        <v>0.16317432168629775</v>
      </c>
      <c r="D30" s="10">
        <f t="shared" si="21"/>
        <v>1.5715522238623856</v>
      </c>
      <c r="E30" s="34">
        <f t="shared" si="3"/>
        <v>1.788552235298661E-08</v>
      </c>
      <c r="F30" s="35">
        <f t="shared" si="22"/>
        <v>1.2277339903068438</v>
      </c>
      <c r="G30" s="41">
        <f t="shared" si="23"/>
        <v>11.824459037663537</v>
      </c>
      <c r="H30" s="58">
        <f t="shared" si="5"/>
        <v>0.02676604515297707</v>
      </c>
      <c r="I30" s="8">
        <f t="shared" si="6"/>
        <v>4.787246988846203E-10</v>
      </c>
      <c r="J30" s="9">
        <f t="shared" si="7"/>
        <v>0.032861583420397696</v>
      </c>
      <c r="K30" s="10">
        <f t="shared" si="8"/>
        <v>0.31649400451163</v>
      </c>
      <c r="L30" s="1"/>
      <c r="M30" s="45">
        <f t="shared" si="9"/>
        <v>0</v>
      </c>
      <c r="N30" s="9">
        <f t="shared" si="10"/>
        <v>0</v>
      </c>
      <c r="O30" s="9">
        <f t="shared" si="11"/>
        <v>0</v>
      </c>
      <c r="P30" s="10">
        <f t="shared" si="12"/>
        <v>0</v>
      </c>
      <c r="R30" s="22">
        <v>0</v>
      </c>
      <c r="S30" s="8">
        <f t="shared" si="13"/>
        <v>0</v>
      </c>
      <c r="T30" s="9">
        <f t="shared" si="14"/>
        <v>0</v>
      </c>
      <c r="U30" s="10">
        <f t="shared" si="15"/>
        <v>0</v>
      </c>
      <c r="W30" s="77">
        <f t="shared" si="16"/>
        <v>13.052193028566565</v>
      </c>
      <c r="X30" s="77">
        <f t="shared" si="17"/>
        <v>7.2824808065075874</v>
      </c>
      <c r="Y30">
        <f t="shared" si="18"/>
        <v>0.19492321009267097</v>
      </c>
      <c r="Z30">
        <f t="shared" si="19"/>
        <v>0</v>
      </c>
      <c r="AA30">
        <f t="shared" si="20"/>
        <v>0</v>
      </c>
    </row>
    <row r="31" spans="1:27" ht="12.75" thickBot="1">
      <c r="A31" s="5">
        <v>630</v>
      </c>
      <c r="B31" s="8">
        <f t="shared" si="24"/>
        <v>2.409890727448352E-10</v>
      </c>
      <c r="C31" s="9">
        <f t="shared" si="2"/>
        <v>0.0574189646351227</v>
      </c>
      <c r="D31" s="10">
        <f t="shared" si="21"/>
        <v>0.74648434316143</v>
      </c>
      <c r="E31" s="34">
        <f t="shared" si="3"/>
        <v>1.8132171339444758E-09</v>
      </c>
      <c r="F31" s="35">
        <f t="shared" si="22"/>
        <v>0.43202394740940686</v>
      </c>
      <c r="G31" s="41">
        <f t="shared" si="23"/>
        <v>5.61659574778625</v>
      </c>
      <c r="H31" s="58">
        <f t="shared" si="5"/>
        <v>1.2151765699646573E-06</v>
      </c>
      <c r="I31" s="8">
        <f t="shared" si="6"/>
        <v>2.2033789774277945E-15</v>
      </c>
      <c r="J31" s="9">
        <f t="shared" si="7"/>
        <v>5.249853785555546E-07</v>
      </c>
      <c r="K31" s="10">
        <f t="shared" si="8"/>
        <v>6.825155555672975E-06</v>
      </c>
      <c r="L31" s="1"/>
      <c r="M31" s="45">
        <f t="shared" si="9"/>
        <v>0</v>
      </c>
      <c r="N31" s="9">
        <f t="shared" si="10"/>
        <v>0</v>
      </c>
      <c r="O31" s="9">
        <f t="shared" si="11"/>
        <v>0</v>
      </c>
      <c r="P31" s="10">
        <f t="shared" si="12"/>
        <v>0</v>
      </c>
      <c r="R31" s="22">
        <v>0</v>
      </c>
      <c r="S31" s="8">
        <f t="shared" si="13"/>
        <v>0</v>
      </c>
      <c r="T31" s="9">
        <f t="shared" si="14"/>
        <v>0</v>
      </c>
      <c r="U31" s="10">
        <f t="shared" si="15"/>
        <v>0</v>
      </c>
      <c r="W31" s="77">
        <f t="shared" si="16"/>
        <v>6.0486196952560976</v>
      </c>
      <c r="X31" s="77">
        <f t="shared" si="17"/>
        <v>3.3748318570035662</v>
      </c>
      <c r="Y31">
        <f t="shared" si="18"/>
        <v>4.101016600201049E-06</v>
      </c>
      <c r="Z31">
        <f t="shared" si="19"/>
        <v>0</v>
      </c>
      <c r="AA31">
        <f t="shared" si="20"/>
        <v>0</v>
      </c>
    </row>
    <row r="32" spans="1:27" ht="12.75" thickBot="1">
      <c r="A32" s="5">
        <v>640</v>
      </c>
      <c r="B32" s="8">
        <f t="shared" si="24"/>
        <v>2.186203544452482E-11</v>
      </c>
      <c r="C32" s="9">
        <f t="shared" si="2"/>
        <v>0.01808023020647327</v>
      </c>
      <c r="D32" s="10">
        <f t="shared" si="21"/>
        <v>0.31729092184457297</v>
      </c>
      <c r="E32" s="34">
        <f t="shared" si="3"/>
        <v>1.644913472607376E-10</v>
      </c>
      <c r="F32" s="35">
        <f t="shared" si="22"/>
        <v>0.13603680375478935</v>
      </c>
      <c r="G32" s="41">
        <f t="shared" si="23"/>
        <v>2.387317106874703</v>
      </c>
      <c r="H32" s="58">
        <f t="shared" si="5"/>
        <v>1.0104542167073785E-12</v>
      </c>
      <c r="I32" s="8">
        <f t="shared" si="6"/>
        <v>1.6621097545148998E-22</v>
      </c>
      <c r="J32" s="9">
        <f t="shared" si="7"/>
        <v>1.3745896198142105E-13</v>
      </c>
      <c r="K32" s="10">
        <f t="shared" si="8"/>
        <v>2.4122746372592032E-12</v>
      </c>
      <c r="L32" s="1"/>
      <c r="M32" s="45">
        <f t="shared" si="9"/>
        <v>0</v>
      </c>
      <c r="N32" s="9">
        <f t="shared" si="10"/>
        <v>0</v>
      </c>
      <c r="O32" s="9">
        <f t="shared" si="11"/>
        <v>0</v>
      </c>
      <c r="P32" s="10">
        <f t="shared" si="12"/>
        <v>0</v>
      </c>
      <c r="R32" s="22">
        <v>0</v>
      </c>
      <c r="S32" s="8">
        <f t="shared" si="13"/>
        <v>0</v>
      </c>
      <c r="T32" s="9">
        <f t="shared" si="14"/>
        <v>0</v>
      </c>
      <c r="U32" s="10">
        <f t="shared" si="15"/>
        <v>0</v>
      </c>
      <c r="W32" s="77">
        <f t="shared" si="16"/>
        <v>2.5233539106349756</v>
      </c>
      <c r="X32" s="77">
        <f t="shared" si="17"/>
        <v>1.4079071909223224</v>
      </c>
      <c r="Y32">
        <f t="shared" si="18"/>
        <v>1.4226257578001009E-12</v>
      </c>
      <c r="Z32">
        <f t="shared" si="19"/>
        <v>0</v>
      </c>
      <c r="AA32">
        <f t="shared" si="20"/>
        <v>0</v>
      </c>
    </row>
    <row r="33" spans="1:27" ht="12.75" thickBot="1">
      <c r="A33" s="5">
        <v>650</v>
      </c>
      <c r="B33" s="8">
        <f t="shared" si="24"/>
        <v>1.7747161240843142E-12</v>
      </c>
      <c r="C33" s="9">
        <f t="shared" si="2"/>
        <v>0.005094453611951162</v>
      </c>
      <c r="D33" s="10">
        <f t="shared" si="21"/>
        <v>0.12068120760064288</v>
      </c>
      <c r="E33" s="34">
        <f t="shared" si="3"/>
        <v>1.3353077164143638E-11</v>
      </c>
      <c r="F33" s="35">
        <f t="shared" si="22"/>
        <v>0.038330993484737334</v>
      </c>
      <c r="G33" s="41">
        <f t="shared" si="23"/>
        <v>0.9080130931840589</v>
      </c>
      <c r="H33" s="58">
        <f t="shared" si="5"/>
        <v>1.5389197253412842E-20</v>
      </c>
      <c r="I33" s="8">
        <f t="shared" si="6"/>
        <v>2.05493138419049E-31</v>
      </c>
      <c r="J33" s="9">
        <f t="shared" si="7"/>
        <v>5.898832196559054E-22</v>
      </c>
      <c r="K33" s="10">
        <f t="shared" si="8"/>
        <v>1.3973592599691018E-20</v>
      </c>
      <c r="L33" s="1"/>
      <c r="M33" s="45">
        <f t="shared" si="9"/>
        <v>0</v>
      </c>
      <c r="N33" s="9">
        <f t="shared" si="10"/>
        <v>0</v>
      </c>
      <c r="O33" s="9">
        <f t="shared" si="11"/>
        <v>0</v>
      </c>
      <c r="P33" s="10">
        <f t="shared" si="12"/>
        <v>0</v>
      </c>
      <c r="R33" s="22">
        <v>0</v>
      </c>
      <c r="S33" s="8">
        <f t="shared" si="13"/>
        <v>0</v>
      </c>
      <c r="T33" s="9">
        <f t="shared" si="14"/>
        <v>0</v>
      </c>
      <c r="U33" s="10">
        <f t="shared" si="15"/>
        <v>0</v>
      </c>
      <c r="W33" s="77">
        <f t="shared" si="16"/>
        <v>0.9463440866692413</v>
      </c>
      <c r="X33" s="77">
        <f t="shared" si="17"/>
        <v>0.5280133869026588</v>
      </c>
      <c r="Y33">
        <f t="shared" si="18"/>
        <v>8.125702163487608E-21</v>
      </c>
      <c r="Z33">
        <f t="shared" si="19"/>
        <v>0</v>
      </c>
      <c r="AA33">
        <f t="shared" si="20"/>
        <v>0</v>
      </c>
    </row>
    <row r="34" spans="1:27" ht="12.75" thickBot="1">
      <c r="A34" s="5">
        <v>660</v>
      </c>
      <c r="B34" s="8">
        <f t="shared" si="24"/>
        <v>1.289176124052137E-13</v>
      </c>
      <c r="C34" s="9">
        <f t="shared" si="2"/>
        <v>0.001284506558069571</v>
      </c>
      <c r="D34" s="10">
        <f t="shared" si="21"/>
        <v>0.041073972282434</v>
      </c>
      <c r="E34" s="34">
        <f t="shared" si="3"/>
        <v>9.699843275792519E-13</v>
      </c>
      <c r="F34" s="35">
        <f t="shared" si="22"/>
        <v>0.009664709163895927</v>
      </c>
      <c r="G34" s="41">
        <f t="shared" si="23"/>
        <v>0.3090431837983242</v>
      </c>
      <c r="H34" s="58">
        <f t="shared" si="5"/>
        <v>4.292767471326121E-30</v>
      </c>
      <c r="I34" s="8">
        <f t="shared" si="6"/>
        <v>4.163917169128353E-42</v>
      </c>
      <c r="J34" s="9">
        <f t="shared" si="7"/>
        <v>4.148834911859991E-32</v>
      </c>
      <c r="K34" s="10">
        <f t="shared" si="8"/>
        <v>1.3266505266445058E-30</v>
      </c>
      <c r="L34" s="1"/>
      <c r="M34" s="45">
        <f t="shared" si="9"/>
        <v>0</v>
      </c>
      <c r="N34" s="9">
        <f t="shared" si="10"/>
        <v>0</v>
      </c>
      <c r="O34" s="9">
        <f t="shared" si="11"/>
        <v>0</v>
      </c>
      <c r="P34" s="10">
        <f t="shared" si="12"/>
        <v>0</v>
      </c>
      <c r="R34" s="22">
        <v>0</v>
      </c>
      <c r="S34" s="8">
        <f t="shared" si="13"/>
        <v>0</v>
      </c>
      <c r="T34" s="9">
        <f t="shared" si="14"/>
        <v>0</v>
      </c>
      <c r="U34" s="10">
        <f t="shared" si="15"/>
        <v>0</v>
      </c>
      <c r="W34" s="77">
        <f t="shared" si="16"/>
        <v>0.31870789296225244</v>
      </c>
      <c r="X34" s="77">
        <f t="shared" si="17"/>
        <v>0.1778233058843274</v>
      </c>
      <c r="Y34">
        <f t="shared" si="18"/>
        <v>7.633541031439155E-31</v>
      </c>
      <c r="Z34">
        <f t="shared" si="19"/>
        <v>0</v>
      </c>
      <c r="AA34">
        <f t="shared" si="20"/>
        <v>0</v>
      </c>
    </row>
    <row r="35" spans="1:27" ht="12.75" thickBot="1">
      <c r="A35" s="5">
        <v>670</v>
      </c>
      <c r="B35" s="8">
        <f t="shared" si="24"/>
        <v>8.379935381871746E-15</v>
      </c>
      <c r="C35" s="9">
        <f t="shared" si="2"/>
        <v>0.0002898144913198353</v>
      </c>
      <c r="D35" s="10">
        <f t="shared" si="21"/>
        <v>0.012509467457254333</v>
      </c>
      <c r="E35" s="34">
        <f t="shared" si="3"/>
        <v>6.305116760146977E-14</v>
      </c>
      <c r="F35" s="35">
        <f t="shared" si="22"/>
        <v>0.0021805826934026004</v>
      </c>
      <c r="G35" s="41">
        <f t="shared" si="23"/>
        <v>0.09412202998113123</v>
      </c>
      <c r="H35" s="58">
        <f t="shared" si="5"/>
        <v>2.1932131187779426E-41</v>
      </c>
      <c r="I35" s="8">
        <f t="shared" si="6"/>
        <v>1.3828464793781028E-54</v>
      </c>
      <c r="J35" s="9">
        <f t="shared" si="7"/>
        <v>4.782482569750723E-44</v>
      </c>
      <c r="K35" s="10">
        <f t="shared" si="8"/>
        <v>2.0642967092062783E-42</v>
      </c>
      <c r="L35" s="1"/>
      <c r="M35" s="45">
        <f t="shared" si="9"/>
        <v>0</v>
      </c>
      <c r="N35" s="9">
        <f t="shared" si="10"/>
        <v>0</v>
      </c>
      <c r="O35" s="9">
        <f t="shared" si="11"/>
        <v>0</v>
      </c>
      <c r="P35" s="10">
        <f t="shared" si="12"/>
        <v>0</v>
      </c>
      <c r="R35" s="22">
        <v>0</v>
      </c>
      <c r="S35" s="8">
        <f t="shared" si="13"/>
        <v>0</v>
      </c>
      <c r="T35" s="9">
        <f t="shared" si="14"/>
        <v>0</v>
      </c>
      <c r="U35" s="10">
        <f t="shared" si="15"/>
        <v>0</v>
      </c>
      <c r="W35" s="77">
        <f t="shared" si="16"/>
        <v>0.09630261267453592</v>
      </c>
      <c r="X35" s="77">
        <f t="shared" si="17"/>
        <v>0.0537321143568671</v>
      </c>
      <c r="Y35">
        <f t="shared" si="18"/>
        <v>1.1784597810715756E-42</v>
      </c>
      <c r="Z35">
        <f t="shared" si="19"/>
        <v>0</v>
      </c>
      <c r="AA35">
        <f t="shared" si="20"/>
        <v>0</v>
      </c>
    </row>
    <row r="36" spans="1:27" ht="12.75" thickBot="1">
      <c r="A36" s="5">
        <v>680</v>
      </c>
      <c r="B36" s="8">
        <f t="shared" si="24"/>
        <v>4.87432119166886E-16</v>
      </c>
      <c r="C36" s="9">
        <f t="shared" si="2"/>
        <v>5.851253666186705E-05</v>
      </c>
      <c r="D36" s="10">
        <f t="shared" si="21"/>
        <v>0.003409227596026158</v>
      </c>
      <c r="E36" s="34">
        <f t="shared" si="3"/>
        <v>3.667470313245583E-15</v>
      </c>
      <c r="F36" s="35">
        <f t="shared" si="22"/>
        <v>0.0004402520529973924</v>
      </c>
      <c r="G36" s="41">
        <f t="shared" si="23"/>
        <v>0.025651245594758818</v>
      </c>
      <c r="H36" s="58">
        <f t="shared" si="5"/>
        <v>2.052326145583807E-54</v>
      </c>
      <c r="I36" s="8">
        <f t="shared" si="6"/>
        <v>7.526845212026345E-69</v>
      </c>
      <c r="J36" s="9">
        <f t="shared" si="7"/>
        <v>9.035407990134963E-58</v>
      </c>
      <c r="K36" s="10">
        <f t="shared" si="8"/>
        <v>5.2644722000914975E-56</v>
      </c>
      <c r="L36" s="1"/>
      <c r="M36" s="45">
        <f t="shared" si="9"/>
        <v>0</v>
      </c>
      <c r="N36" s="9">
        <f t="shared" si="10"/>
        <v>0</v>
      </c>
      <c r="O36" s="9">
        <f t="shared" si="11"/>
        <v>0</v>
      </c>
      <c r="P36" s="10">
        <f t="shared" si="12"/>
        <v>0</v>
      </c>
      <c r="R36" s="22">
        <v>0</v>
      </c>
      <c r="S36" s="8">
        <f t="shared" si="13"/>
        <v>0</v>
      </c>
      <c r="T36" s="9">
        <f t="shared" si="14"/>
        <v>0</v>
      </c>
      <c r="U36" s="10">
        <f t="shared" si="15"/>
        <v>0</v>
      </c>
      <c r="W36" s="77">
        <f t="shared" si="16"/>
        <v>0.026091497647756333</v>
      </c>
      <c r="X36" s="77">
        <f t="shared" si="17"/>
        <v>0.01455777051541897</v>
      </c>
      <c r="Y36">
        <f t="shared" si="18"/>
        <v>2.9877293050203408E-56</v>
      </c>
      <c r="Z36">
        <f t="shared" si="19"/>
        <v>0</v>
      </c>
      <c r="AA36">
        <f t="shared" si="20"/>
        <v>0</v>
      </c>
    </row>
    <row r="37" spans="1:27" ht="12.75" thickBot="1">
      <c r="A37" s="5">
        <v>690</v>
      </c>
      <c r="B37" s="8">
        <f t="shared" si="24"/>
        <v>2.537071313132857E-17</v>
      </c>
      <c r="C37" s="9">
        <f t="shared" si="2"/>
        <v>1.0571164055719919E-05</v>
      </c>
      <c r="D37" s="10">
        <f t="shared" si="21"/>
        <v>0.0008314157096684512</v>
      </c>
      <c r="E37" s="34">
        <f t="shared" si="3"/>
        <v>1.908908616733162E-16</v>
      </c>
      <c r="F37" s="35">
        <f t="shared" si="22"/>
        <v>7.953811172120928E-05</v>
      </c>
      <c r="G37" s="41">
        <f t="shared" si="23"/>
        <v>0.006255624759375115</v>
      </c>
      <c r="H37" s="58">
        <f t="shared" si="5"/>
        <v>3.517499085190208E-69</v>
      </c>
      <c r="I37" s="8">
        <f t="shared" si="6"/>
        <v>6.714584313070602E-85</v>
      </c>
      <c r="J37" s="9">
        <f t="shared" si="7"/>
        <v>2.797752352171102E-73</v>
      </c>
      <c r="K37" s="10">
        <f t="shared" si="8"/>
        <v>2.2004154368395185E-71</v>
      </c>
      <c r="L37" s="1"/>
      <c r="M37" s="45">
        <f t="shared" si="9"/>
        <v>0</v>
      </c>
      <c r="N37" s="9">
        <f t="shared" si="10"/>
        <v>0</v>
      </c>
      <c r="O37" s="9">
        <f t="shared" si="11"/>
        <v>0</v>
      </c>
      <c r="P37" s="10">
        <f t="shared" si="12"/>
        <v>0</v>
      </c>
      <c r="R37" s="22">
        <v>0</v>
      </c>
      <c r="S37" s="8">
        <f t="shared" si="13"/>
        <v>0</v>
      </c>
      <c r="T37" s="9">
        <f t="shared" si="14"/>
        <v>0</v>
      </c>
      <c r="U37" s="10">
        <f t="shared" si="15"/>
        <v>0</v>
      </c>
      <c r="W37" s="77">
        <f t="shared" si="16"/>
        <v>0.006335162871096331</v>
      </c>
      <c r="X37" s="77">
        <f t="shared" si="17"/>
        <v>0.0035347088350504807</v>
      </c>
      <c r="Y37">
        <f t="shared" si="18"/>
        <v>1.2433335093703813E-71</v>
      </c>
      <c r="Z37">
        <f t="shared" si="19"/>
        <v>0</v>
      </c>
      <c r="AA37">
        <f t="shared" si="20"/>
        <v>0</v>
      </c>
    </row>
    <row r="38" spans="1:27" ht="12.75" thickBot="1">
      <c r="A38" s="5">
        <v>700</v>
      </c>
      <c r="B38" s="8">
        <f t="shared" si="24"/>
        <v>1.1816701460537511E-18</v>
      </c>
      <c r="C38" s="9">
        <f t="shared" si="2"/>
        <v>1.708998796392577E-06</v>
      </c>
      <c r="D38" s="10">
        <f t="shared" si="21"/>
        <v>0.0001814368573626696</v>
      </c>
      <c r="E38" s="34">
        <f t="shared" si="3"/>
        <v>8.89096144937656E-18</v>
      </c>
      <c r="F38" s="35">
        <f t="shared" si="22"/>
        <v>1.2858615804504021E-05</v>
      </c>
      <c r="G38" s="41">
        <f t="shared" si="23"/>
        <v>0.0013651424720297122</v>
      </c>
      <c r="H38" s="58">
        <f t="shared" si="5"/>
        <v>1.1041896724319528E-85</v>
      </c>
      <c r="I38" s="8">
        <f t="shared" si="6"/>
        <v>9.817307810392224E-103</v>
      </c>
      <c r="J38" s="9">
        <f t="shared" si="7"/>
        <v>1.4198350773103627E-90</v>
      </c>
      <c r="K38" s="10">
        <f t="shared" si="8"/>
        <v>1.5073762190134342E-88</v>
      </c>
      <c r="L38" s="1"/>
      <c r="M38" s="45">
        <f t="shared" si="9"/>
        <v>0</v>
      </c>
      <c r="N38" s="9">
        <f t="shared" si="10"/>
        <v>0</v>
      </c>
      <c r="O38" s="9">
        <f t="shared" si="11"/>
        <v>0</v>
      </c>
      <c r="P38" s="10">
        <f t="shared" si="12"/>
        <v>0</v>
      </c>
      <c r="R38" s="22">
        <v>0</v>
      </c>
      <c r="S38" s="8">
        <f t="shared" si="13"/>
        <v>0</v>
      </c>
      <c r="T38" s="9">
        <f t="shared" si="14"/>
        <v>0</v>
      </c>
      <c r="U38" s="10">
        <f t="shared" si="15"/>
        <v>0</v>
      </c>
      <c r="W38" s="77">
        <f t="shared" si="16"/>
        <v>0.0013780010878342165</v>
      </c>
      <c r="X38" s="77">
        <f t="shared" si="17"/>
        <v>0.0007688567317029147</v>
      </c>
      <c r="Y38">
        <f t="shared" si="18"/>
        <v>8.489636627261432E-89</v>
      </c>
      <c r="Z38">
        <f t="shared" si="19"/>
        <v>0</v>
      </c>
      <c r="AA38">
        <f t="shared" si="20"/>
        <v>0</v>
      </c>
    </row>
    <row r="39" spans="1:27" ht="12.75" thickBot="1">
      <c r="A39" s="5">
        <v>710</v>
      </c>
      <c r="B39" s="8">
        <f t="shared" si="24"/>
        <v>4.924984975680882E-20</v>
      </c>
      <c r="C39" s="9">
        <f t="shared" si="2"/>
        <v>2.4723261275596295E-07</v>
      </c>
      <c r="D39" s="10">
        <f t="shared" si="21"/>
        <v>3.5430547314348076E-05</v>
      </c>
      <c r="E39" s="34">
        <f t="shared" si="3"/>
        <v>3.7055900670562995E-19</v>
      </c>
      <c r="F39" s="35">
        <f t="shared" si="22"/>
        <v>1.8601939266915543E-06</v>
      </c>
      <c r="G39" s="41">
        <f t="shared" si="23"/>
        <v>0.00026658169486144556</v>
      </c>
      <c r="H39" s="58">
        <f t="shared" si="5"/>
        <v>6.348563105650525E-104</v>
      </c>
      <c r="I39" s="8">
        <f t="shared" si="6"/>
        <v>2.3525172384378678E-122</v>
      </c>
      <c r="J39" s="9">
        <f t="shared" si="7"/>
        <v>1.180955853234918E-109</v>
      </c>
      <c r="K39" s="10">
        <f t="shared" si="8"/>
        <v>1.6924107126391595E-107</v>
      </c>
      <c r="L39" s="1"/>
      <c r="M39" s="45">
        <f t="shared" si="9"/>
        <v>0</v>
      </c>
      <c r="N39" s="9">
        <f t="shared" si="10"/>
        <v>0</v>
      </c>
      <c r="O39" s="9">
        <f t="shared" si="11"/>
        <v>0</v>
      </c>
      <c r="P39" s="10">
        <f t="shared" si="12"/>
        <v>0</v>
      </c>
      <c r="R39" s="22">
        <v>0</v>
      </c>
      <c r="S39" s="8">
        <f t="shared" si="13"/>
        <v>0</v>
      </c>
      <c r="T39" s="9">
        <f t="shared" si="14"/>
        <v>0</v>
      </c>
      <c r="U39" s="10">
        <f t="shared" si="15"/>
        <v>0</v>
      </c>
      <c r="W39" s="77">
        <f t="shared" si="16"/>
        <v>0.0002684418887881371</v>
      </c>
      <c r="X39" s="77">
        <f t="shared" si="17"/>
        <v>0.00014977735147523702</v>
      </c>
      <c r="Y39">
        <f t="shared" si="18"/>
        <v>9.50870967637741E-108</v>
      </c>
      <c r="Z39">
        <f t="shared" si="19"/>
        <v>0</v>
      </c>
      <c r="AA39">
        <f t="shared" si="20"/>
        <v>0</v>
      </c>
    </row>
    <row r="40" spans="1:27" ht="12.75" thickBot="1">
      <c r="A40" s="5">
        <v>720</v>
      </c>
      <c r="B40" s="8">
        <f t="shared" si="24"/>
        <v>1.836786225811801E-21</v>
      </c>
      <c r="C40" s="9">
        <f t="shared" si="2"/>
        <v>3.200477790104112E-08</v>
      </c>
      <c r="D40" s="10">
        <f t="shared" si="21"/>
        <v>6.191206148517632E-06</v>
      </c>
      <c r="E40" s="34">
        <f t="shared" si="3"/>
        <v>1.3820096563305866E-20</v>
      </c>
      <c r="F40" s="35">
        <f t="shared" si="22"/>
        <v>2.408059875797791E-07</v>
      </c>
      <c r="G40" s="41">
        <f t="shared" si="23"/>
        <v>4.658302943121785E-05</v>
      </c>
      <c r="H40" s="58">
        <f t="shared" si="5"/>
        <v>6.685428883588916E-124</v>
      </c>
      <c r="I40" s="8">
        <f t="shared" si="6"/>
        <v>9.239327273831295E-144</v>
      </c>
      <c r="J40" s="9">
        <f t="shared" si="7"/>
        <v>1.609891304707009E-130</v>
      </c>
      <c r="K40" s="10">
        <f t="shared" si="8"/>
        <v>3.1142753044453637E-128</v>
      </c>
      <c r="L40" s="1"/>
      <c r="M40" s="45">
        <f t="shared" si="9"/>
        <v>0</v>
      </c>
      <c r="N40" s="9">
        <f t="shared" si="10"/>
        <v>0</v>
      </c>
      <c r="O40" s="9">
        <f t="shared" si="11"/>
        <v>0</v>
      </c>
      <c r="P40" s="10">
        <f t="shared" si="12"/>
        <v>0</v>
      </c>
      <c r="R40" s="22">
        <v>0</v>
      </c>
      <c r="S40" s="8">
        <f t="shared" si="13"/>
        <v>0</v>
      </c>
      <c r="T40" s="9">
        <f t="shared" si="14"/>
        <v>0</v>
      </c>
      <c r="U40" s="10">
        <f t="shared" si="15"/>
        <v>0</v>
      </c>
      <c r="W40" s="77">
        <f t="shared" si="16"/>
        <v>4.682383541879763E-05</v>
      </c>
      <c r="X40" s="77">
        <f t="shared" si="17"/>
        <v>2.6125393792303804E-05</v>
      </c>
      <c r="Y40">
        <f t="shared" si="18"/>
        <v>1.7465946225420243E-128</v>
      </c>
      <c r="Z40">
        <f t="shared" si="19"/>
        <v>0</v>
      </c>
      <c r="AA40">
        <f t="shared" si="20"/>
        <v>0</v>
      </c>
    </row>
    <row r="41" spans="1:27" ht="12.75" thickBot="1">
      <c r="A41" s="5">
        <v>730</v>
      </c>
      <c r="B41" s="8">
        <f t="shared" si="24"/>
        <v>6.129956257342534E-23</v>
      </c>
      <c r="C41" s="9">
        <f t="shared" si="2"/>
        <v>3.7073956371094482E-09</v>
      </c>
      <c r="D41" s="10">
        <f t="shared" si="21"/>
        <v>9.680944409729125E-07</v>
      </c>
      <c r="E41" s="34">
        <f t="shared" si="3"/>
        <v>4.612218134849788E-22</v>
      </c>
      <c r="F41" s="35">
        <f t="shared" si="22"/>
        <v>2.7894680928689196E-08</v>
      </c>
      <c r="G41" s="41">
        <f t="shared" si="23"/>
        <v>7.284004239922968E-06</v>
      </c>
      <c r="H41" s="58">
        <f t="shared" si="5"/>
        <v>1.2894519942795703E-145</v>
      </c>
      <c r="I41" s="8">
        <f t="shared" si="6"/>
        <v>5.947233872034459E-167</v>
      </c>
      <c r="J41" s="9">
        <f t="shared" si="7"/>
        <v>3.596885195329058E-153</v>
      </c>
      <c r="K41" s="10">
        <f t="shared" si="8"/>
        <v>9.392373793509517E-151</v>
      </c>
      <c r="L41" s="1"/>
      <c r="M41" s="45">
        <f t="shared" si="9"/>
        <v>0</v>
      </c>
      <c r="N41" s="9">
        <f t="shared" si="10"/>
        <v>0</v>
      </c>
      <c r="O41" s="9">
        <f t="shared" si="11"/>
        <v>0</v>
      </c>
      <c r="P41" s="10">
        <f t="shared" si="12"/>
        <v>0</v>
      </c>
      <c r="R41" s="22">
        <v>0</v>
      </c>
      <c r="S41" s="8">
        <f t="shared" si="13"/>
        <v>0</v>
      </c>
      <c r="T41" s="9">
        <f t="shared" si="14"/>
        <v>0</v>
      </c>
      <c r="U41" s="10">
        <f t="shared" si="15"/>
        <v>0</v>
      </c>
      <c r="W41" s="77">
        <f t="shared" si="16"/>
        <v>7.311898920851657E-06</v>
      </c>
      <c r="X41" s="77">
        <f t="shared" si="17"/>
        <v>4.0796794403579E-06</v>
      </c>
      <c r="Y41">
        <f t="shared" si="18"/>
        <v>5.260550790390856E-151</v>
      </c>
      <c r="Z41">
        <f t="shared" si="19"/>
        <v>0</v>
      </c>
      <c r="AA41">
        <f t="shared" si="20"/>
        <v>0</v>
      </c>
    </row>
    <row r="42" spans="1:27" ht="12.75" thickBot="1">
      <c r="A42" s="5">
        <v>740</v>
      </c>
      <c r="B42" s="8">
        <f t="shared" si="24"/>
        <v>1.830632610605952E-24</v>
      </c>
      <c r="C42" s="9">
        <f t="shared" si="2"/>
        <v>3.842979863696717E-10</v>
      </c>
      <c r="D42" s="10">
        <f t="shared" si="21"/>
        <v>1.3545818282343304E-07</v>
      </c>
      <c r="E42" s="34">
        <f t="shared" si="3"/>
        <v>1.3773796370521772E-23</v>
      </c>
      <c r="F42" s="35">
        <f t="shared" si="22"/>
        <v>2.8914825286026723E-09</v>
      </c>
      <c r="G42" s="41">
        <f t="shared" si="23"/>
        <v>1.0191959960296417E-06</v>
      </c>
      <c r="H42" s="58">
        <f t="shared" si="5"/>
        <v>4.555154957473322E-169</v>
      </c>
      <c r="I42" s="8">
        <f t="shared" si="6"/>
        <v>6.27417768204103E-192</v>
      </c>
      <c r="J42" s="9">
        <f t="shared" si="7"/>
        <v>1.3171150974611958E-177</v>
      </c>
      <c r="K42" s="10">
        <f t="shared" si="8"/>
        <v>4.6425956939513825E-175</v>
      </c>
      <c r="L42" s="1"/>
      <c r="M42" s="45">
        <f t="shared" si="9"/>
        <v>0</v>
      </c>
      <c r="N42" s="9">
        <f t="shared" si="10"/>
        <v>0</v>
      </c>
      <c r="O42" s="9">
        <f t="shared" si="11"/>
        <v>0</v>
      </c>
      <c r="P42" s="10">
        <f t="shared" si="12"/>
        <v>0</v>
      </c>
      <c r="R42" s="22">
        <v>0</v>
      </c>
      <c r="S42" s="8">
        <f t="shared" si="13"/>
        <v>0</v>
      </c>
      <c r="T42" s="9">
        <f t="shared" si="14"/>
        <v>0</v>
      </c>
      <c r="U42" s="10">
        <f t="shared" si="15"/>
        <v>0</v>
      </c>
      <c r="W42" s="77">
        <f t="shared" si="16"/>
        <v>1.0220874785582443E-06</v>
      </c>
      <c r="X42" s="77">
        <f t="shared" si="17"/>
        <v>5.702744687334432E-07</v>
      </c>
      <c r="Y42">
        <f t="shared" si="18"/>
        <v>2.5976885733716086E-175</v>
      </c>
      <c r="Z42">
        <f t="shared" si="19"/>
        <v>0</v>
      </c>
      <c r="AA42">
        <f t="shared" si="20"/>
        <v>0</v>
      </c>
    </row>
    <row r="43" spans="1:27" ht="12.75" thickBot="1">
      <c r="A43" s="5">
        <v>750</v>
      </c>
      <c r="B43" s="8">
        <f t="shared" si="24"/>
        <v>4.892040808810337E-26</v>
      </c>
      <c r="C43" s="9">
        <f t="shared" si="2"/>
        <v>3.564612623847214E-11</v>
      </c>
      <c r="D43" s="10">
        <f t="shared" si="21"/>
        <v>1.6960467605483464E-08</v>
      </c>
      <c r="E43" s="34">
        <f t="shared" si="3"/>
        <v>3.680802666053912E-25</v>
      </c>
      <c r="F43" s="35">
        <f t="shared" si="22"/>
        <v>2.682037244185822E-10</v>
      </c>
      <c r="G43" s="41">
        <f t="shared" si="23"/>
        <v>1.2761163861788393E-07</v>
      </c>
      <c r="H43" s="58">
        <f t="shared" si="5"/>
        <v>2.9472922697570945E-194</v>
      </c>
      <c r="I43" s="8">
        <f t="shared" si="6"/>
        <v>1.0848401244161999E-218</v>
      </c>
      <c r="J43" s="9">
        <f t="shared" si="7"/>
        <v>7.904747636989494E-204</v>
      </c>
      <c r="K43" s="10">
        <f t="shared" si="8"/>
        <v>3.761087960295253E-201</v>
      </c>
      <c r="L43" s="1"/>
      <c r="M43" s="45">
        <f t="shared" si="9"/>
        <v>0</v>
      </c>
      <c r="N43" s="9">
        <f t="shared" si="10"/>
        <v>0</v>
      </c>
      <c r="O43" s="9">
        <f t="shared" si="11"/>
        <v>0</v>
      </c>
      <c r="P43" s="10">
        <f t="shared" si="12"/>
        <v>0</v>
      </c>
      <c r="R43" s="22">
        <v>0</v>
      </c>
      <c r="S43" s="8">
        <f t="shared" si="13"/>
        <v>0</v>
      </c>
      <c r="T43" s="9">
        <f t="shared" si="14"/>
        <v>0</v>
      </c>
      <c r="U43" s="10">
        <f t="shared" si="15"/>
        <v>0</v>
      </c>
      <c r="W43" s="77">
        <f t="shared" si="16"/>
        <v>1.2787984234230252E-07</v>
      </c>
      <c r="X43" s="77">
        <f t="shared" si="17"/>
        <v>7.135065313229671E-08</v>
      </c>
      <c r="Y43">
        <f t="shared" si="18"/>
        <v>2.1029122841893794E-201</v>
      </c>
      <c r="Z43">
        <f t="shared" si="19"/>
        <v>0</v>
      </c>
      <c r="AA43">
        <f t="shared" si="20"/>
        <v>0</v>
      </c>
    </row>
    <row r="44" spans="1:27" ht="12.75" thickBot="1">
      <c r="A44" s="5">
        <v>760</v>
      </c>
      <c r="B44" s="8">
        <f t="shared" si="24"/>
        <v>1.1698333694563298E-27</v>
      </c>
      <c r="C44" s="9">
        <f t="shared" si="2"/>
        <v>2.9587047590136218E-12</v>
      </c>
      <c r="D44" s="10">
        <f t="shared" si="21"/>
        <v>1.9002706286726487E-09</v>
      </c>
      <c r="E44" s="34">
        <f t="shared" si="3"/>
        <v>8.801900788274125E-27</v>
      </c>
      <c r="F44" s="35">
        <f t="shared" si="22"/>
        <v>2.226148307150386E-11</v>
      </c>
      <c r="G44" s="41">
        <f t="shared" si="23"/>
        <v>1.429775725428419E-08</v>
      </c>
      <c r="H44" s="58">
        <f t="shared" si="5"/>
        <v>3.492732513517554E-221</v>
      </c>
      <c r="I44" s="8">
        <f t="shared" si="6"/>
        <v>3.0742685063960825E-247</v>
      </c>
      <c r="J44" s="9">
        <f t="shared" si="7"/>
        <v>7.775340572296214E-232</v>
      </c>
      <c r="K44" s="10">
        <f t="shared" si="8"/>
        <v>4.993824163241986E-229</v>
      </c>
      <c r="L44" s="1"/>
      <c r="M44" s="45">
        <f t="shared" si="9"/>
        <v>0</v>
      </c>
      <c r="N44" s="9">
        <f t="shared" si="10"/>
        <v>0</v>
      </c>
      <c r="O44" s="9">
        <f t="shared" si="11"/>
        <v>0</v>
      </c>
      <c r="P44" s="10">
        <f t="shared" si="12"/>
        <v>0</v>
      </c>
      <c r="R44" s="22">
        <v>0</v>
      </c>
      <c r="S44" s="8">
        <f t="shared" si="13"/>
        <v>0</v>
      </c>
      <c r="T44" s="9">
        <f>F44*$R44</f>
        <v>0</v>
      </c>
      <c r="U44" s="10">
        <f t="shared" si="15"/>
        <v>0</v>
      </c>
      <c r="W44" s="77">
        <f t="shared" si="16"/>
        <v>1.4320018737355693E-08</v>
      </c>
      <c r="X44" s="77">
        <f t="shared" si="17"/>
        <v>7.989865103540749E-09</v>
      </c>
      <c r="Y44">
        <f t="shared" si="18"/>
        <v>2.7906461625756072E-229</v>
      </c>
      <c r="Z44">
        <f t="shared" si="19"/>
        <v>0</v>
      </c>
      <c r="AA44">
        <f t="shared" si="20"/>
        <v>0</v>
      </c>
    </row>
    <row r="45" spans="1:27" ht="12.75" thickBot="1">
      <c r="A45" s="5">
        <v>770</v>
      </c>
      <c r="B45" s="8">
        <f t="shared" si="24"/>
        <v>2.503242924165509E-29</v>
      </c>
      <c r="C45" s="9">
        <f t="shared" si="2"/>
        <v>2.197535893317206E-13</v>
      </c>
      <c r="D45" s="10">
        <f t="shared" si="21"/>
        <v>1.9051893599112566E-10</v>
      </c>
      <c r="E45" s="34">
        <f t="shared" si="3"/>
        <v>1.8834559213927885E-28</v>
      </c>
      <c r="F45" s="35">
        <f t="shared" si="22"/>
        <v>1.653440004078415E-12</v>
      </c>
      <c r="G45" s="41">
        <f t="shared" si="23"/>
        <v>1.433476610143866E-09</v>
      </c>
      <c r="H45" s="58">
        <f t="shared" si="5"/>
        <v>7.581052800185736E-250</v>
      </c>
      <c r="I45" s="8">
        <f t="shared" si="6"/>
        <v>1.4278578786901205E-277</v>
      </c>
      <c r="J45" s="9">
        <f t="shared" si="7"/>
        <v>1.2534815972857784E-261</v>
      </c>
      <c r="K45" s="10">
        <f t="shared" si="8"/>
        <v>1.0867261869331913E-258</v>
      </c>
      <c r="L45" s="1"/>
      <c r="M45" s="45">
        <f t="shared" si="9"/>
        <v>0</v>
      </c>
      <c r="N45" s="9">
        <f t="shared" si="10"/>
        <v>0</v>
      </c>
      <c r="O45" s="9">
        <f t="shared" si="11"/>
        <v>0</v>
      </c>
      <c r="P45" s="10">
        <f t="shared" si="12"/>
        <v>0</v>
      </c>
      <c r="R45" s="22">
        <v>0</v>
      </c>
      <c r="S45" s="8">
        <f>E45*$R45</f>
        <v>0</v>
      </c>
      <c r="T45" s="9">
        <f t="shared" si="14"/>
        <v>0</v>
      </c>
      <c r="U45" s="10">
        <f t="shared" si="15"/>
        <v>0</v>
      </c>
      <c r="W45" s="77">
        <f t="shared" si="16"/>
        <v>1.4351300501479444E-09</v>
      </c>
      <c r="X45" s="77">
        <f t="shared" si="17"/>
        <v>8.007318787096174E-10</v>
      </c>
      <c r="Y45">
        <f t="shared" si="18"/>
        <v>6.07039065128953E-259</v>
      </c>
      <c r="Z45">
        <f t="shared" si="19"/>
        <v>0</v>
      </c>
      <c r="AA45">
        <f t="shared" si="20"/>
        <v>0</v>
      </c>
    </row>
    <row r="46" spans="1:27" ht="12.75" thickBot="1">
      <c r="A46" s="13">
        <v>780</v>
      </c>
      <c r="B46" s="11">
        <f t="shared" si="24"/>
        <v>4.793216510440437E-31</v>
      </c>
      <c r="C46" s="12">
        <f t="shared" si="2"/>
        <v>1.4605464785031086E-14</v>
      </c>
      <c r="D46" s="4">
        <f t="shared" si="21"/>
        <v>1.7092512122655545E-11</v>
      </c>
      <c r="E46" s="36">
        <f t="shared" si="3"/>
        <v>3.606446634465677E-30</v>
      </c>
      <c r="F46" s="37">
        <f t="shared" si="22"/>
        <v>1.0989244738694738E-13</v>
      </c>
      <c r="G46" s="42">
        <f t="shared" si="23"/>
        <v>1.2860514997610786E-10</v>
      </c>
      <c r="H46" s="59">
        <f t="shared" si="5"/>
        <v>3.013809435240789E-280</v>
      </c>
      <c r="I46" s="11">
        <f t="shared" si="6"/>
        <v>0</v>
      </c>
      <c r="J46" s="12">
        <f t="shared" si="7"/>
        <v>3.3119489479648403E-293</v>
      </c>
      <c r="K46" s="4">
        <f t="shared" si="8"/>
        <v>3.875914144185506E-290</v>
      </c>
      <c r="L46" s="1"/>
      <c r="M46" s="45">
        <f t="shared" si="9"/>
        <v>0</v>
      </c>
      <c r="N46" s="9">
        <f t="shared" si="10"/>
        <v>0</v>
      </c>
      <c r="O46" s="9">
        <f t="shared" si="11"/>
        <v>0</v>
      </c>
      <c r="P46" s="10">
        <f t="shared" si="12"/>
        <v>0</v>
      </c>
      <c r="R46" s="23">
        <v>0</v>
      </c>
      <c r="S46" s="8">
        <f t="shared" si="13"/>
        <v>0</v>
      </c>
      <c r="T46" s="9">
        <f t="shared" si="14"/>
        <v>0</v>
      </c>
      <c r="U46" s="10">
        <f t="shared" si="15"/>
        <v>0</v>
      </c>
      <c r="W46" s="77">
        <f t="shared" si="16"/>
        <v>1.287150424234948E-10</v>
      </c>
      <c r="X46" s="77">
        <f t="shared" si="17"/>
        <v>7.181665363869166E-11</v>
      </c>
      <c r="Y46">
        <f t="shared" si="18"/>
        <v>2.1644170834370867E-290</v>
      </c>
      <c r="Z46">
        <f t="shared" si="19"/>
        <v>0</v>
      </c>
      <c r="AA46">
        <f t="shared" si="20"/>
        <v>0</v>
      </c>
    </row>
    <row r="47" spans="1:27" ht="12.75" thickBot="1">
      <c r="A47" s="3" t="s">
        <v>15</v>
      </c>
      <c r="B47" s="4">
        <f>MAX(B6:D46)</f>
        <v>13.290690245165901</v>
      </c>
      <c r="E47" s="50">
        <f>SUM(E6:E46)</f>
        <v>699.507058626434</v>
      </c>
      <c r="F47" s="50">
        <f>SUM(F6:F46)</f>
        <v>752.4063038607208</v>
      </c>
      <c r="G47" s="51">
        <f>SUM(G6:G46)</f>
        <v>752.4063695017843</v>
      </c>
      <c r="H47" s="67" t="s">
        <v>23</v>
      </c>
      <c r="I47" s="27">
        <f>SUM(I6:I46)</f>
        <v>0.00019785300141198354</v>
      </c>
      <c r="J47" s="27">
        <f>SUM(J6:J46)</f>
        <v>757.5192615757838</v>
      </c>
      <c r="K47" s="66">
        <f>SUM(K6:K46)</f>
        <v>3850.799651807395</v>
      </c>
      <c r="L47" s="51">
        <f>SUM(I47:K47)</f>
        <v>4608.31911123618</v>
      </c>
      <c r="M47" s="67" t="s">
        <v>23</v>
      </c>
      <c r="N47" s="50">
        <f>SUM(N6:N46)</f>
        <v>9393.86491029465</v>
      </c>
      <c r="O47" s="73">
        <f>SUM(O6:O46)</f>
        <v>39.67714705822798</v>
      </c>
      <c r="P47" s="74">
        <f>SUM(P6:P46)</f>
        <v>1.3932198391667336</v>
      </c>
      <c r="Q47" s="74">
        <f>SUM(N47:P47)</f>
        <v>9434.935277192044</v>
      </c>
      <c r="R47" s="67" t="s">
        <v>23</v>
      </c>
      <c r="S47" s="50">
        <f>SUM(S6:S46)</f>
        <v>6364.956229692094</v>
      </c>
      <c r="T47" s="73">
        <f>SUM(T6:T46)</f>
        <v>6128.3709844768</v>
      </c>
      <c r="U47" s="74">
        <f>SUM(U6:U46)</f>
        <v>6450.140195687824</v>
      </c>
      <c r="V47" s="74">
        <f>SUM(S47:U47)</f>
        <v>18943.46740985672</v>
      </c>
      <c r="W47">
        <f>X6</f>
        <v>0.799527391825413</v>
      </c>
      <c r="Y47" s="78">
        <f>SUM(Y6:Y46)</f>
        <v>2571.214968362544</v>
      </c>
      <c r="Z47" s="78">
        <f>SUM(Z6:Z46)</f>
        <v>197.62570549939088</v>
      </c>
      <c r="AA47" s="78">
        <f>SUM(AA6:AA46)</f>
        <v>7136.567402327656</v>
      </c>
    </row>
    <row r="48" spans="5:22" ht="12.75" thickBot="1">
      <c r="E48" s="69">
        <f>E47/SUM($E47:$G47)</f>
        <v>0.3173346626967199</v>
      </c>
      <c r="F48" s="69">
        <f>F47/SUM($E47:$G47)</f>
        <v>0.34133265376245164</v>
      </c>
      <c r="G48" s="70">
        <f>G47/SUM($E47:$G47)</f>
        <v>0.3413326835408284</v>
      </c>
      <c r="H48" s="68" t="s">
        <v>24</v>
      </c>
      <c r="I48" s="71">
        <f>I47/$L$47</f>
        <v>4.293387602641726E-08</v>
      </c>
      <c r="J48" s="71">
        <f>J47/$L$47</f>
        <v>0.16438081723307124</v>
      </c>
      <c r="K48" s="72">
        <f>K47/$L$47</f>
        <v>0.8356191398330528</v>
      </c>
      <c r="L48" s="72">
        <f>SUM(I48:K48)</f>
        <v>1</v>
      </c>
      <c r="M48" s="68" t="s">
        <v>24</v>
      </c>
      <c r="N48" s="71">
        <f>N47/$Q$47</f>
        <v>0.9956469900756312</v>
      </c>
      <c r="O48" s="75">
        <f>O47/$Q$47</f>
        <v>0.004205343851604714</v>
      </c>
      <c r="P48" s="76">
        <f>P47/$Q$47</f>
        <v>0.00014766607276413385</v>
      </c>
      <c r="Q48" s="76">
        <f>SUM(N48:P48)</f>
        <v>1</v>
      </c>
      <c r="R48" s="68" t="s">
        <v>24</v>
      </c>
      <c r="S48" s="71">
        <f>S47/$V$47</f>
        <v>0.3359974228572464</v>
      </c>
      <c r="T48" s="75">
        <f>T47/$V$47</f>
        <v>0.32350840803770003</v>
      </c>
      <c r="U48" s="76">
        <f>U47/$V$47</f>
        <v>0.34049416910505353</v>
      </c>
      <c r="V48" s="76">
        <f>SUM(S48:U48)</f>
        <v>1</v>
      </c>
    </row>
    <row r="49" spans="9:11" ht="12">
      <c r="I49" t="s">
        <v>10</v>
      </c>
      <c r="J49" t="s">
        <v>9</v>
      </c>
      <c r="K49" t="s">
        <v>8</v>
      </c>
    </row>
    <row r="72" ht="12">
      <c r="C72" s="80" t="s">
        <v>25</v>
      </c>
    </row>
  </sheetData>
  <sheetProtection/>
  <mergeCells count="1">
    <mergeCell ref="R1:R3"/>
  </mergeCells>
  <hyperlinks>
    <hyperlink ref="C72" r:id="rId1" display="http://www.boscarol.com/blog/?p=16644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Facoltà di Psicologia</dc:creator>
  <cp:keywords/>
  <dc:description/>
  <cp:lastModifiedBy>Carlo</cp:lastModifiedBy>
  <dcterms:created xsi:type="dcterms:W3CDTF">1904-10-02T20:34:02Z</dcterms:created>
  <dcterms:modified xsi:type="dcterms:W3CDTF">2020-04-30T15:12:08Z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