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ssi\Dropbox\AnalisiDatiCategoriali\"/>
    </mc:Choice>
  </mc:AlternateContent>
  <bookViews>
    <workbookView xWindow="0" yWindow="0" windowWidth="28800" windowHeight="11925" tabRatio="704" activeTab="3"/>
  </bookViews>
  <sheets>
    <sheet name="Binomiale; Newton-Raphson" sheetId="1" r:id="rId1"/>
    <sheet name="Binomiale-Fisher scoring" sheetId="2" r:id="rId2"/>
    <sheet name="Normale Newton -Raphson" sheetId="4" r:id="rId3"/>
    <sheet name="Normale Fisher scoring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5" i="2" l="1"/>
  <c r="C11" i="2"/>
  <c r="D27" i="3" l="1"/>
  <c r="C27" i="4"/>
  <c r="D26" i="4"/>
  <c r="C26" i="4"/>
  <c r="C23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O6" i="4"/>
  <c r="M6" i="4"/>
  <c r="K6" i="4"/>
  <c r="I6" i="4"/>
  <c r="G6" i="4"/>
  <c r="E6" i="4"/>
  <c r="C6" i="4"/>
  <c r="O5" i="4"/>
  <c r="M5" i="4"/>
  <c r="K5" i="4"/>
  <c r="I5" i="4"/>
  <c r="G5" i="4"/>
  <c r="E5" i="4"/>
  <c r="C5" i="4"/>
  <c r="O6" i="3"/>
  <c r="O5" i="3"/>
  <c r="M6" i="3"/>
  <c r="M5" i="3"/>
  <c r="K6" i="3"/>
  <c r="K5" i="3"/>
  <c r="C26" i="3"/>
  <c r="C23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8" i="3"/>
  <c r="C4" i="3" s="1"/>
  <c r="C34" i="3" s="1"/>
  <c r="C24" i="4" l="1"/>
  <c r="D27" i="4"/>
  <c r="C29" i="4" s="1" a="1"/>
  <c r="C4" i="4"/>
  <c r="C34" i="4" s="1"/>
  <c r="E5" i="3"/>
  <c r="G5" i="3"/>
  <c r="I5" i="3"/>
  <c r="E6" i="3"/>
  <c r="G6" i="3"/>
  <c r="I6" i="3"/>
  <c r="C6" i="3"/>
  <c r="C5" i="3"/>
  <c r="D30" i="4" l="1"/>
  <c r="C30" i="4"/>
  <c r="C29" i="4"/>
  <c r="D29" i="4"/>
  <c r="C29" i="3" a="1"/>
  <c r="C24" i="3"/>
  <c r="C9" i="2"/>
  <c r="C8" i="2"/>
  <c r="I6" i="2"/>
  <c r="H6" i="2"/>
  <c r="G6" i="2"/>
  <c r="F6" i="2"/>
  <c r="E6" i="2"/>
  <c r="D6" i="2"/>
  <c r="C6" i="2"/>
  <c r="H6" i="1"/>
  <c r="I6" i="1"/>
  <c r="F6" i="1"/>
  <c r="G6" i="1"/>
  <c r="C9" i="1"/>
  <c r="C10" i="1" s="1"/>
  <c r="C11" i="1" s="1"/>
  <c r="C8" i="1"/>
  <c r="E6" i="1"/>
  <c r="D6" i="1"/>
  <c r="C5" i="1"/>
  <c r="C6" i="1"/>
  <c r="C32" i="4" l="1" a="1"/>
  <c r="C29" i="3"/>
  <c r="D30" i="3"/>
  <c r="C30" i="3"/>
  <c r="D29" i="3"/>
  <c r="D4" i="2"/>
  <c r="C12" i="1"/>
  <c r="D4" i="1"/>
  <c r="C32" i="4" l="1"/>
  <c r="E2" i="4" s="1"/>
  <c r="C33" i="4"/>
  <c r="E3" i="4" s="1"/>
  <c r="C32" i="3" a="1"/>
  <c r="C32" i="3" s="1"/>
  <c r="E2" i="3" s="1"/>
  <c r="E8" i="3" s="1"/>
  <c r="C12" i="2"/>
  <c r="D5" i="2"/>
  <c r="D8" i="2"/>
  <c r="D9" i="2"/>
  <c r="D10" i="2" s="1"/>
  <c r="D9" i="1"/>
  <c r="E27" i="4" l="1"/>
  <c r="F26" i="4"/>
  <c r="E23" i="4"/>
  <c r="E26" i="4"/>
  <c r="E17" i="4"/>
  <c r="E9" i="4"/>
  <c r="E10" i="4"/>
  <c r="E11" i="4"/>
  <c r="E20" i="4"/>
  <c r="E12" i="4"/>
  <c r="E21" i="4"/>
  <c r="E13" i="4"/>
  <c r="E14" i="4"/>
  <c r="E19" i="4"/>
  <c r="E15" i="4"/>
  <c r="E16" i="4"/>
  <c r="E8" i="4"/>
  <c r="E18" i="4"/>
  <c r="C33" i="3"/>
  <c r="E3" i="3" s="1"/>
  <c r="E10" i="3"/>
  <c r="E18" i="3"/>
  <c r="E19" i="3"/>
  <c r="E12" i="3"/>
  <c r="E20" i="3"/>
  <c r="E13" i="3"/>
  <c r="E21" i="3"/>
  <c r="E16" i="3"/>
  <c r="E17" i="3"/>
  <c r="E11" i="3"/>
  <c r="E9" i="3"/>
  <c r="E14" i="3"/>
  <c r="E15" i="3"/>
  <c r="D11" i="2"/>
  <c r="D12" i="2" s="1"/>
  <c r="E4" i="2"/>
  <c r="E24" i="3" l="1"/>
  <c r="E34" i="3"/>
  <c r="E35" i="3" s="1"/>
  <c r="E34" i="4"/>
  <c r="E35" i="4" s="1"/>
  <c r="F27" i="4"/>
  <c r="E29" i="4" s="1" a="1"/>
  <c r="E24" i="4"/>
  <c r="F27" i="3"/>
  <c r="E26" i="3"/>
  <c r="E23" i="3"/>
  <c r="E5" i="2"/>
  <c r="E8" i="2"/>
  <c r="E9" i="2"/>
  <c r="D8" i="1"/>
  <c r="D10" i="1" s="1"/>
  <c r="E4" i="1" s="1"/>
  <c r="D5" i="1"/>
  <c r="F30" i="4" l="1"/>
  <c r="F29" i="4"/>
  <c r="E30" i="4"/>
  <c r="E29" i="4"/>
  <c r="E29" i="3" a="1"/>
  <c r="F30" i="3" s="1"/>
  <c r="E10" i="2"/>
  <c r="F4" i="2" s="1"/>
  <c r="D11" i="1"/>
  <c r="D12" i="1" s="1"/>
  <c r="E9" i="1"/>
  <c r="E32" i="4" l="1" a="1"/>
  <c r="E30" i="3"/>
  <c r="E29" i="3"/>
  <c r="F29" i="3"/>
  <c r="E11" i="2"/>
  <c r="E12" i="2" s="1"/>
  <c r="F5" i="2"/>
  <c r="F9" i="2"/>
  <c r="F8" i="2"/>
  <c r="E5" i="1"/>
  <c r="E8" i="1"/>
  <c r="E10" i="1" s="1"/>
  <c r="F4" i="1" s="1"/>
  <c r="E32" i="4" l="1"/>
  <c r="G2" i="4" s="1"/>
  <c r="E33" i="4"/>
  <c r="G3" i="4" s="1"/>
  <c r="E32" i="3" a="1"/>
  <c r="E33" i="3" s="1"/>
  <c r="G3" i="3" s="1"/>
  <c r="F10" i="2"/>
  <c r="G4" i="2" s="1"/>
  <c r="F5" i="1"/>
  <c r="F9" i="1"/>
  <c r="F8" i="1"/>
  <c r="E11" i="1"/>
  <c r="E12" i="1" s="1"/>
  <c r="H27" i="3" l="1"/>
  <c r="G26" i="3"/>
  <c r="H26" i="4"/>
  <c r="G26" i="4"/>
  <c r="G23" i="4"/>
  <c r="G27" i="4"/>
  <c r="G18" i="4"/>
  <c r="G10" i="4"/>
  <c r="G21" i="4"/>
  <c r="G13" i="4"/>
  <c r="G14" i="4"/>
  <c r="G15" i="4"/>
  <c r="G16" i="4"/>
  <c r="G8" i="4"/>
  <c r="G17" i="4"/>
  <c r="G9" i="4"/>
  <c r="H27" i="4" s="1"/>
  <c r="G19" i="4"/>
  <c r="G11" i="4"/>
  <c r="G20" i="4"/>
  <c r="G12" i="4"/>
  <c r="E32" i="3"/>
  <c r="G2" i="3" s="1"/>
  <c r="F11" i="2"/>
  <c r="F12" i="2" s="1"/>
  <c r="G5" i="2"/>
  <c r="G8" i="2"/>
  <c r="G9" i="2"/>
  <c r="F10" i="1"/>
  <c r="G34" i="4" l="1"/>
  <c r="G35" i="4" s="1"/>
  <c r="G24" i="4"/>
  <c r="G29" i="4" a="1"/>
  <c r="G23" i="3"/>
  <c r="G20" i="3"/>
  <c r="G12" i="3"/>
  <c r="G10" i="3"/>
  <c r="G21" i="3"/>
  <c r="G19" i="3"/>
  <c r="G11" i="3"/>
  <c r="G18" i="3"/>
  <c r="G17" i="3"/>
  <c r="G9" i="3"/>
  <c r="G16" i="3"/>
  <c r="G8" i="3"/>
  <c r="G34" i="3" s="1"/>
  <c r="G14" i="3"/>
  <c r="G15" i="3"/>
  <c r="G13" i="3"/>
  <c r="G10" i="2"/>
  <c r="G11" i="2" s="1"/>
  <c r="G12" i="2" s="1"/>
  <c r="G4" i="1"/>
  <c r="F11" i="1"/>
  <c r="F12" i="1" s="1"/>
  <c r="H29" i="4" l="1"/>
  <c r="G29" i="4"/>
  <c r="H30" i="4"/>
  <c r="G30" i="4"/>
  <c r="G35" i="3"/>
  <c r="G29" i="3" a="1"/>
  <c r="G24" i="3"/>
  <c r="H4" i="2"/>
  <c r="H5" i="2" s="1"/>
  <c r="H8" i="2"/>
  <c r="G9" i="1"/>
  <c r="G8" i="1"/>
  <c r="G5" i="1"/>
  <c r="G32" i="4" l="1" a="1"/>
  <c r="G33" i="4" s="1"/>
  <c r="I3" i="4" s="1"/>
  <c r="H29" i="3"/>
  <c r="H30" i="3"/>
  <c r="G30" i="3"/>
  <c r="G29" i="3"/>
  <c r="H9" i="2"/>
  <c r="H10" i="2" s="1"/>
  <c r="I4" i="2" s="1"/>
  <c r="G10" i="1"/>
  <c r="G32" i="4" l="1"/>
  <c r="I2" i="4" s="1"/>
  <c r="I19" i="4" s="1"/>
  <c r="I26" i="4"/>
  <c r="G32" i="3" a="1"/>
  <c r="H11" i="2"/>
  <c r="H12" i="2" s="1"/>
  <c r="G11" i="1"/>
  <c r="G12" i="1" s="1"/>
  <c r="H4" i="1"/>
  <c r="I8" i="2"/>
  <c r="I9" i="2"/>
  <c r="I10" i="2" s="1"/>
  <c r="I11" i="2" s="1"/>
  <c r="I5" i="2"/>
  <c r="I17" i="4" l="1"/>
  <c r="I27" i="4"/>
  <c r="I9" i="4"/>
  <c r="I8" i="4"/>
  <c r="J26" i="4"/>
  <c r="I13" i="4"/>
  <c r="I23" i="4"/>
  <c r="I15" i="4"/>
  <c r="I20" i="4"/>
  <c r="I16" i="4"/>
  <c r="I10" i="4"/>
  <c r="I14" i="4"/>
  <c r="I18" i="4"/>
  <c r="I21" i="4"/>
  <c r="I12" i="4"/>
  <c r="I11" i="4"/>
  <c r="I34" i="4" s="1"/>
  <c r="I35" i="4" s="1"/>
  <c r="G33" i="3"/>
  <c r="I3" i="3" s="1"/>
  <c r="G32" i="3"/>
  <c r="I2" i="3" s="1"/>
  <c r="H8" i="1"/>
  <c r="H9" i="1"/>
  <c r="H5" i="1"/>
  <c r="I12" i="2"/>
  <c r="J27" i="4" l="1"/>
  <c r="I29" i="4" s="1" a="1"/>
  <c r="J30" i="4" s="1"/>
  <c r="I24" i="4"/>
  <c r="I26" i="3"/>
  <c r="J27" i="3"/>
  <c r="I23" i="3"/>
  <c r="I16" i="3"/>
  <c r="I8" i="3"/>
  <c r="I12" i="3"/>
  <c r="I14" i="3"/>
  <c r="I17" i="3"/>
  <c r="I21" i="3"/>
  <c r="I9" i="3"/>
  <c r="I11" i="3"/>
  <c r="I13" i="3"/>
  <c r="I20" i="3"/>
  <c r="I19" i="3"/>
  <c r="I18" i="3"/>
  <c r="I15" i="3"/>
  <c r="I10" i="3"/>
  <c r="H10" i="1"/>
  <c r="H11" i="1" s="1"/>
  <c r="H12" i="1" s="1"/>
  <c r="I30" i="4" l="1"/>
  <c r="I29" i="4"/>
  <c r="J29" i="4"/>
  <c r="I32" i="4" a="1"/>
  <c r="I32" i="4" s="1"/>
  <c r="K2" i="4" s="1"/>
  <c r="I34" i="3"/>
  <c r="I35" i="3" s="1"/>
  <c r="I29" i="3" a="1"/>
  <c r="J29" i="3" s="1"/>
  <c r="I24" i="3"/>
  <c r="I4" i="1"/>
  <c r="I5" i="1" s="1"/>
  <c r="I33" i="4" l="1"/>
  <c r="K3" i="4" s="1"/>
  <c r="K27" i="4" s="1"/>
  <c r="K20" i="4"/>
  <c r="K12" i="4"/>
  <c r="K15" i="4"/>
  <c r="K9" i="4"/>
  <c r="K10" i="4"/>
  <c r="K16" i="4"/>
  <c r="K8" i="4"/>
  <c r="K17" i="4"/>
  <c r="K18" i="4"/>
  <c r="K14" i="4"/>
  <c r="K19" i="4"/>
  <c r="K11" i="4"/>
  <c r="K21" i="4"/>
  <c r="K13" i="4"/>
  <c r="J30" i="3"/>
  <c r="I30" i="3"/>
  <c r="I29" i="3"/>
  <c r="I9" i="1"/>
  <c r="I8" i="1"/>
  <c r="L26" i="4" l="1"/>
  <c r="K26" i="4"/>
  <c r="L27" i="4"/>
  <c r="K23" i="4"/>
  <c r="K34" i="4"/>
  <c r="K35" i="4" s="1"/>
  <c r="K24" i="4"/>
  <c r="I32" i="3" a="1"/>
  <c r="I32" i="3" s="1"/>
  <c r="K2" i="3" s="1"/>
  <c r="I10" i="1"/>
  <c r="I11" i="1" s="1"/>
  <c r="I12" i="1" s="1"/>
  <c r="K29" i="4" l="1" a="1"/>
  <c r="L30" i="4" s="1"/>
  <c r="I33" i="3"/>
  <c r="K3" i="3" s="1"/>
  <c r="K16" i="3"/>
  <c r="K13" i="3"/>
  <c r="K10" i="3"/>
  <c r="K9" i="3"/>
  <c r="K17" i="3"/>
  <c r="K21" i="3"/>
  <c r="K18" i="3"/>
  <c r="K15" i="3"/>
  <c r="K11" i="3"/>
  <c r="K8" i="3"/>
  <c r="K19" i="3"/>
  <c r="K12" i="3"/>
  <c r="K20" i="3"/>
  <c r="K14" i="3"/>
  <c r="K29" i="4" l="1"/>
  <c r="L29" i="4"/>
  <c r="K30" i="4"/>
  <c r="K32" i="4" a="1"/>
  <c r="K33" i="4" s="1"/>
  <c r="M3" i="4" s="1"/>
  <c r="L27" i="3"/>
  <c r="K26" i="3"/>
  <c r="K23" i="3"/>
  <c r="K24" i="3"/>
  <c r="K34" i="3"/>
  <c r="K35" i="3" s="1"/>
  <c r="K32" i="4" l="1"/>
  <c r="M2" i="4" s="1"/>
  <c r="M9" i="4" s="1"/>
  <c r="K29" i="3" a="1"/>
  <c r="K30" i="3" s="1"/>
  <c r="M26" i="4"/>
  <c r="M27" i="4" l="1"/>
  <c r="M8" i="4"/>
  <c r="M11" i="4"/>
  <c r="M16" i="4"/>
  <c r="M17" i="4"/>
  <c r="M12" i="4"/>
  <c r="M20" i="4"/>
  <c r="M14" i="4"/>
  <c r="M15" i="4"/>
  <c r="M13" i="4"/>
  <c r="M18" i="4"/>
  <c r="M19" i="4"/>
  <c r="M23" i="4"/>
  <c r="M10" i="4"/>
  <c r="M21" i="4"/>
  <c r="N26" i="4"/>
  <c r="L29" i="3"/>
  <c r="K29" i="3"/>
  <c r="L30" i="3"/>
  <c r="K32" i="3" l="1" a="1"/>
  <c r="K32" i="3" s="1"/>
  <c r="M2" i="3" s="1"/>
  <c r="M10" i="3" s="1"/>
  <c r="M24" i="4"/>
  <c r="M34" i="4"/>
  <c r="M35" i="4" s="1"/>
  <c r="N27" i="4"/>
  <c r="M29" i="4" s="1" a="1"/>
  <c r="M30" i="4" s="1"/>
  <c r="M15" i="3" l="1"/>
  <c r="M18" i="3"/>
  <c r="M11" i="3"/>
  <c r="M9" i="3"/>
  <c r="M34" i="3" s="1"/>
  <c r="M35" i="3" s="1"/>
  <c r="M13" i="3"/>
  <c r="M12" i="3"/>
  <c r="M20" i="3"/>
  <c r="M14" i="3"/>
  <c r="M24" i="3" s="1"/>
  <c r="M16" i="3"/>
  <c r="M17" i="3"/>
  <c r="K33" i="3"/>
  <c r="M3" i="3" s="1"/>
  <c r="M23" i="3" s="1"/>
  <c r="M19" i="3"/>
  <c r="M8" i="3"/>
  <c r="M21" i="3"/>
  <c r="M29" i="4"/>
  <c r="N29" i="4"/>
  <c r="N30" i="4"/>
  <c r="M26" i="3" l="1"/>
  <c r="M29" i="3" s="1" a="1"/>
  <c r="M30" i="3" s="1"/>
  <c r="N27" i="3"/>
  <c r="M32" i="4" a="1"/>
  <c r="M33" i="4" s="1"/>
  <c r="O3" i="4" s="1"/>
  <c r="M32" i="4" l="1"/>
  <c r="O2" i="4" s="1"/>
  <c r="O18" i="4" s="1"/>
  <c r="N30" i="3"/>
  <c r="N29" i="3"/>
  <c r="M29" i="3"/>
  <c r="O26" i="4"/>
  <c r="M32" i="3" l="1" a="1"/>
  <c r="M32" i="3" s="1"/>
  <c r="O2" i="3" s="1"/>
  <c r="O14" i="3" s="1"/>
  <c r="O20" i="4"/>
  <c r="O14" i="4"/>
  <c r="O15" i="4"/>
  <c r="O19" i="4"/>
  <c r="O17" i="4"/>
  <c r="O13" i="4"/>
  <c r="O9" i="4"/>
  <c r="O24" i="4" s="1"/>
  <c r="O21" i="4"/>
  <c r="O27" i="4"/>
  <c r="O12" i="4"/>
  <c r="O8" i="4"/>
  <c r="P26" i="4"/>
  <c r="O11" i="4"/>
  <c r="O23" i="4"/>
  <c r="O10" i="4"/>
  <c r="O16" i="4"/>
  <c r="O9" i="3" l="1"/>
  <c r="O10" i="3"/>
  <c r="M33" i="3"/>
  <c r="O3" i="3" s="1"/>
  <c r="O26" i="3" s="1"/>
  <c r="O18" i="3"/>
  <c r="O13" i="3"/>
  <c r="O8" i="3"/>
  <c r="O24" i="3" s="1"/>
  <c r="O12" i="3"/>
  <c r="O17" i="3"/>
  <c r="O20" i="3"/>
  <c r="O15" i="3"/>
  <c r="O16" i="3"/>
  <c r="O19" i="3"/>
  <c r="O11" i="3"/>
  <c r="O21" i="3"/>
  <c r="P27" i="4"/>
  <c r="O29" i="4" s="1" a="1"/>
  <c r="O29" i="4" s="1"/>
  <c r="O34" i="4"/>
  <c r="O35" i="4" s="1"/>
  <c r="P27" i="3" l="1"/>
  <c r="O29" i="3" s="1" a="1"/>
  <c r="O30" i="3" s="1"/>
  <c r="O23" i="3"/>
  <c r="O34" i="3"/>
  <c r="O35" i="3" s="1"/>
  <c r="P29" i="4"/>
  <c r="O30" i="4"/>
  <c r="P30" i="4"/>
  <c r="O32" i="4" a="1"/>
  <c r="O33" i="4" s="1"/>
  <c r="O32" i="4" l="1"/>
  <c r="O29" i="3"/>
  <c r="P29" i="3"/>
  <c r="P30" i="3"/>
  <c r="O32" i="3" a="1"/>
  <c r="O33" i="3" l="1"/>
  <c r="O32" i="3"/>
</calcChain>
</file>

<file path=xl/sharedStrings.xml><?xml version="1.0" encoding="utf-8"?>
<sst xmlns="http://schemas.openxmlformats.org/spreadsheetml/2006/main" count="71" uniqueCount="29">
  <si>
    <t>k</t>
  </si>
  <si>
    <t>n</t>
  </si>
  <si>
    <t>Newton-</t>
  </si>
  <si>
    <t>Raphson</t>
  </si>
  <si>
    <t>t+1</t>
  </si>
  <si>
    <t>u</t>
  </si>
  <si>
    <t>H</t>
  </si>
  <si>
    <t>ln[p;(t+1)]</t>
  </si>
  <si>
    <t>p(t)</t>
  </si>
  <si>
    <t>ln[p;(t)]</t>
  </si>
  <si>
    <t>MLE</t>
  </si>
  <si>
    <t>Iterazione</t>
  </si>
  <si>
    <t>Criterio</t>
  </si>
  <si>
    <t>Eq. 15</t>
  </si>
  <si>
    <t>Eq. 16</t>
  </si>
  <si>
    <t>Eq. 17</t>
  </si>
  <si>
    <t>Fisher</t>
  </si>
  <si>
    <t>scoring</t>
  </si>
  <si>
    <t>μ</t>
  </si>
  <si>
    <t>σ²</t>
  </si>
  <si>
    <t>μ(t)</t>
  </si>
  <si>
    <t>σ²(t)</t>
  </si>
  <si>
    <t>dati</t>
  </si>
  <si>
    <t>μ(t+1)</t>
  </si>
  <si>
    <t>σ²(t+1)</t>
  </si>
  <si>
    <t>ln[μ,σ²;(t)]</t>
  </si>
  <si>
    <t>ln[μ,σ²;(t+1)]</t>
  </si>
  <si>
    <t>Scarti ^2</t>
  </si>
  <si>
    <t>H-Inversa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</si>
</sst>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00000"/>
    <numFmt numFmtId="166" formatCode="0.000000"/>
    <numFmt numFmtId="167" formatCode="0.00000"/>
    <numFmt numFmtId="168" formatCode="0.0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0" fillId="2" borderId="1" xfId="0" applyFill="1" applyBorder="1"/>
    <xf numFmtId="164" fontId="0" fillId="0" borderId="0" xfId="0" applyNumberFormat="1"/>
    <xf numFmtId="164" fontId="0" fillId="0" borderId="1" xfId="0" applyNumberFormat="1" applyBorder="1"/>
    <xf numFmtId="0" fontId="0" fillId="3" borderId="0" xfId="0" applyFill="1"/>
    <xf numFmtId="0" fontId="0" fillId="3" borderId="1" xfId="0" applyFill="1" applyBorder="1"/>
    <xf numFmtId="0" fontId="3" fillId="4" borderId="0" xfId="0" applyFont="1" applyFill="1"/>
    <xf numFmtId="0" fontId="0" fillId="5" borderId="0" xfId="0" applyFill="1" applyBorder="1"/>
    <xf numFmtId="164" fontId="0" fillId="5" borderId="0" xfId="0" applyNumberFormat="1" applyFill="1"/>
    <xf numFmtId="164" fontId="1" fillId="0" borderId="0" xfId="0" applyNumberFormat="1" applyFont="1"/>
    <xf numFmtId="0" fontId="0" fillId="5" borderId="1" xfId="0" applyFill="1" applyBorder="1"/>
    <xf numFmtId="164" fontId="0" fillId="5" borderId="1" xfId="0" applyNumberFormat="1" applyFill="1" applyBorder="1"/>
    <xf numFmtId="164" fontId="1" fillId="5" borderId="0" xfId="0" applyNumberFormat="1" applyFont="1" applyFill="1"/>
    <xf numFmtId="164" fontId="4" fillId="0" borderId="2" xfId="0" applyNumberFormat="1" applyFont="1" applyBorder="1"/>
    <xf numFmtId="0" fontId="2" fillId="0" borderId="0" xfId="0" applyFont="1"/>
    <xf numFmtId="0" fontId="2" fillId="5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5" fillId="6" borderId="0" xfId="0" applyFont="1" applyFill="1"/>
    <xf numFmtId="0" fontId="0" fillId="6" borderId="0" xfId="0" applyFill="1"/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3" fillId="4" borderId="0" xfId="0" applyFont="1" applyFill="1" applyAlignment="1">
      <alignment horizontal="right"/>
    </xf>
    <xf numFmtId="164" fontId="4" fillId="6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6" fontId="0" fillId="2" borderId="1" xfId="0" applyNumberFormat="1" applyFill="1" applyBorder="1"/>
    <xf numFmtId="167" fontId="0" fillId="2" borderId="0" xfId="0" applyNumberFormat="1" applyFill="1"/>
    <xf numFmtId="164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7" fontId="0" fillId="2" borderId="1" xfId="0" applyNumberFormat="1" applyFill="1" applyBorder="1"/>
    <xf numFmtId="164" fontId="7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164" fontId="0" fillId="5" borderId="0" xfId="0" applyNumberForma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1" xfId="0" applyNumberFormat="1" applyBorder="1"/>
    <xf numFmtId="168" fontId="0" fillId="0" borderId="1" xfId="0" applyNumberForma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E33" sqref="E33"/>
    </sheetView>
  </sheetViews>
  <sheetFormatPr defaultRowHeight="14.25" x14ac:dyDescent="0.45"/>
  <sheetData>
    <row r="1" spans="1:9" x14ac:dyDescent="0.45">
      <c r="B1" s="9" t="s">
        <v>11</v>
      </c>
      <c r="C1" s="9">
        <v>1</v>
      </c>
      <c r="D1" s="9">
        <v>2</v>
      </c>
      <c r="E1" s="9">
        <v>3</v>
      </c>
      <c r="F1" s="9">
        <v>4</v>
      </c>
      <c r="G1" s="9">
        <v>5</v>
      </c>
      <c r="H1" s="9">
        <v>6</v>
      </c>
      <c r="I1" s="9">
        <v>7</v>
      </c>
    </row>
    <row r="2" spans="1:9" x14ac:dyDescent="0.45">
      <c r="B2" t="s">
        <v>0</v>
      </c>
      <c r="C2" s="7">
        <v>15</v>
      </c>
      <c r="D2" s="7">
        <v>15</v>
      </c>
      <c r="E2" s="7">
        <v>15</v>
      </c>
      <c r="F2" s="7">
        <v>15</v>
      </c>
      <c r="G2" s="7">
        <v>15</v>
      </c>
      <c r="H2" s="7">
        <v>15</v>
      </c>
      <c r="I2" s="7">
        <v>15</v>
      </c>
    </row>
    <row r="3" spans="1:9" x14ac:dyDescent="0.45">
      <c r="B3" s="1" t="s">
        <v>1</v>
      </c>
      <c r="C3" s="8">
        <v>60</v>
      </c>
      <c r="D3" s="8">
        <v>60</v>
      </c>
      <c r="E3" s="8">
        <v>60</v>
      </c>
      <c r="F3" s="8">
        <v>60</v>
      </c>
      <c r="G3" s="8">
        <v>60</v>
      </c>
      <c r="H3" s="8">
        <v>60</v>
      </c>
      <c r="I3" s="8">
        <v>60</v>
      </c>
    </row>
    <row r="4" spans="1:9" x14ac:dyDescent="0.45">
      <c r="B4" s="3" t="s">
        <v>8</v>
      </c>
      <c r="C4" s="5">
        <v>0.1</v>
      </c>
      <c r="D4" s="12">
        <f t="shared" ref="D4:I4" si="0">C10</f>
        <v>0.16428571428571428</v>
      </c>
      <c r="E4" s="5">
        <f t="shared" si="0"/>
        <v>0.22468297609695881</v>
      </c>
      <c r="F4" s="5">
        <f t="shared" si="0"/>
        <v>0.24812412010543164</v>
      </c>
      <c r="G4" s="5">
        <f t="shared" si="0"/>
        <v>0.24999054596488471</v>
      </c>
      <c r="H4" s="5">
        <f t="shared" si="0"/>
        <v>0.24999999976164758</v>
      </c>
      <c r="I4" s="5">
        <f t="shared" si="0"/>
        <v>0.25</v>
      </c>
    </row>
    <row r="5" spans="1:9" x14ac:dyDescent="0.45">
      <c r="B5" s="4" t="s">
        <v>9</v>
      </c>
      <c r="C5" s="6">
        <f t="shared" ref="C5:I5" si="1">C2*LN(C4)+(C3-C2)*LN(1-C4)</f>
        <v>-39.27999959951287</v>
      </c>
      <c r="D5" s="6">
        <f t="shared" si="1"/>
        <v>-35.168305051721987</v>
      </c>
      <c r="E5" s="6">
        <f t="shared" si="1"/>
        <v>-33.847720139762245</v>
      </c>
      <c r="F5" s="6">
        <f t="shared" si="1"/>
        <v>-33.74067359522877</v>
      </c>
      <c r="G5" s="6">
        <f t="shared" si="1"/>
        <v>-33.740108691429342</v>
      </c>
      <c r="H5" s="6">
        <f t="shared" si="1"/>
        <v>-33.740108677128504</v>
      </c>
      <c r="I5" s="6">
        <f t="shared" si="1"/>
        <v>-33.740108677128497</v>
      </c>
    </row>
    <row r="6" spans="1:9" x14ac:dyDescent="0.45">
      <c r="A6" s="18" t="s">
        <v>2</v>
      </c>
      <c r="B6" s="2" t="s">
        <v>10</v>
      </c>
      <c r="C6" s="16">
        <f t="shared" ref="C6:I6" si="2">C2/C3</f>
        <v>0.25</v>
      </c>
      <c r="D6" s="16">
        <f t="shared" si="2"/>
        <v>0.25</v>
      </c>
      <c r="E6" s="16">
        <f t="shared" si="2"/>
        <v>0.25</v>
      </c>
      <c r="F6" s="16">
        <f t="shared" si="2"/>
        <v>0.25</v>
      </c>
      <c r="G6" s="16">
        <f t="shared" si="2"/>
        <v>0.25</v>
      </c>
      <c r="H6" s="16">
        <f t="shared" si="2"/>
        <v>0.25</v>
      </c>
      <c r="I6" s="16">
        <f t="shared" si="2"/>
        <v>0.25</v>
      </c>
    </row>
    <row r="7" spans="1:9" x14ac:dyDescent="0.45">
      <c r="A7" s="18" t="s">
        <v>3</v>
      </c>
      <c r="B7" s="1"/>
      <c r="C7" s="6"/>
      <c r="D7" s="6"/>
      <c r="E7" s="6"/>
      <c r="F7" s="6"/>
      <c r="G7" s="6"/>
      <c r="H7" s="6"/>
      <c r="I7" s="6"/>
    </row>
    <row r="8" spans="1:9" x14ac:dyDescent="0.45">
      <c r="B8" s="10" t="s">
        <v>5</v>
      </c>
      <c r="C8" s="11">
        <f>(C2-C3*C4)/(C4*(1-C4))</f>
        <v>99.999999999999986</v>
      </c>
      <c r="D8" s="11">
        <f t="shared" ref="D8:E8" si="3">(D2-D3*D4)/(D4*(1-D4))</f>
        <v>37.458193979933107</v>
      </c>
      <c r="E8" s="11">
        <f t="shared" si="3"/>
        <v>8.7199584227324323</v>
      </c>
      <c r="F8" s="11">
        <f t="shared" ref="F8:G8" si="4">(F2-F3*F4)/(F4*(1-F4))</f>
        <v>0.60331085885409963</v>
      </c>
      <c r="G8" s="11">
        <f t="shared" si="4"/>
        <v>3.0253675101523931E-3</v>
      </c>
      <c r="H8" s="11">
        <f t="shared" ref="H8:I8" si="5">(H2-H3*H4)/(H4*(1-H4))</f>
        <v>7.6272774219102818E-8</v>
      </c>
      <c r="I8" s="11">
        <f t="shared" si="5"/>
        <v>0</v>
      </c>
    </row>
    <row r="9" spans="1:9" x14ac:dyDescent="0.45">
      <c r="B9" s="10" t="s">
        <v>6</v>
      </c>
      <c r="C9" s="11">
        <f>-(C2/(C4)^2 + (C3-C2)/(1-C4)^2)</f>
        <v>-1555.5555555555554</v>
      </c>
      <c r="D9" s="11">
        <f>-(D2/(D4)^2 + (D3-D2)/(1-D4)^2)</f>
        <v>-620.19689066366391</v>
      </c>
      <c r="E9" s="11">
        <f t="shared" ref="E9" si="6">-(E2/(E4)^2 + (E3-E2)/(1-E4)^2)</f>
        <v>-371.99372264342526</v>
      </c>
      <c r="F9" s="11">
        <f>-(F2/(F4)^2 + (F3-F2)/(1-F4)^2)</f>
        <v>-323.24394553282201</v>
      </c>
      <c r="G9" s="11">
        <f t="shared" ref="G9:I9" si="7">-(G2/(G4)^2 + (G3-G2)/(1-G4)^2)</f>
        <v>-320.01613595442655</v>
      </c>
      <c r="H9" s="11">
        <f>-(H2/(H4)^2 + (H3-H2)/(1-H4)^2)</f>
        <v>-320.0000004067881</v>
      </c>
      <c r="I9" s="11">
        <f t="shared" si="7"/>
        <v>-320</v>
      </c>
    </row>
    <row r="10" spans="1:9" x14ac:dyDescent="0.45">
      <c r="A10" t="s">
        <v>13</v>
      </c>
      <c r="B10" s="10" t="s">
        <v>4</v>
      </c>
      <c r="C10" s="15">
        <f t="shared" ref="C10:I10" si="8">C4-(C9)^(-1)*C8</f>
        <v>0.16428571428571428</v>
      </c>
      <c r="D10" s="11">
        <f t="shared" si="8"/>
        <v>0.22468297609695881</v>
      </c>
      <c r="E10" s="11">
        <f t="shared" si="8"/>
        <v>0.24812412010543164</v>
      </c>
      <c r="F10" s="11">
        <f t="shared" si="8"/>
        <v>0.24999054596488471</v>
      </c>
      <c r="G10" s="11">
        <f t="shared" si="8"/>
        <v>0.24999999976164758</v>
      </c>
      <c r="H10" s="11">
        <f t="shared" si="8"/>
        <v>0.25</v>
      </c>
      <c r="I10" s="11">
        <f t="shared" si="8"/>
        <v>0.25</v>
      </c>
    </row>
    <row r="11" spans="1:9" x14ac:dyDescent="0.45">
      <c r="B11" s="13" t="s">
        <v>7</v>
      </c>
      <c r="C11" s="14">
        <f t="shared" ref="C11:I11" si="9">C2*LN(C10)+(C3-C2)*LN(1-C10)</f>
        <v>-35.168305051721987</v>
      </c>
      <c r="D11" s="14">
        <f t="shared" si="9"/>
        <v>-33.847720139762245</v>
      </c>
      <c r="E11" s="14">
        <f t="shared" si="9"/>
        <v>-33.74067359522877</v>
      </c>
      <c r="F11" s="14">
        <f t="shared" si="9"/>
        <v>-33.740108691429342</v>
      </c>
      <c r="G11" s="14">
        <f t="shared" si="9"/>
        <v>-33.740108677128504</v>
      </c>
      <c r="H11" s="14">
        <f t="shared" si="9"/>
        <v>-33.740108677128497</v>
      </c>
      <c r="I11" s="14">
        <f t="shared" si="9"/>
        <v>-33.740108677128497</v>
      </c>
    </row>
    <row r="12" spans="1:9" x14ac:dyDescent="0.45">
      <c r="B12" s="10" t="s">
        <v>12</v>
      </c>
      <c r="C12" s="12">
        <f>C5-C11</f>
        <v>-4.1116945477908828</v>
      </c>
      <c r="D12" s="12">
        <f t="shared" ref="D12:I12" si="10">D5-D11</f>
        <v>-1.3205849119597417</v>
      </c>
      <c r="E12" s="12">
        <f t="shared" si="10"/>
        <v>-0.10704654453347473</v>
      </c>
      <c r="F12" s="12">
        <f t="shared" si="10"/>
        <v>-5.6490379942886193E-4</v>
      </c>
      <c r="G12" s="12">
        <f t="shared" si="10"/>
        <v>-1.4300837847258663E-8</v>
      </c>
      <c r="H12" s="12">
        <f t="shared" si="10"/>
        <v>0</v>
      </c>
      <c r="I12" s="12">
        <f t="shared" si="1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40" sqref="H40"/>
    </sheetView>
  </sheetViews>
  <sheetFormatPr defaultRowHeight="14.25" x14ac:dyDescent="0.45"/>
  <cols>
    <col min="3" max="3" width="9.796875" bestFit="1" customWidth="1"/>
  </cols>
  <sheetData>
    <row r="1" spans="1:9" x14ac:dyDescent="0.45">
      <c r="B1" s="9" t="s">
        <v>11</v>
      </c>
      <c r="C1" s="9">
        <v>1</v>
      </c>
      <c r="D1" s="9">
        <v>2</v>
      </c>
      <c r="E1" s="9">
        <v>3</v>
      </c>
      <c r="F1" s="9">
        <v>4</v>
      </c>
      <c r="G1" s="9">
        <v>5</v>
      </c>
      <c r="H1" s="9">
        <v>6</v>
      </c>
      <c r="I1" s="9">
        <v>7</v>
      </c>
    </row>
    <row r="2" spans="1:9" x14ac:dyDescent="0.45">
      <c r="B2" t="s">
        <v>0</v>
      </c>
      <c r="C2" s="7">
        <v>15</v>
      </c>
      <c r="D2" s="7">
        <v>15</v>
      </c>
      <c r="E2" s="7">
        <v>15</v>
      </c>
      <c r="F2" s="7">
        <v>15</v>
      </c>
      <c r="G2" s="7">
        <v>15</v>
      </c>
      <c r="H2" s="7">
        <v>15</v>
      </c>
      <c r="I2" s="7">
        <v>15</v>
      </c>
    </row>
    <row r="3" spans="1:9" x14ac:dyDescent="0.45">
      <c r="B3" s="1" t="s">
        <v>1</v>
      </c>
      <c r="C3" s="8">
        <v>60</v>
      </c>
      <c r="D3" s="8">
        <v>60</v>
      </c>
      <c r="E3" s="8">
        <v>60</v>
      </c>
      <c r="F3" s="8">
        <v>60</v>
      </c>
      <c r="G3" s="8">
        <v>60</v>
      </c>
      <c r="H3" s="8">
        <v>60</v>
      </c>
      <c r="I3" s="8">
        <v>60</v>
      </c>
    </row>
    <row r="4" spans="1:9" x14ac:dyDescent="0.45">
      <c r="B4" s="3" t="s">
        <v>8</v>
      </c>
      <c r="C4" s="5">
        <v>1E-3</v>
      </c>
      <c r="D4" s="5">
        <f t="shared" ref="D4:I4" si="0">C10</f>
        <v>0.25</v>
      </c>
      <c r="E4" s="5">
        <f t="shared" si="0"/>
        <v>0.25</v>
      </c>
      <c r="F4" s="5">
        <f t="shared" si="0"/>
        <v>0.25</v>
      </c>
      <c r="G4" s="5">
        <f t="shared" si="0"/>
        <v>0.25</v>
      </c>
      <c r="H4" s="5">
        <f t="shared" si="0"/>
        <v>0.25</v>
      </c>
      <c r="I4" s="5">
        <f t="shared" si="0"/>
        <v>0.25</v>
      </c>
    </row>
    <row r="5" spans="1:9" x14ac:dyDescent="0.45">
      <c r="B5" s="4" t="s">
        <v>9</v>
      </c>
      <c r="C5" s="6">
        <f>C2*LN(C4)+(C3-C2)*LN(1-C4)</f>
        <v>-103.66135169974331</v>
      </c>
      <c r="D5" s="6">
        <f t="shared" ref="D5:I5" si="1">D2*LN(D4)+(D3-D2)*LN(1-D4)</f>
        <v>-33.740108677128497</v>
      </c>
      <c r="E5" s="6">
        <f t="shared" si="1"/>
        <v>-33.740108677128497</v>
      </c>
      <c r="F5" s="6">
        <f t="shared" si="1"/>
        <v>-33.740108677128497</v>
      </c>
      <c r="G5" s="6">
        <f t="shared" si="1"/>
        <v>-33.740108677128497</v>
      </c>
      <c r="H5" s="6">
        <f t="shared" si="1"/>
        <v>-33.740108677128497</v>
      </c>
      <c r="I5" s="6">
        <f t="shared" si="1"/>
        <v>-33.740108677128497</v>
      </c>
    </row>
    <row r="6" spans="1:9" x14ac:dyDescent="0.45">
      <c r="A6" s="17" t="s">
        <v>16</v>
      </c>
      <c r="B6" s="2" t="s">
        <v>10</v>
      </c>
      <c r="C6" s="16">
        <f t="shared" ref="C6:I6" si="2">C2/C3</f>
        <v>0.25</v>
      </c>
      <c r="D6" s="16">
        <f t="shared" si="2"/>
        <v>0.25</v>
      </c>
      <c r="E6" s="16">
        <f t="shared" si="2"/>
        <v>0.25</v>
      </c>
      <c r="F6" s="16">
        <f t="shared" si="2"/>
        <v>0.25</v>
      </c>
      <c r="G6" s="16">
        <f t="shared" si="2"/>
        <v>0.25</v>
      </c>
      <c r="H6" s="16">
        <f t="shared" si="2"/>
        <v>0.25</v>
      </c>
      <c r="I6" s="16">
        <f t="shared" si="2"/>
        <v>0.25</v>
      </c>
    </row>
    <row r="7" spans="1:9" x14ac:dyDescent="0.45">
      <c r="A7" s="17" t="s">
        <v>17</v>
      </c>
      <c r="B7" s="1"/>
      <c r="C7" s="6"/>
      <c r="D7" s="6"/>
      <c r="E7" s="6"/>
      <c r="F7" s="6"/>
      <c r="G7" s="6"/>
      <c r="H7" s="6"/>
      <c r="I7" s="6"/>
    </row>
    <row r="8" spans="1:9" x14ac:dyDescent="0.45">
      <c r="A8" s="17"/>
      <c r="B8" s="10" t="s">
        <v>5</v>
      </c>
      <c r="C8" s="11">
        <f>(C2-C3*C4)/(C4*(1-C4))</f>
        <v>14954.954954954954</v>
      </c>
      <c r="D8" s="11">
        <f t="shared" ref="D8:I8" si="3">(D2-D3*D4)/(D4*(1-D4))</f>
        <v>0</v>
      </c>
      <c r="E8" s="11">
        <f t="shared" si="3"/>
        <v>0</v>
      </c>
      <c r="F8" s="11">
        <f t="shared" si="3"/>
        <v>0</v>
      </c>
      <c r="G8" s="11">
        <f t="shared" si="3"/>
        <v>0</v>
      </c>
      <c r="H8" s="11">
        <f t="shared" si="3"/>
        <v>0</v>
      </c>
      <c r="I8" s="11">
        <f t="shared" si="3"/>
        <v>0</v>
      </c>
    </row>
    <row r="9" spans="1:9" x14ac:dyDescent="0.45">
      <c r="A9" t="s">
        <v>14</v>
      </c>
      <c r="B9" s="10" t="s">
        <v>6</v>
      </c>
      <c r="C9" s="11">
        <f>-((C3)/(C4*(1-C4)))</f>
        <v>-60060.060060060052</v>
      </c>
      <c r="D9" s="11">
        <f>-(D2/(D4)^2 + (D3-D2)/(1-D4)^2)</f>
        <v>-320</v>
      </c>
      <c r="E9" s="11">
        <f t="shared" ref="E9" si="4">-(E2/(E4)^2 + (E3-E2)/(1-E4)^2)</f>
        <v>-320</v>
      </c>
      <c r="F9" s="11">
        <f>-(F2/(F4)^2 + (F3-F2)/(1-F4)^2)</f>
        <v>-320</v>
      </c>
      <c r="G9" s="11">
        <f t="shared" ref="G9:I9" si="5">-(G2/(G4)^2 + (G3-G2)/(1-G4)^2)</f>
        <v>-320</v>
      </c>
      <c r="H9" s="11">
        <f>-(H2/(H4)^2 + (H3-H2)/(1-H4)^2)</f>
        <v>-320</v>
      </c>
      <c r="I9" s="11">
        <f t="shared" si="5"/>
        <v>-320</v>
      </c>
    </row>
    <row r="10" spans="1:9" x14ac:dyDescent="0.45">
      <c r="A10" t="s">
        <v>15</v>
      </c>
      <c r="B10" s="10" t="s">
        <v>4</v>
      </c>
      <c r="C10" s="11">
        <f>C4-(C9)^(-1)*C8</f>
        <v>0.25</v>
      </c>
      <c r="D10" s="11">
        <f t="shared" ref="C10:I10" si="6">D4-(D9)^(-1)*D8</f>
        <v>0.25</v>
      </c>
      <c r="E10" s="11">
        <f t="shared" si="6"/>
        <v>0.25</v>
      </c>
      <c r="F10" s="11">
        <f t="shared" si="6"/>
        <v>0.25</v>
      </c>
      <c r="G10" s="11">
        <f t="shared" si="6"/>
        <v>0.25</v>
      </c>
      <c r="H10" s="11">
        <f t="shared" si="6"/>
        <v>0.25</v>
      </c>
      <c r="I10" s="11">
        <f t="shared" si="6"/>
        <v>0.25</v>
      </c>
    </row>
    <row r="11" spans="1:9" x14ac:dyDescent="0.45">
      <c r="B11" s="13" t="s">
        <v>7</v>
      </c>
      <c r="C11" s="14">
        <f>C2*LN(C10)+(C3-C2)*LN(1-C10)</f>
        <v>-33.740108677128497</v>
      </c>
      <c r="D11" s="14">
        <f t="shared" ref="D11:I11" si="7">D2*LN(D10)+(D3-D2)*LN(1-D10)</f>
        <v>-33.740108677128497</v>
      </c>
      <c r="E11" s="14">
        <f t="shared" si="7"/>
        <v>-33.740108677128497</v>
      </c>
      <c r="F11" s="14">
        <f t="shared" si="7"/>
        <v>-33.740108677128497</v>
      </c>
      <c r="G11" s="14">
        <f t="shared" si="7"/>
        <v>-33.740108677128497</v>
      </c>
      <c r="H11" s="14">
        <f t="shared" si="7"/>
        <v>-33.740108677128497</v>
      </c>
      <c r="I11" s="14">
        <f t="shared" si="7"/>
        <v>-33.740108677128497</v>
      </c>
    </row>
    <row r="12" spans="1:9" x14ac:dyDescent="0.45">
      <c r="B12" s="10" t="s">
        <v>12</v>
      </c>
      <c r="C12" s="12">
        <f>C5-C11</f>
        <v>-69.921243022614817</v>
      </c>
      <c r="D12" s="12">
        <f t="shared" ref="D12:I12" si="8">D5-D11</f>
        <v>0</v>
      </c>
      <c r="E12" s="12">
        <f t="shared" si="8"/>
        <v>0</v>
      </c>
      <c r="F12" s="12">
        <f t="shared" si="8"/>
        <v>0</v>
      </c>
      <c r="G12" s="12">
        <f t="shared" si="8"/>
        <v>0</v>
      </c>
      <c r="H12" s="12">
        <f t="shared" si="8"/>
        <v>0</v>
      </c>
      <c r="I12" s="12">
        <f t="shared" si="8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="109" zoomScaleNormal="109" workbookViewId="0">
      <selection activeCell="R31" sqref="R31"/>
    </sheetView>
  </sheetViews>
  <sheetFormatPr defaultRowHeight="14.25" x14ac:dyDescent="0.45"/>
  <cols>
    <col min="1" max="1" width="8" customWidth="1"/>
    <col min="2" max="2" width="9" bestFit="1" customWidth="1"/>
    <col min="3" max="3" width="9.796875" style="27" bestFit="1" customWidth="1"/>
    <col min="4" max="4" width="11.06640625" bestFit="1" customWidth="1"/>
    <col min="5" max="5" width="8.796875" bestFit="1" customWidth="1"/>
    <col min="6" max="6" width="5.796875" bestFit="1" customWidth="1"/>
    <col min="7" max="7" width="8.796875" bestFit="1" customWidth="1"/>
    <col min="8" max="8" width="6.796875" bestFit="1" customWidth="1"/>
    <col min="9" max="9" width="8.796875" bestFit="1" customWidth="1"/>
    <col min="10" max="10" width="5.796875" bestFit="1" customWidth="1"/>
    <col min="11" max="11" width="8.796875" bestFit="1" customWidth="1"/>
    <col min="12" max="12" width="5.796875" bestFit="1" customWidth="1"/>
    <col min="13" max="13" width="8.796875" bestFit="1" customWidth="1"/>
    <col min="14" max="14" width="5.796875" bestFit="1" customWidth="1"/>
    <col min="15" max="15" width="8.265625" bestFit="1" customWidth="1"/>
    <col min="16" max="16" width="5.796875" bestFit="1" customWidth="1"/>
  </cols>
  <sheetData>
    <row r="1" spans="1:15" x14ac:dyDescent="0.45">
      <c r="A1" s="20" t="s">
        <v>22</v>
      </c>
      <c r="B1" s="9" t="s">
        <v>11</v>
      </c>
      <c r="C1" s="25">
        <v>1</v>
      </c>
      <c r="D1" s="9"/>
      <c r="E1" s="9">
        <v>2</v>
      </c>
      <c r="F1" s="9"/>
      <c r="G1" s="9">
        <v>3</v>
      </c>
      <c r="H1" s="9"/>
      <c r="I1" s="9">
        <v>4</v>
      </c>
      <c r="J1" s="9"/>
      <c r="K1" s="9">
        <v>5</v>
      </c>
      <c r="L1" s="9"/>
      <c r="M1" s="9">
        <v>6</v>
      </c>
      <c r="N1" s="9"/>
      <c r="O1" s="9">
        <v>7</v>
      </c>
    </row>
    <row r="2" spans="1:15" x14ac:dyDescent="0.45">
      <c r="A2" s="20">
        <v>2</v>
      </c>
      <c r="B2" s="21" t="s">
        <v>20</v>
      </c>
      <c r="C2" s="26">
        <v>5</v>
      </c>
      <c r="E2" s="5">
        <f>C32</f>
        <v>3.964788732394366</v>
      </c>
      <c r="G2" s="5">
        <f>E32</f>
        <v>4.0803829932977864</v>
      </c>
      <c r="I2" s="5">
        <f>G32</f>
        <v>4.4745257604773148</v>
      </c>
      <c r="K2" s="5">
        <f>I32</f>
        <v>4.3248346265382445</v>
      </c>
      <c r="M2" s="5">
        <f>K32</f>
        <v>4.3619771833985457</v>
      </c>
      <c r="O2" s="5">
        <f>M32</f>
        <v>4.356909736945159</v>
      </c>
    </row>
    <row r="3" spans="1:15" x14ac:dyDescent="0.45">
      <c r="A3" s="20">
        <v>3</v>
      </c>
      <c r="B3" s="22" t="s">
        <v>21</v>
      </c>
      <c r="C3" s="26">
        <v>2</v>
      </c>
      <c r="E3" s="5">
        <f>C33</f>
        <v>3.220657276995305</v>
      </c>
      <c r="G3" s="5">
        <f>E33</f>
        <v>0.9488609245439692</v>
      </c>
      <c r="I3" s="5">
        <f>G33</f>
        <v>1.351303853356578</v>
      </c>
      <c r="K3" s="5">
        <f>I33</f>
        <v>1.7232339664391472</v>
      </c>
      <c r="M3" s="5">
        <f>K33</f>
        <v>1.9810839029027698</v>
      </c>
      <c r="O3" s="5">
        <f>M33</f>
        <v>2.076615450976941</v>
      </c>
    </row>
    <row r="4" spans="1:15" x14ac:dyDescent="0.45">
      <c r="A4" s="20">
        <v>3</v>
      </c>
      <c r="B4" s="4" t="s">
        <v>25</v>
      </c>
      <c r="C4" s="32">
        <f>-COUNT($A$2:$A$15)/2*LN(2*PI())-COUNT($A$2:$A$15)/2*LN(C3)-1/(2*C3)*SUM(C8:C21)</f>
        <v>-26.467169728785034</v>
      </c>
      <c r="K4" s="5"/>
      <c r="M4" s="5"/>
      <c r="O4" s="5"/>
    </row>
    <row r="5" spans="1:15" x14ac:dyDescent="0.45">
      <c r="A5" s="20">
        <v>3</v>
      </c>
      <c r="B5" s="19" t="s">
        <v>18</v>
      </c>
      <c r="C5" s="28">
        <f>AVERAGE($A$2:$A$15)</f>
        <v>4.3571428571428568</v>
      </c>
      <c r="D5" s="5"/>
      <c r="E5" s="5">
        <f t="shared" ref="E5:O5" si="0">AVERAGE($A$2:$A$15)</f>
        <v>4.3571428571428568</v>
      </c>
      <c r="F5" s="5"/>
      <c r="G5" s="5">
        <f t="shared" si="0"/>
        <v>4.3571428571428568</v>
      </c>
      <c r="H5" s="5"/>
      <c r="I5" s="5">
        <f t="shared" si="0"/>
        <v>4.3571428571428568</v>
      </c>
      <c r="J5" s="5"/>
      <c r="K5" s="5">
        <f t="shared" si="0"/>
        <v>4.3571428571428568</v>
      </c>
      <c r="L5" s="5"/>
      <c r="M5" s="5">
        <f t="shared" si="0"/>
        <v>4.3571428571428568</v>
      </c>
      <c r="N5" s="5"/>
      <c r="O5" s="5">
        <f t="shared" si="0"/>
        <v>4.3571428571428568</v>
      </c>
    </row>
    <row r="6" spans="1:15" x14ac:dyDescent="0.45">
      <c r="A6" s="20">
        <v>4</v>
      </c>
      <c r="B6" t="s">
        <v>19</v>
      </c>
      <c r="C6" s="28">
        <f>_xlfn.VAR.P($A2:$A15)</f>
        <v>2.0867346938775508</v>
      </c>
      <c r="D6" s="5"/>
      <c r="E6" s="5">
        <f t="shared" ref="E6:I6" si="1">_xlfn.VAR.P($A2:$A15)</f>
        <v>2.0867346938775508</v>
      </c>
      <c r="F6" s="5"/>
      <c r="G6" s="5">
        <f t="shared" si="1"/>
        <v>2.0867346938775508</v>
      </c>
      <c r="H6" s="5"/>
      <c r="I6" s="5">
        <f t="shared" si="1"/>
        <v>2.0867346938775508</v>
      </c>
      <c r="J6" s="5"/>
      <c r="K6" s="5">
        <f t="shared" ref="K6:M6" si="2">_xlfn.VAR.P($A2:$A15)</f>
        <v>2.0867346938775508</v>
      </c>
      <c r="L6" s="5"/>
      <c r="M6" s="5">
        <f t="shared" si="2"/>
        <v>2.0867346938775508</v>
      </c>
      <c r="N6" s="5"/>
      <c r="O6" s="5">
        <f t="shared" ref="O6" si="3">_xlfn.VAR.P($A2:$A15)</f>
        <v>2.0867346938775508</v>
      </c>
    </row>
    <row r="7" spans="1:15" x14ac:dyDescent="0.45">
      <c r="A7" s="20">
        <v>5</v>
      </c>
      <c r="C7" s="29" t="s">
        <v>27</v>
      </c>
      <c r="D7" s="24"/>
      <c r="E7" s="29" t="s">
        <v>27</v>
      </c>
      <c r="G7" s="29" t="s">
        <v>27</v>
      </c>
      <c r="I7" s="29" t="s">
        <v>27</v>
      </c>
      <c r="K7" s="29" t="s">
        <v>27</v>
      </c>
      <c r="M7" s="29" t="s">
        <v>27</v>
      </c>
      <c r="O7" s="29" t="s">
        <v>27</v>
      </c>
    </row>
    <row r="8" spans="1:15" x14ac:dyDescent="0.45">
      <c r="A8" s="20">
        <v>6</v>
      </c>
      <c r="C8" s="30">
        <f>($A2-C$2)^2</f>
        <v>9</v>
      </c>
      <c r="D8" s="30"/>
      <c r="E8" s="30">
        <f>($A2-E$2)^2</f>
        <v>3.8603947629438595</v>
      </c>
      <c r="G8" s="30">
        <f>($A2-G$2)^2</f>
        <v>4.3279933988026578</v>
      </c>
      <c r="I8" s="30">
        <f>($A2-I$2)^2</f>
        <v>6.1232777392658333</v>
      </c>
      <c r="K8" s="30">
        <f>($A2-K$2)^2</f>
        <v>5.4048560407512189</v>
      </c>
      <c r="M8" s="30">
        <f>($A2-M$2)^2</f>
        <v>5.578936214895327</v>
      </c>
      <c r="O8" s="30">
        <f>($A2-O$2)^2</f>
        <v>5.555023508106899</v>
      </c>
    </row>
    <row r="9" spans="1:15" x14ac:dyDescent="0.45">
      <c r="A9" s="20">
        <v>7</v>
      </c>
      <c r="C9" s="30">
        <f t="shared" ref="C9:C21" si="4">($A3-C$2)^2</f>
        <v>4</v>
      </c>
      <c r="D9" s="30"/>
      <c r="E9" s="30">
        <f t="shared" ref="E9:G21" si="5">($A3-E$2)^2</f>
        <v>0.93081729815512759</v>
      </c>
      <c r="G9" s="30">
        <f t="shared" si="5"/>
        <v>1.1672274122070849</v>
      </c>
      <c r="I9" s="30">
        <f t="shared" ref="I9:K21" si="6">($A3-I$2)^2</f>
        <v>2.1742262183112033</v>
      </c>
      <c r="K9" s="30">
        <f t="shared" si="6"/>
        <v>1.7551867876747296</v>
      </c>
      <c r="M9" s="30">
        <f t="shared" ref="M9:O21" si="7">($A3-M$2)^2</f>
        <v>1.8549818480982356</v>
      </c>
      <c r="O9" s="30">
        <f t="shared" si="7"/>
        <v>1.8412040342165807</v>
      </c>
    </row>
    <row r="10" spans="1:15" x14ac:dyDescent="0.45">
      <c r="A10" s="20">
        <v>5</v>
      </c>
      <c r="C10" s="30">
        <f t="shared" si="4"/>
        <v>4</v>
      </c>
      <c r="D10" s="30"/>
      <c r="E10" s="30">
        <f t="shared" si="5"/>
        <v>0.93081729815512759</v>
      </c>
      <c r="G10" s="30">
        <f t="shared" si="5"/>
        <v>1.1672274122070849</v>
      </c>
      <c r="I10" s="30">
        <f t="shared" si="6"/>
        <v>2.1742262183112033</v>
      </c>
      <c r="K10" s="30">
        <f t="shared" si="6"/>
        <v>1.7551867876747296</v>
      </c>
      <c r="M10" s="30">
        <f t="shared" si="7"/>
        <v>1.8549818480982356</v>
      </c>
      <c r="O10" s="30">
        <f t="shared" si="7"/>
        <v>1.8412040342165807</v>
      </c>
    </row>
    <row r="11" spans="1:15" x14ac:dyDescent="0.45">
      <c r="A11" s="20">
        <v>6</v>
      </c>
      <c r="C11" s="30">
        <f t="shared" si="4"/>
        <v>4</v>
      </c>
      <c r="D11" s="30"/>
      <c r="E11" s="30">
        <f t="shared" si="5"/>
        <v>0.93081729815512759</v>
      </c>
      <c r="G11" s="30">
        <f t="shared" si="5"/>
        <v>1.1672274122070849</v>
      </c>
      <c r="I11" s="30">
        <f t="shared" si="6"/>
        <v>2.1742262183112033</v>
      </c>
      <c r="K11" s="30">
        <f t="shared" si="6"/>
        <v>1.7551867876747296</v>
      </c>
      <c r="M11" s="30">
        <f t="shared" si="7"/>
        <v>1.8549818480982356</v>
      </c>
      <c r="O11" s="30">
        <f t="shared" si="7"/>
        <v>1.8412040342165807</v>
      </c>
    </row>
    <row r="12" spans="1:15" x14ac:dyDescent="0.45">
      <c r="A12" s="20">
        <v>4</v>
      </c>
      <c r="C12" s="30">
        <f t="shared" si="4"/>
        <v>1</v>
      </c>
      <c r="D12" s="30"/>
      <c r="E12" s="30">
        <f t="shared" si="5"/>
        <v>1.2398333663955687E-3</v>
      </c>
      <c r="G12" s="30">
        <f t="shared" si="5"/>
        <v>6.4614256115119763E-3</v>
      </c>
      <c r="I12" s="30">
        <f t="shared" si="6"/>
        <v>0.22517469735657389</v>
      </c>
      <c r="K12" s="30">
        <f t="shared" si="6"/>
        <v>0.10551753459824076</v>
      </c>
      <c r="M12" s="30">
        <f t="shared" si="7"/>
        <v>0.13102748130114436</v>
      </c>
      <c r="O12" s="30">
        <f t="shared" si="7"/>
        <v>0.12738456032626264</v>
      </c>
    </row>
    <row r="13" spans="1:15" x14ac:dyDescent="0.45">
      <c r="A13" s="20">
        <v>4</v>
      </c>
      <c r="C13" s="30">
        <f t="shared" si="4"/>
        <v>0</v>
      </c>
      <c r="D13" s="30"/>
      <c r="E13" s="30">
        <f t="shared" si="5"/>
        <v>1.0716623685776636</v>
      </c>
      <c r="G13" s="30">
        <f t="shared" si="5"/>
        <v>0.84569543901593913</v>
      </c>
      <c r="I13" s="30">
        <f t="shared" si="6"/>
        <v>0.27612317640194439</v>
      </c>
      <c r="K13" s="30">
        <f t="shared" si="6"/>
        <v>0.45584828152175183</v>
      </c>
      <c r="M13" s="30">
        <f t="shared" si="7"/>
        <v>0.40707311450405304</v>
      </c>
      <c r="O13" s="30">
        <f t="shared" si="7"/>
        <v>0.41356508643594453</v>
      </c>
    </row>
    <row r="14" spans="1:15" x14ac:dyDescent="0.45">
      <c r="A14" s="20">
        <v>3</v>
      </c>
      <c r="C14" s="30">
        <f t="shared" si="4"/>
        <v>1</v>
      </c>
      <c r="D14" s="30"/>
      <c r="E14" s="30">
        <f t="shared" si="5"/>
        <v>4.1420849037889313</v>
      </c>
      <c r="G14" s="30">
        <f t="shared" si="5"/>
        <v>3.6849294524203664</v>
      </c>
      <c r="I14" s="30">
        <f t="shared" si="6"/>
        <v>2.3270716554473148</v>
      </c>
      <c r="K14" s="30">
        <f t="shared" si="6"/>
        <v>2.8061790284452628</v>
      </c>
      <c r="M14" s="30">
        <f t="shared" si="7"/>
        <v>2.6831187477069616</v>
      </c>
      <c r="O14" s="30">
        <f t="shared" si="7"/>
        <v>2.6997456125456263</v>
      </c>
    </row>
    <row r="15" spans="1:15" x14ac:dyDescent="0.45">
      <c r="A15" s="20">
        <v>6</v>
      </c>
      <c r="C15" s="30">
        <f t="shared" si="4"/>
        <v>4</v>
      </c>
      <c r="D15" s="30"/>
      <c r="E15" s="30">
        <f t="shared" si="5"/>
        <v>9.2125074390002002</v>
      </c>
      <c r="G15" s="30">
        <f t="shared" si="5"/>
        <v>8.5241634658247936</v>
      </c>
      <c r="I15" s="30">
        <f t="shared" si="6"/>
        <v>6.3780201344926857</v>
      </c>
      <c r="K15" s="30">
        <f t="shared" si="6"/>
        <v>7.1565097753687743</v>
      </c>
      <c r="M15" s="30">
        <f t="shared" si="7"/>
        <v>6.9591643809098702</v>
      </c>
      <c r="O15" s="30">
        <f t="shared" si="7"/>
        <v>6.9859261386553086</v>
      </c>
    </row>
    <row r="16" spans="1:15" x14ac:dyDescent="0.45">
      <c r="C16" s="30">
        <f t="shared" si="4"/>
        <v>0</v>
      </c>
      <c r="D16" s="30"/>
      <c r="E16" s="30">
        <f t="shared" si="5"/>
        <v>1.0716623685776636</v>
      </c>
      <c r="G16" s="30">
        <f t="shared" si="5"/>
        <v>0.84569543901593913</v>
      </c>
      <c r="I16" s="30">
        <f t="shared" si="6"/>
        <v>0.27612317640194439</v>
      </c>
      <c r="K16" s="30">
        <f t="shared" si="6"/>
        <v>0.45584828152175183</v>
      </c>
      <c r="M16" s="30">
        <f t="shared" si="7"/>
        <v>0.40707311450405304</v>
      </c>
      <c r="O16" s="30">
        <f t="shared" si="7"/>
        <v>0.41356508643594453</v>
      </c>
    </row>
    <row r="17" spans="2:16" x14ac:dyDescent="0.45">
      <c r="C17" s="30">
        <f t="shared" si="4"/>
        <v>1</v>
      </c>
      <c r="D17" s="30"/>
      <c r="E17" s="30">
        <f t="shared" si="5"/>
        <v>4.1420849037889313</v>
      </c>
      <c r="G17" s="30">
        <f t="shared" si="5"/>
        <v>3.6849294524203664</v>
      </c>
      <c r="I17" s="30">
        <f t="shared" si="6"/>
        <v>2.3270716554473148</v>
      </c>
      <c r="K17" s="30">
        <f t="shared" si="6"/>
        <v>2.8061790284452628</v>
      </c>
      <c r="M17" s="30">
        <f t="shared" si="7"/>
        <v>2.6831187477069616</v>
      </c>
      <c r="O17" s="30">
        <f t="shared" si="7"/>
        <v>2.6997456125456263</v>
      </c>
    </row>
    <row r="18" spans="2:16" x14ac:dyDescent="0.45">
      <c r="C18" s="30">
        <f t="shared" si="4"/>
        <v>1</v>
      </c>
      <c r="D18" s="30"/>
      <c r="E18" s="30">
        <f t="shared" si="5"/>
        <v>1.2398333663955687E-3</v>
      </c>
      <c r="G18" s="30">
        <f t="shared" si="5"/>
        <v>6.4614256115119763E-3</v>
      </c>
      <c r="I18" s="30">
        <f t="shared" si="6"/>
        <v>0.22517469735657389</v>
      </c>
      <c r="K18" s="30">
        <f t="shared" si="6"/>
        <v>0.10551753459824076</v>
      </c>
      <c r="M18" s="30">
        <f t="shared" si="7"/>
        <v>0.13102748130114436</v>
      </c>
      <c r="O18" s="30">
        <f t="shared" si="7"/>
        <v>0.12738456032626264</v>
      </c>
    </row>
    <row r="19" spans="2:16" x14ac:dyDescent="0.45">
      <c r="C19" s="30">
        <f t="shared" si="4"/>
        <v>1</v>
      </c>
      <c r="D19" s="30"/>
      <c r="E19" s="30">
        <f t="shared" si="5"/>
        <v>1.2398333663955687E-3</v>
      </c>
      <c r="G19" s="30">
        <f t="shared" si="5"/>
        <v>6.4614256115119763E-3</v>
      </c>
      <c r="I19" s="30">
        <f t="shared" si="6"/>
        <v>0.22517469735657389</v>
      </c>
      <c r="K19" s="30">
        <f t="shared" si="6"/>
        <v>0.10551753459824076</v>
      </c>
      <c r="M19" s="30">
        <f t="shared" si="7"/>
        <v>0.13102748130114436</v>
      </c>
      <c r="O19" s="30">
        <f t="shared" si="7"/>
        <v>0.12738456032626264</v>
      </c>
    </row>
    <row r="20" spans="2:16" x14ac:dyDescent="0.45">
      <c r="C20" s="30">
        <f t="shared" si="4"/>
        <v>4</v>
      </c>
      <c r="D20" s="30"/>
      <c r="E20" s="30">
        <f t="shared" si="5"/>
        <v>0.93081729815512759</v>
      </c>
      <c r="G20" s="30">
        <f t="shared" si="5"/>
        <v>1.1672274122070849</v>
      </c>
      <c r="I20" s="30">
        <f t="shared" si="6"/>
        <v>2.1742262183112033</v>
      </c>
      <c r="K20" s="30">
        <f t="shared" si="6"/>
        <v>1.7551867876747296</v>
      </c>
      <c r="M20" s="30">
        <f t="shared" si="7"/>
        <v>1.8549818480982356</v>
      </c>
      <c r="O20" s="30">
        <f t="shared" si="7"/>
        <v>1.8412040342165807</v>
      </c>
    </row>
    <row r="21" spans="2:16" x14ac:dyDescent="0.45">
      <c r="C21" s="30">
        <f t="shared" si="4"/>
        <v>1</v>
      </c>
      <c r="D21" s="30"/>
      <c r="E21" s="30">
        <f t="shared" si="5"/>
        <v>4.1420849037889313</v>
      </c>
      <c r="G21" s="30">
        <f t="shared" si="5"/>
        <v>3.6849294524203664</v>
      </c>
      <c r="I21" s="30">
        <f t="shared" si="6"/>
        <v>2.3270716554473148</v>
      </c>
      <c r="K21" s="30">
        <f t="shared" si="6"/>
        <v>2.8061790284452628</v>
      </c>
      <c r="M21" s="30">
        <f t="shared" si="7"/>
        <v>2.6831187477069616</v>
      </c>
      <c r="O21" s="30">
        <f t="shared" si="7"/>
        <v>2.6997456125456263</v>
      </c>
    </row>
    <row r="22" spans="2:16" x14ac:dyDescent="0.45">
      <c r="I22" s="5"/>
      <c r="K22" s="5"/>
      <c r="M22" s="5"/>
      <c r="O22" s="5"/>
    </row>
    <row r="23" spans="2:16" x14ac:dyDescent="0.45">
      <c r="B23" s="10" t="s">
        <v>5</v>
      </c>
      <c r="C23" s="34">
        <f>1/C3*(SUM($A$2:$A$15)-COUNT($A$2:$A$15)*C2)</f>
        <v>-4.5</v>
      </c>
      <c r="D23" s="35"/>
      <c r="E23" s="34">
        <f>1/E3*(SUM($A$2:$A$15)-COUNT($A$2:$A$15)*E2)</f>
        <v>1.7055393586005849</v>
      </c>
      <c r="F23" s="20"/>
      <c r="G23" s="34">
        <f>1/G3*(SUM($A$2:$A$15)-COUNT($A$2:$A$15)*G2)</f>
        <v>4.0834625956308326</v>
      </c>
      <c r="H23" s="20"/>
      <c r="I23" s="34">
        <f>1/I3*(SUM($A$2:$A$15)-COUNT($A$2:$A$15)*I2)</f>
        <v>-1.216129623696681</v>
      </c>
      <c r="J23" s="20"/>
      <c r="K23" s="34">
        <f>1/K3*(SUM($A$2:$A$15)-COUNT($A$2:$A$15)*K2)</f>
        <v>0.26248045086949612</v>
      </c>
      <c r="L23" s="20"/>
      <c r="M23" s="34">
        <f>1/M3*(SUM($A$2:$A$15)-COUNT($A$2:$A$15)*M2)</f>
        <v>-3.4163402913160078E-2</v>
      </c>
      <c r="N23" s="20"/>
      <c r="O23" s="34">
        <f>1/O3*(SUM($A$2:$A$15)-COUNT($A$2:$A$15)*O2)</f>
        <v>1.5716355987999851E-3</v>
      </c>
    </row>
    <row r="24" spans="2:16" x14ac:dyDescent="0.45">
      <c r="C24" s="34">
        <f>1/(2*C3)*( -COUNT($A$2:$A$15)+1/C3*SUM(C8:C21)  )</f>
        <v>0.875</v>
      </c>
      <c r="D24" s="23"/>
      <c r="E24" s="34">
        <f>1/(2*E3)*( -COUNT($A$2:$A$15)+1/E3*SUM(E8:E21)  )</f>
        <v>-0.6613427440947226</v>
      </c>
      <c r="F24" s="23"/>
      <c r="G24" s="34">
        <f>1/(2*G3)*( -COUNT($A$2:$A$15)+1/G3*SUM(G8:G21)  )</f>
        <v>9.4423399570423676</v>
      </c>
      <c r="H24" s="20"/>
      <c r="I24" s="34">
        <f>1/(2*I3)*( -COUNT($A$2:$A$15)+1/I3*SUM(I8:I21)  )</f>
        <v>2.8720720816294767</v>
      </c>
      <c r="J24" s="20"/>
      <c r="K24" s="34">
        <f>1/(2*K3)*( -COUNT($A$2:$A$15)+1/K3*SUM(K8:K21)  )</f>
        <v>0.85933036114016037</v>
      </c>
      <c r="L24" s="20"/>
      <c r="M24" s="34">
        <f>1/(2*M3)*( -COUNT($A$2:$A$15)+1/M3*SUM(M8:M21)  )</f>
        <v>0.18847819452020914</v>
      </c>
      <c r="N24" s="20"/>
      <c r="O24" s="34">
        <f>1/(2*O3)*( -COUNT($A$2:$A$15)+1/O3*SUM(O8:O21)  )</f>
        <v>1.6426166893972343E-2</v>
      </c>
    </row>
    <row r="25" spans="2:16" x14ac:dyDescent="0.45">
      <c r="C25" s="23"/>
      <c r="D25" s="23"/>
      <c r="E25" s="23"/>
      <c r="F25" s="23"/>
      <c r="G25" s="20"/>
      <c r="H25" s="20"/>
      <c r="I25" s="23"/>
      <c r="J25" s="20"/>
      <c r="K25" s="23"/>
      <c r="L25" s="20"/>
      <c r="M25" s="23"/>
      <c r="N25" s="20"/>
      <c r="O25" s="23"/>
    </row>
    <row r="26" spans="2:16" x14ac:dyDescent="0.45">
      <c r="B26" s="10" t="s">
        <v>6</v>
      </c>
      <c r="C26" s="34">
        <f>-1*COUNT($A$2:$A$15)/C3</f>
        <v>-7</v>
      </c>
      <c r="D26" s="34">
        <f>1/C3^2*(SUM($A$2:$A$15)-COUNT($A$2:$A$15)*C2)</f>
        <v>-2.25</v>
      </c>
      <c r="E26" s="34">
        <f>-1*COUNT($A$2:$A$15)/E3</f>
        <v>-4.3469387755102042</v>
      </c>
      <c r="F26" s="34">
        <f>1/E3^2*(SUM($A$2:$A$15)-COUNT($A$2:$A$15)*E2)</f>
        <v>0.529562512218549</v>
      </c>
      <c r="G26" s="34">
        <f>-1*COUNT($A$2:$A$15)/G3</f>
        <v>-14.75453318591291</v>
      </c>
      <c r="H26" s="34">
        <f>1/G3^2*(SUM($A$2:$A$15)-COUNT($A$2:$A$15)*G2)</f>
        <v>4.303541741476371</v>
      </c>
      <c r="I26" s="34">
        <f>-1*COUNT($A$2:$A$15)/I3</f>
        <v>-10.360364151426513</v>
      </c>
      <c r="J26" s="34">
        <f>1/I3^2*(SUM($A$2:$A$15)-COUNT($A$2:$A$15)*I2)</f>
        <v>-0.89996755405963624</v>
      </c>
      <c r="K26" s="34">
        <f>-1*COUNT($A$2:$A$15)/K3</f>
        <v>-8.1242595449353239</v>
      </c>
      <c r="L26" s="34">
        <f>1/K3^2*(SUM($A$2:$A$15)-COUNT($A$2:$A$15)*K2)</f>
        <v>0.1523185220239594</v>
      </c>
      <c r="M26" s="34">
        <f>-1*COUNT($A$2:$A$15)/M3</f>
        <v>-7.0668385016336739</v>
      </c>
      <c r="N26" s="34">
        <f>1/M3^2*(SUM($A$2:$A$15)-COUNT($A$2:$A$15)*M2)</f>
        <v>-1.724480364668169E-2</v>
      </c>
      <c r="O26" s="34">
        <f>-1*COUNT($A$2:$A$15)/O3</f>
        <v>-6.7417393015224452</v>
      </c>
      <c r="P26" s="34">
        <f>1/O3^2*(SUM($A$2:$A$15)-COUNT($A$2:$A$15)*O2)</f>
        <v>7.5682553457868723E-4</v>
      </c>
    </row>
    <row r="27" spans="2:16" x14ac:dyDescent="0.45">
      <c r="C27" s="34">
        <f>1/C3^2*(SUM($A$2:$A$15)-COUNT($A$2:$A$15)*C2)</f>
        <v>-2.25</v>
      </c>
      <c r="D27" s="34">
        <f>COUNT($A$2:$A$15)/(2*C3^2)-(2*C3)/(2*C3^4)*SUM(C8:C21)</f>
        <v>-2.625</v>
      </c>
      <c r="E27" s="34">
        <f>1/E3^2*(SUM($A$2:$A$15)-COUNT($A$2:$A$15)*E2)</f>
        <v>0.529562512218549</v>
      </c>
      <c r="F27" s="34">
        <f>COUNT($A$2:$A$15)/(2*E3^2)-(2*E3)/(2*E3^4)*SUM(E8:E21)</f>
        <v>-0.26416468018583839</v>
      </c>
      <c r="G27" s="34">
        <f>1/G3^2*(SUM($A$2:$A$15)-COUNT($A$2:$A$15)*G2)</f>
        <v>4.303541741476371</v>
      </c>
      <c r="H27" s="34">
        <f>COUNT($A$2:$A$15)/(2*G3^2)-(2*G3)/(2*G3^4)*SUM(G8:G21)</f>
        <v>-27.677340090343492</v>
      </c>
      <c r="I27" s="34">
        <f>1/I3^2*(SUM($A$2:$A$15)-COUNT($A$2:$A$15)*I2)</f>
        <v>-0.89996755405963624</v>
      </c>
      <c r="J27" s="34">
        <f>COUNT($A$2:$A$15)/(2*I3^2)-(2*I3)/(2*I3^4)*SUM(I8:I21)</f>
        <v>-8.0842855674811211</v>
      </c>
      <c r="K27" s="34">
        <f>1/K3^2*(SUM($A$2:$A$15)-COUNT($A$2:$A$15)*K2)</f>
        <v>0.1523185220239594</v>
      </c>
      <c r="L27" s="34">
        <f>COUNT($A$2:$A$15)/(2*K3^2)-(2*K3)/(2*K3^4)*SUM(K8:K21)</f>
        <v>-3.354617311016264</v>
      </c>
      <c r="M27" s="34">
        <f>1/M3^2*(SUM($A$2:$A$15)-COUNT($A$2:$A$15)*M2)</f>
        <v>-1.724480364668169E-2</v>
      </c>
      <c r="N27" s="34">
        <f>COUNT($A$2:$A$15)/(2*M3^2)-(2*M3)/(2*M3^4)*SUM(M8:M21)</f>
        <v>-1.9738566519709755</v>
      </c>
      <c r="O27" s="34">
        <f>1/O3^2*(SUM($A$2:$A$15)-COUNT($A$2:$A$15)*O2)</f>
        <v>7.5682553457868723E-4</v>
      </c>
      <c r="P27" s="34">
        <f>COUNT($A$2:$A$15)/(2*O3^2)-(2*O3)/(2*O3^4)*SUM(O8:O21)</f>
        <v>-1.6390718767636494</v>
      </c>
    </row>
    <row r="28" spans="2:16" x14ac:dyDescent="0.45">
      <c r="C28" s="23"/>
      <c r="D28" s="23"/>
      <c r="E28" s="23"/>
      <c r="F28" s="23"/>
      <c r="G28" s="20"/>
      <c r="H28" s="20"/>
      <c r="I28" s="20"/>
      <c r="J28" s="20"/>
      <c r="K28" s="20"/>
      <c r="L28" s="20"/>
      <c r="M28" s="20"/>
      <c r="N28" s="20"/>
      <c r="O28" s="23"/>
    </row>
    <row r="29" spans="2:16" x14ac:dyDescent="0.45">
      <c r="B29" t="s">
        <v>28</v>
      </c>
      <c r="C29" s="31">
        <f t="array" ref="C29:D30">MINVERSE(C26:D27)</f>
        <v>-0.19718309859154928</v>
      </c>
      <c r="D29" s="31">
        <v>0.16901408450704228</v>
      </c>
      <c r="E29" s="31">
        <f t="array" ref="E29:F30">MINVERSE(E26:F27)</f>
        <v>-0.30438234256594388</v>
      </c>
      <c r="F29" s="31">
        <v>-0.61018557776456839</v>
      </c>
      <c r="G29" s="31">
        <f t="array" ref="G29:H30">MINVERSE(G26:H27)</f>
        <v>-7.0995616305277578E-2</v>
      </c>
      <c r="H29" s="31">
        <v>-1.1039088193962739E-2</v>
      </c>
      <c r="I29" s="31">
        <f t="array" ref="I29:J30">MINVERSE(I26:J27)</f>
        <v>-9.7464205605377621E-2</v>
      </c>
      <c r="J29" s="31">
        <v>1.0850015377965807E-2</v>
      </c>
      <c r="K29" s="31">
        <f t="array" ref="K29:L30">MINVERSE(K26:L27)</f>
        <v>-0.12319301371324627</v>
      </c>
      <c r="L29" s="31">
        <v>-5.5936567521004069E-3</v>
      </c>
      <c r="M29" s="31">
        <f t="array" ref="M29:N30">MINVERSE(M26:N27)</f>
        <v>-0.14150900995690421</v>
      </c>
      <c r="N29" s="31">
        <v>1.2363081627566035E-3</v>
      </c>
      <c r="O29" s="31">
        <f t="array" ref="O29:P30">MINVERSE(O26:P27)</f>
        <v>-0.14832968275842401</v>
      </c>
      <c r="P29" s="31">
        <v>-6.8489791716265844E-5</v>
      </c>
    </row>
    <row r="30" spans="2:16" x14ac:dyDescent="0.45">
      <c r="C30" s="31">
        <v>0.16901408450704228</v>
      </c>
      <c r="D30" s="31">
        <v>-0.5258215962441315</v>
      </c>
      <c r="E30" s="31">
        <v>-0.61018557776456839</v>
      </c>
      <c r="F30" s="31">
        <v>-5.008736999017871</v>
      </c>
      <c r="G30" s="31">
        <v>-1.1039088193962739E-2</v>
      </c>
      <c r="H30" s="31">
        <v>-3.7847104288610031E-2</v>
      </c>
      <c r="I30" s="31">
        <v>1.0850015377965807E-2</v>
      </c>
      <c r="J30" s="31">
        <v>-0.12490462556926189</v>
      </c>
      <c r="K30" s="31">
        <v>-5.5936567521004069E-3</v>
      </c>
      <c r="L30" s="31">
        <v>-0.29835057913833585</v>
      </c>
      <c r="M30" s="31">
        <v>1.2363081627566035E-3</v>
      </c>
      <c r="N30" s="31">
        <v>-0.50663320403381462</v>
      </c>
      <c r="O30" s="31">
        <v>-6.8489791716265858E-5</v>
      </c>
      <c r="P30" s="31">
        <v>-0.61010140312414196</v>
      </c>
    </row>
    <row r="31" spans="2:16" x14ac:dyDescent="0.45">
      <c r="O31" s="5"/>
    </row>
    <row r="32" spans="2:16" x14ac:dyDescent="0.45">
      <c r="B32" s="10" t="s">
        <v>23</v>
      </c>
      <c r="C32" s="43">
        <f t="array" ref="C32:C33">C2:C3-MMULT(C29:D30,C23:C24)</f>
        <v>3.964788732394366</v>
      </c>
      <c r="D32" s="5"/>
      <c r="E32" s="42">
        <f t="array" ref="E32:E33">E2:E3-MMULT(E29:F30,E23:E24)</f>
        <v>4.0803829932977864</v>
      </c>
      <c r="F32" s="5"/>
      <c r="G32" s="42">
        <f t="array" ref="G32:G33">G2:G3-MMULT(G29:H30,G23:G24)</f>
        <v>4.4745257604773148</v>
      </c>
      <c r="H32" s="5"/>
      <c r="I32" s="42">
        <f t="array" ref="I32:I33">I2:I3-MMULT(I29:J30,I23:I24)</f>
        <v>4.3248346265382445</v>
      </c>
      <c r="J32" s="5"/>
      <c r="K32" s="42">
        <f t="array" ref="K32:K33">K2:K3-MMULT(K29:L30,K23:K24)</f>
        <v>4.3619771833985457</v>
      </c>
      <c r="L32" s="5"/>
      <c r="M32" s="42">
        <f t="array" ref="M32:M33">M2:M3-MMULT(M29:N30,M23:M24)</f>
        <v>4.356909736945159</v>
      </c>
      <c r="N32" s="5"/>
      <c r="O32" s="42">
        <f t="array" ref="O32:O33">O2:O3-MMULT(O29:P30,O23:O24)</f>
        <v>4.3571439821796902</v>
      </c>
    </row>
    <row r="33" spans="2:15" x14ac:dyDescent="0.45">
      <c r="B33" s="13" t="s">
        <v>24</v>
      </c>
      <c r="C33" s="43">
        <v>3.220657276995305</v>
      </c>
      <c r="D33" s="5"/>
      <c r="E33" s="42">
        <v>0.9488609245439692</v>
      </c>
      <c r="F33" s="5"/>
      <c r="G33" s="42">
        <v>1.351303853356578</v>
      </c>
      <c r="H33" s="5"/>
      <c r="I33" s="42">
        <v>1.7232339664391472</v>
      </c>
      <c r="J33" s="5"/>
      <c r="K33" s="42">
        <v>1.9810839029027698</v>
      </c>
      <c r="L33" s="5"/>
      <c r="M33" s="42">
        <v>2.076615450976941</v>
      </c>
      <c r="N33" s="5"/>
      <c r="O33" s="42">
        <v>2.0866371860878998</v>
      </c>
    </row>
    <row r="34" spans="2:15" x14ac:dyDescent="0.45">
      <c r="C34" s="33">
        <f>C4</f>
        <v>-26.467169728785034</v>
      </c>
      <c r="D34" s="13" t="s">
        <v>26</v>
      </c>
      <c r="E34" s="44">
        <f>-COUNT($A$2:$A$15)/2*LN(2*PI())-COUNT($A$2:$A$15)/2*LN(E3)-1/(2*E3)*SUM(E8:E21)</f>
        <v>-25.92227937762393</v>
      </c>
      <c r="F34" s="45"/>
      <c r="G34" s="44">
        <f>-COUNT($A$2:$A$15)/2*LN(2*PI())-COUNT($A$2:$A$15)/2*LN(G3)-1/(2*G3)*SUM(G8:G21)</f>
        <v>-28.457155602225278</v>
      </c>
      <c r="H34" s="45"/>
      <c r="I34" s="44">
        <f>-COUNT($A$2:$A$15)/2*LN(2*PI())-COUNT($A$2:$A$15)/2*LN(I3)-1/(2*I3)*SUM(I8:I21)</f>
        <v>-25.853671141439641</v>
      </c>
      <c r="J34" s="45"/>
      <c r="K34" s="44">
        <f>-COUNT($A$2:$A$15)/2*LN(2*PI())-COUNT($A$2:$A$15)/2*LN(K3)-1/(2*K3)*SUM(K8:K21)</f>
        <v>-25.155385900958031</v>
      </c>
      <c r="L34" s="45"/>
      <c r="M34" s="44">
        <f>-COUNT($A$2:$A$15)/2*LN(2*PI())-COUNT($A$2:$A$15)/2*LN(M3)-1/(2*M3)*SUM(M8:M21)</f>
        <v>-25.024039426502426</v>
      </c>
      <c r="N34" s="1"/>
      <c r="O34" s="46">
        <f>-COUNT($A$2:$A$15)/2*LN(2*PI())-COUNT($A$2:$A$15)/2*LN(O3)-1/(2*O3)*SUM(O8:O21)</f>
        <v>-25.01442596647129</v>
      </c>
    </row>
    <row r="35" spans="2:15" x14ac:dyDescent="0.45">
      <c r="B35" s="10" t="s">
        <v>12</v>
      </c>
      <c r="E35" s="5">
        <f>E34-C34</f>
        <v>0.54489035116110429</v>
      </c>
      <c r="F35" s="5"/>
      <c r="G35" s="5">
        <f>G34-E34</f>
        <v>-2.5348762246013479</v>
      </c>
      <c r="H35" s="5"/>
      <c r="I35" s="5">
        <f>I34-G34</f>
        <v>2.6034844607856371</v>
      </c>
      <c r="K35" s="5">
        <f>K34-I34</f>
        <v>0.69828524048161</v>
      </c>
      <c r="M35" s="5">
        <f>M34-K34</f>
        <v>0.13134647445560432</v>
      </c>
      <c r="O35" s="5">
        <f>O34-M34</f>
        <v>9.6134600311366114E-3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="109" zoomScaleNormal="109" workbookViewId="0">
      <selection activeCell="U21" sqref="U21"/>
    </sheetView>
  </sheetViews>
  <sheetFormatPr defaultRowHeight="14.25" x14ac:dyDescent="0.45"/>
  <cols>
    <col min="1" max="1" width="8" customWidth="1"/>
    <col min="2" max="2" width="9" bestFit="1" customWidth="1"/>
    <col min="3" max="3" width="8.796875" style="27" bestFit="1" customWidth="1"/>
    <col min="4" max="4" width="10.9296875" bestFit="1" customWidth="1"/>
    <col min="5" max="5" width="8.796875" bestFit="1" customWidth="1"/>
    <col min="6" max="6" width="6.796875" bestFit="1" customWidth="1"/>
    <col min="7" max="7" width="8.796875" bestFit="1" customWidth="1"/>
    <col min="8" max="8" width="5.796875" bestFit="1" customWidth="1"/>
    <col min="9" max="9" width="8.796875" bestFit="1" customWidth="1"/>
    <col min="10" max="10" width="5.796875" bestFit="1" customWidth="1"/>
    <col min="11" max="11" width="8.796875" bestFit="1" customWidth="1"/>
    <col min="12" max="12" width="5.796875" bestFit="1" customWidth="1"/>
    <col min="13" max="13" width="8.796875" bestFit="1" customWidth="1"/>
    <col min="14" max="14" width="5.796875" bestFit="1" customWidth="1"/>
    <col min="15" max="15" width="8.265625" bestFit="1" customWidth="1"/>
    <col min="16" max="16" width="5.796875" bestFit="1" customWidth="1"/>
  </cols>
  <sheetData>
    <row r="1" spans="1:15" x14ac:dyDescent="0.45">
      <c r="A1" s="20" t="s">
        <v>22</v>
      </c>
      <c r="B1" s="9" t="s">
        <v>11</v>
      </c>
      <c r="C1" s="25">
        <v>1</v>
      </c>
      <c r="D1" s="9"/>
      <c r="E1" s="9">
        <v>2</v>
      </c>
      <c r="F1" s="9"/>
      <c r="G1" s="9">
        <v>3</v>
      </c>
      <c r="H1" s="9"/>
      <c r="I1" s="9">
        <v>4</v>
      </c>
      <c r="J1" s="9"/>
      <c r="K1" s="9">
        <v>5</v>
      </c>
      <c r="L1" s="9"/>
      <c r="M1" s="9">
        <v>6</v>
      </c>
      <c r="N1" s="9"/>
      <c r="O1" s="9">
        <v>7</v>
      </c>
    </row>
    <row r="2" spans="1:15" x14ac:dyDescent="0.45">
      <c r="A2" s="20">
        <v>2</v>
      </c>
      <c r="B2" s="21" t="s">
        <v>20</v>
      </c>
      <c r="C2" s="26">
        <v>5</v>
      </c>
      <c r="E2" s="5">
        <f>C32</f>
        <v>4.3571428571428577</v>
      </c>
      <c r="G2" s="5">
        <f>E32</f>
        <v>4.3571428571428568</v>
      </c>
      <c r="I2" s="5">
        <f>G32</f>
        <v>4.3571428571428577</v>
      </c>
      <c r="K2" s="5">
        <f>I32</f>
        <v>4.3571428571428568</v>
      </c>
      <c r="M2" s="5">
        <f>K32</f>
        <v>4.3571428571428577</v>
      </c>
      <c r="O2" s="5">
        <f>M32</f>
        <v>4.3571428571428568</v>
      </c>
    </row>
    <row r="3" spans="1:15" x14ac:dyDescent="0.45">
      <c r="A3" s="20">
        <v>3</v>
      </c>
      <c r="B3" s="22" t="s">
        <v>21</v>
      </c>
      <c r="C3" s="26">
        <v>2</v>
      </c>
      <c r="E3" s="5">
        <f>C33</f>
        <v>2.5</v>
      </c>
      <c r="G3" s="5">
        <f>E33</f>
        <v>2.0867346938775508</v>
      </c>
      <c r="I3" s="5">
        <f>G33</f>
        <v>2.0867346938775508</v>
      </c>
      <c r="K3" s="5">
        <f>I33</f>
        <v>2.0867346938775504</v>
      </c>
      <c r="M3" s="5">
        <f>K33</f>
        <v>2.0867346938775508</v>
      </c>
      <c r="O3" s="5">
        <f>M33</f>
        <v>2.0867346938775504</v>
      </c>
    </row>
    <row r="4" spans="1:15" x14ac:dyDescent="0.45">
      <c r="A4" s="20">
        <v>3</v>
      </c>
      <c r="B4" s="4" t="s">
        <v>25</v>
      </c>
      <c r="C4" s="36">
        <f>-COUNT($A$2:$A$15)/2*LN(2*PI())-COUNT($A$2:$A$15)/2*LN(C3)-1/(2*C3)*SUM(C8:C21)</f>
        <v>-26.467169728785034</v>
      </c>
      <c r="K4" s="5"/>
      <c r="M4" s="5"/>
      <c r="O4" s="5"/>
    </row>
    <row r="5" spans="1:15" x14ac:dyDescent="0.45">
      <c r="A5" s="20">
        <v>3</v>
      </c>
      <c r="B5" s="19" t="s">
        <v>18</v>
      </c>
      <c r="C5" s="28">
        <f>AVERAGE($A$2:$A$15)</f>
        <v>4.3571428571428568</v>
      </c>
      <c r="D5" s="5"/>
      <c r="E5" s="5">
        <f t="shared" ref="E5:O5" si="0">AVERAGE($A$2:$A$15)</f>
        <v>4.3571428571428568</v>
      </c>
      <c r="F5" s="5"/>
      <c r="G5" s="5">
        <f t="shared" si="0"/>
        <v>4.3571428571428568</v>
      </c>
      <c r="H5" s="5"/>
      <c r="I5" s="5">
        <f t="shared" si="0"/>
        <v>4.3571428571428568</v>
      </c>
      <c r="J5" s="5"/>
      <c r="K5" s="5">
        <f t="shared" si="0"/>
        <v>4.3571428571428568</v>
      </c>
      <c r="L5" s="5"/>
      <c r="M5" s="5">
        <f t="shared" si="0"/>
        <v>4.3571428571428568</v>
      </c>
      <c r="N5" s="5"/>
      <c r="O5" s="5">
        <f t="shared" si="0"/>
        <v>4.3571428571428568</v>
      </c>
    </row>
    <row r="6" spans="1:15" x14ac:dyDescent="0.45">
      <c r="A6" s="20">
        <v>4</v>
      </c>
      <c r="B6" t="s">
        <v>19</v>
      </c>
      <c r="C6" s="28">
        <f>_xlfn.VAR.P($A2:$A15)</f>
        <v>2.0867346938775508</v>
      </c>
      <c r="D6" s="5"/>
      <c r="E6" s="5">
        <f t="shared" ref="E6:I6" si="1">_xlfn.VAR.P($A2:$A15)</f>
        <v>2.0867346938775508</v>
      </c>
      <c r="F6" s="5"/>
      <c r="G6" s="5">
        <f t="shared" si="1"/>
        <v>2.0867346938775508</v>
      </c>
      <c r="H6" s="5"/>
      <c r="I6" s="5">
        <f t="shared" si="1"/>
        <v>2.0867346938775508</v>
      </c>
      <c r="J6" s="5"/>
      <c r="K6" s="5">
        <f t="shared" ref="K6:M6" si="2">_xlfn.VAR.P($A2:$A15)</f>
        <v>2.0867346938775508</v>
      </c>
      <c r="L6" s="5"/>
      <c r="M6" s="5">
        <f t="shared" si="2"/>
        <v>2.0867346938775508</v>
      </c>
      <c r="N6" s="5"/>
      <c r="O6" s="5">
        <f t="shared" ref="O6" si="3">_xlfn.VAR.P($A2:$A15)</f>
        <v>2.0867346938775508</v>
      </c>
    </row>
    <row r="7" spans="1:15" x14ac:dyDescent="0.45">
      <c r="A7" s="20">
        <v>5</v>
      </c>
      <c r="C7" s="29" t="s">
        <v>27</v>
      </c>
      <c r="D7" s="24"/>
      <c r="E7" s="29" t="s">
        <v>27</v>
      </c>
      <c r="G7" s="29" t="s">
        <v>27</v>
      </c>
      <c r="I7" s="29" t="s">
        <v>27</v>
      </c>
      <c r="K7" s="29" t="s">
        <v>27</v>
      </c>
      <c r="M7" s="29" t="s">
        <v>27</v>
      </c>
      <c r="O7" s="29" t="s">
        <v>27</v>
      </c>
    </row>
    <row r="8" spans="1:15" x14ac:dyDescent="0.45">
      <c r="A8" s="20">
        <v>6</v>
      </c>
      <c r="C8" s="30">
        <f>($A2-C$2)^2</f>
        <v>9</v>
      </c>
      <c r="D8" s="30"/>
      <c r="E8" s="30">
        <f>($A2-E$2)^2</f>
        <v>5.5561224489795942</v>
      </c>
      <c r="G8" s="30">
        <f>($A2-G$2)^2</f>
        <v>5.5561224489795897</v>
      </c>
      <c r="I8" s="30">
        <f>($A2-I$2)^2</f>
        <v>5.5561224489795942</v>
      </c>
      <c r="K8" s="30">
        <f>($A2-K$2)^2</f>
        <v>5.5561224489795897</v>
      </c>
      <c r="M8" s="30">
        <f>($A2-M$2)^2</f>
        <v>5.5561224489795942</v>
      </c>
      <c r="O8" s="30">
        <f>($A2-O$2)^2</f>
        <v>5.5561224489795897</v>
      </c>
    </row>
    <row r="9" spans="1:15" x14ac:dyDescent="0.45">
      <c r="A9" s="20">
        <v>7</v>
      </c>
      <c r="C9" s="30">
        <f t="shared" ref="C9:C21" si="4">($A3-C$2)^2</f>
        <v>4</v>
      </c>
      <c r="D9" s="30"/>
      <c r="E9" s="30">
        <f t="shared" ref="E9:G21" si="5">($A3-E$2)^2</f>
        <v>1.8418367346938789</v>
      </c>
      <c r="G9" s="30">
        <f t="shared" si="5"/>
        <v>1.8418367346938764</v>
      </c>
      <c r="I9" s="30">
        <f t="shared" ref="I9:K9" si="6">($A3-I$2)^2</f>
        <v>1.8418367346938789</v>
      </c>
      <c r="K9" s="30">
        <f t="shared" si="6"/>
        <v>1.8418367346938764</v>
      </c>
      <c r="M9" s="30">
        <f t="shared" ref="M9:O9" si="7">($A3-M$2)^2</f>
        <v>1.8418367346938789</v>
      </c>
      <c r="O9" s="30">
        <f t="shared" si="7"/>
        <v>1.8418367346938764</v>
      </c>
    </row>
    <row r="10" spans="1:15" x14ac:dyDescent="0.45">
      <c r="A10" s="20">
        <v>5</v>
      </c>
      <c r="C10" s="30">
        <f t="shared" si="4"/>
        <v>4</v>
      </c>
      <c r="D10" s="30"/>
      <c r="E10" s="30">
        <f t="shared" si="5"/>
        <v>1.8418367346938789</v>
      </c>
      <c r="G10" s="30">
        <f t="shared" si="5"/>
        <v>1.8418367346938764</v>
      </c>
      <c r="I10" s="30">
        <f t="shared" ref="I10:K10" si="8">($A4-I$2)^2</f>
        <v>1.8418367346938789</v>
      </c>
      <c r="K10" s="30">
        <f t="shared" si="8"/>
        <v>1.8418367346938764</v>
      </c>
      <c r="M10" s="30">
        <f t="shared" ref="M10:O10" si="9">($A4-M$2)^2</f>
        <v>1.8418367346938789</v>
      </c>
      <c r="O10" s="30">
        <f t="shared" si="9"/>
        <v>1.8418367346938764</v>
      </c>
    </row>
    <row r="11" spans="1:15" x14ac:dyDescent="0.45">
      <c r="A11" s="20">
        <v>6</v>
      </c>
      <c r="C11" s="30">
        <f t="shared" si="4"/>
        <v>4</v>
      </c>
      <c r="D11" s="30"/>
      <c r="E11" s="30">
        <f t="shared" si="5"/>
        <v>1.8418367346938789</v>
      </c>
      <c r="G11" s="30">
        <f t="shared" si="5"/>
        <v>1.8418367346938764</v>
      </c>
      <c r="I11" s="30">
        <f t="shared" ref="I11:K11" si="10">($A5-I$2)^2</f>
        <v>1.8418367346938789</v>
      </c>
      <c r="K11" s="30">
        <f t="shared" si="10"/>
        <v>1.8418367346938764</v>
      </c>
      <c r="M11" s="30">
        <f t="shared" ref="M11:O11" si="11">($A5-M$2)^2</f>
        <v>1.8418367346938789</v>
      </c>
      <c r="O11" s="30">
        <f t="shared" si="11"/>
        <v>1.8418367346938764</v>
      </c>
    </row>
    <row r="12" spans="1:15" x14ac:dyDescent="0.45">
      <c r="A12" s="20">
        <v>4</v>
      </c>
      <c r="C12" s="30">
        <f t="shared" si="4"/>
        <v>1</v>
      </c>
      <c r="D12" s="30"/>
      <c r="E12" s="30">
        <f t="shared" si="5"/>
        <v>0.12755102040816363</v>
      </c>
      <c r="G12" s="30">
        <f t="shared" si="5"/>
        <v>0.12755102040816299</v>
      </c>
      <c r="I12" s="30">
        <f t="shared" ref="I12:K12" si="12">($A6-I$2)^2</f>
        <v>0.12755102040816363</v>
      </c>
      <c r="K12" s="30">
        <f t="shared" si="12"/>
        <v>0.12755102040816299</v>
      </c>
      <c r="M12" s="30">
        <f t="shared" ref="M12:O12" si="13">($A6-M$2)^2</f>
        <v>0.12755102040816363</v>
      </c>
      <c r="O12" s="30">
        <f t="shared" si="13"/>
        <v>0.12755102040816299</v>
      </c>
    </row>
    <row r="13" spans="1:15" x14ac:dyDescent="0.45">
      <c r="A13" s="20">
        <v>4</v>
      </c>
      <c r="C13" s="30">
        <f t="shared" si="4"/>
        <v>0</v>
      </c>
      <c r="D13" s="30"/>
      <c r="E13" s="30">
        <f t="shared" si="5"/>
        <v>0.41326530612244833</v>
      </c>
      <c r="G13" s="30">
        <f t="shared" si="5"/>
        <v>0.41326530612244949</v>
      </c>
      <c r="I13" s="30">
        <f t="shared" ref="I13:K13" si="14">($A7-I$2)^2</f>
        <v>0.41326530612244833</v>
      </c>
      <c r="K13" s="30">
        <f t="shared" si="14"/>
        <v>0.41326530612244949</v>
      </c>
      <c r="M13" s="30">
        <f t="shared" ref="M13:O13" si="15">($A7-M$2)^2</f>
        <v>0.41326530612244833</v>
      </c>
      <c r="O13" s="30">
        <f t="shared" si="15"/>
        <v>0.41326530612244949</v>
      </c>
    </row>
    <row r="14" spans="1:15" x14ac:dyDescent="0.45">
      <c r="A14" s="20">
        <v>3</v>
      </c>
      <c r="C14" s="30">
        <f t="shared" si="4"/>
        <v>1</v>
      </c>
      <c r="D14" s="30"/>
      <c r="E14" s="30">
        <f t="shared" si="5"/>
        <v>2.698979591836733</v>
      </c>
      <c r="G14" s="30">
        <f t="shared" si="5"/>
        <v>2.6989795918367361</v>
      </c>
      <c r="I14" s="30">
        <f t="shared" ref="I14:K14" si="16">($A8-I$2)^2</f>
        <v>2.698979591836733</v>
      </c>
      <c r="K14" s="30">
        <f t="shared" si="16"/>
        <v>2.6989795918367361</v>
      </c>
      <c r="M14" s="30">
        <f t="shared" ref="M14:O14" si="17">($A8-M$2)^2</f>
        <v>2.698979591836733</v>
      </c>
      <c r="O14" s="30">
        <f t="shared" si="17"/>
        <v>2.6989795918367361</v>
      </c>
    </row>
    <row r="15" spans="1:15" x14ac:dyDescent="0.45">
      <c r="A15" s="20">
        <v>6</v>
      </c>
      <c r="C15" s="30">
        <f t="shared" si="4"/>
        <v>4</v>
      </c>
      <c r="D15" s="30"/>
      <c r="E15" s="30">
        <f t="shared" si="5"/>
        <v>6.9846938775510177</v>
      </c>
      <c r="G15" s="30">
        <f t="shared" si="5"/>
        <v>6.9846938775510221</v>
      </c>
      <c r="I15" s="30">
        <f t="shared" ref="I15:K15" si="18">($A9-I$2)^2</f>
        <v>6.9846938775510177</v>
      </c>
      <c r="K15" s="30">
        <f t="shared" si="18"/>
        <v>6.9846938775510221</v>
      </c>
      <c r="M15" s="30">
        <f t="shared" ref="M15:O15" si="19">($A9-M$2)^2</f>
        <v>6.9846938775510177</v>
      </c>
      <c r="O15" s="30">
        <f t="shared" si="19"/>
        <v>6.9846938775510221</v>
      </c>
    </row>
    <row r="16" spans="1:15" x14ac:dyDescent="0.45">
      <c r="C16" s="30">
        <f t="shared" si="4"/>
        <v>0</v>
      </c>
      <c r="D16" s="30"/>
      <c r="E16" s="30">
        <f t="shared" si="5"/>
        <v>0.41326530612244833</v>
      </c>
      <c r="G16" s="30">
        <f t="shared" si="5"/>
        <v>0.41326530612244949</v>
      </c>
      <c r="I16" s="30">
        <f t="shared" ref="I16:K16" si="20">($A10-I$2)^2</f>
        <v>0.41326530612244833</v>
      </c>
      <c r="K16" s="30">
        <f t="shared" si="20"/>
        <v>0.41326530612244949</v>
      </c>
      <c r="M16" s="30">
        <f t="shared" ref="M16:O16" si="21">($A10-M$2)^2</f>
        <v>0.41326530612244833</v>
      </c>
      <c r="O16" s="30">
        <f t="shared" si="21"/>
        <v>0.41326530612244949</v>
      </c>
    </row>
    <row r="17" spans="2:16" x14ac:dyDescent="0.45">
      <c r="C17" s="30">
        <f t="shared" si="4"/>
        <v>1</v>
      </c>
      <c r="D17" s="30"/>
      <c r="E17" s="30">
        <f t="shared" si="5"/>
        <v>2.698979591836733</v>
      </c>
      <c r="G17" s="30">
        <f t="shared" si="5"/>
        <v>2.6989795918367361</v>
      </c>
      <c r="I17" s="30">
        <f t="shared" ref="I17:K17" si="22">($A11-I$2)^2</f>
        <v>2.698979591836733</v>
      </c>
      <c r="K17" s="30">
        <f t="shared" si="22"/>
        <v>2.6989795918367361</v>
      </c>
      <c r="M17" s="30">
        <f t="shared" ref="M17:O17" si="23">($A11-M$2)^2</f>
        <v>2.698979591836733</v>
      </c>
      <c r="O17" s="30">
        <f t="shared" si="23"/>
        <v>2.6989795918367361</v>
      </c>
    </row>
    <row r="18" spans="2:16" x14ac:dyDescent="0.45">
      <c r="C18" s="30">
        <f t="shared" si="4"/>
        <v>1</v>
      </c>
      <c r="D18" s="30"/>
      <c r="E18" s="30">
        <f t="shared" si="5"/>
        <v>0.12755102040816363</v>
      </c>
      <c r="G18" s="30">
        <f t="shared" si="5"/>
        <v>0.12755102040816299</v>
      </c>
      <c r="I18" s="30">
        <f t="shared" ref="I18:K18" si="24">($A12-I$2)^2</f>
        <v>0.12755102040816363</v>
      </c>
      <c r="K18" s="30">
        <f t="shared" si="24"/>
        <v>0.12755102040816299</v>
      </c>
      <c r="M18" s="30">
        <f t="shared" ref="M18:O18" si="25">($A12-M$2)^2</f>
        <v>0.12755102040816363</v>
      </c>
      <c r="O18" s="30">
        <f t="shared" si="25"/>
        <v>0.12755102040816299</v>
      </c>
    </row>
    <row r="19" spans="2:16" x14ac:dyDescent="0.45">
      <c r="C19" s="30">
        <f t="shared" si="4"/>
        <v>1</v>
      </c>
      <c r="D19" s="30"/>
      <c r="E19" s="30">
        <f t="shared" si="5"/>
        <v>0.12755102040816363</v>
      </c>
      <c r="G19" s="30">
        <f t="shared" si="5"/>
        <v>0.12755102040816299</v>
      </c>
      <c r="I19" s="30">
        <f t="shared" ref="I19:K19" si="26">($A13-I$2)^2</f>
        <v>0.12755102040816363</v>
      </c>
      <c r="K19" s="30">
        <f t="shared" si="26"/>
        <v>0.12755102040816299</v>
      </c>
      <c r="M19" s="30">
        <f t="shared" ref="M19:O19" si="27">($A13-M$2)^2</f>
        <v>0.12755102040816363</v>
      </c>
      <c r="O19" s="30">
        <f t="shared" si="27"/>
        <v>0.12755102040816299</v>
      </c>
    </row>
    <row r="20" spans="2:16" x14ac:dyDescent="0.45">
      <c r="C20" s="30">
        <f t="shared" si="4"/>
        <v>4</v>
      </c>
      <c r="D20" s="30"/>
      <c r="E20" s="30">
        <f t="shared" si="5"/>
        <v>1.8418367346938789</v>
      </c>
      <c r="G20" s="30">
        <f t="shared" si="5"/>
        <v>1.8418367346938764</v>
      </c>
      <c r="I20" s="30">
        <f t="shared" ref="I20:K20" si="28">($A14-I$2)^2</f>
        <v>1.8418367346938789</v>
      </c>
      <c r="K20" s="30">
        <f t="shared" si="28"/>
        <v>1.8418367346938764</v>
      </c>
      <c r="M20" s="30">
        <f t="shared" ref="M20:O20" si="29">($A14-M$2)^2</f>
        <v>1.8418367346938789</v>
      </c>
      <c r="O20" s="30">
        <f t="shared" si="29"/>
        <v>1.8418367346938764</v>
      </c>
    </row>
    <row r="21" spans="2:16" x14ac:dyDescent="0.45">
      <c r="C21" s="30">
        <f t="shared" si="4"/>
        <v>1</v>
      </c>
      <c r="D21" s="30"/>
      <c r="E21" s="30">
        <f t="shared" si="5"/>
        <v>2.698979591836733</v>
      </c>
      <c r="G21" s="30">
        <f t="shared" si="5"/>
        <v>2.6989795918367361</v>
      </c>
      <c r="I21" s="30">
        <f t="shared" ref="I21:K21" si="30">($A15-I$2)^2</f>
        <v>2.698979591836733</v>
      </c>
      <c r="K21" s="30">
        <f t="shared" si="30"/>
        <v>2.6989795918367361</v>
      </c>
      <c r="M21" s="30">
        <f t="shared" ref="M21:O21" si="31">($A15-M$2)^2</f>
        <v>2.698979591836733</v>
      </c>
      <c r="O21" s="30">
        <f t="shared" si="31"/>
        <v>2.6989795918367361</v>
      </c>
    </row>
    <row r="22" spans="2:16" x14ac:dyDescent="0.45">
      <c r="I22" s="5"/>
      <c r="K22" s="5"/>
      <c r="M22" s="5"/>
      <c r="O22" s="5"/>
    </row>
    <row r="23" spans="2:16" x14ac:dyDescent="0.45">
      <c r="B23" s="10" t="s">
        <v>5</v>
      </c>
      <c r="C23" s="37">
        <f>1/C3*(SUM($A$2:$A$15)-COUNT($A$2:$A$15)*C2)</f>
        <v>-4.5</v>
      </c>
      <c r="D23" s="38"/>
      <c r="E23" s="37">
        <f>1/E3*(SUM($A$2:$A$15)-COUNT($A$2:$A$15)*E2)</f>
        <v>-2.8421709430404009E-15</v>
      </c>
      <c r="F23" s="39"/>
      <c r="G23" s="37">
        <f>1/G3*(SUM($A$2:$A$15)-COUNT($A$2:$A$15)*G2)</f>
        <v>3.405045873080187E-15</v>
      </c>
      <c r="H23" s="39"/>
      <c r="I23" s="37">
        <f>1/I3*(SUM($A$2:$A$15)-COUNT($A$2:$A$15)*I2)</f>
        <v>-3.405045873080187E-15</v>
      </c>
      <c r="J23" s="39"/>
      <c r="K23" s="37">
        <f>1/K3*(SUM($A$2:$A$15)-COUNT($A$2:$A$15)*K2)</f>
        <v>3.4050458730801878E-15</v>
      </c>
      <c r="L23" s="39"/>
      <c r="M23" s="37">
        <f>1/M3*(SUM($A$2:$A$15)-COUNT($A$2:$A$15)*M2)</f>
        <v>-3.405045873080187E-15</v>
      </c>
      <c r="N23" s="39"/>
      <c r="O23" s="37">
        <f>1/O3*(SUM($A$2:$A$15)-COUNT($A$2:$A$15)*O2)</f>
        <v>3.4050458730801878E-15</v>
      </c>
      <c r="P23" s="40"/>
    </row>
    <row r="24" spans="2:16" x14ac:dyDescent="0.45">
      <c r="C24" s="37">
        <f>1/(2*C3)*( -COUNT($A$2:$A$15)+1/C3*SUM(C8:C21)  )</f>
        <v>0.875</v>
      </c>
      <c r="D24" s="41"/>
      <c r="E24" s="37">
        <f>1/(2*E3)*( -COUNT($A$2:$A$15)+1/E3*SUM(E8:E21)  )</f>
        <v>-0.46285714285714336</v>
      </c>
      <c r="F24" s="41"/>
      <c r="G24" s="37">
        <f>1/(2*G3)*( -COUNT($A$2:$A$15)+1/G3*SUM(G8:G21)  )</f>
        <v>0</v>
      </c>
      <c r="H24" s="39"/>
      <c r="I24" s="37">
        <f>1/(2*I3)*( -COUNT($A$2:$A$15)+1/I3*SUM(I8:I21)  )</f>
        <v>-4.2563073413502338E-16</v>
      </c>
      <c r="J24" s="39"/>
      <c r="K24" s="37">
        <f>1/(2*K3)*( -COUNT($A$2:$A$15)+1/K3*SUM(K8:K21)  )</f>
        <v>8.5126146827004695E-16</v>
      </c>
      <c r="L24" s="39"/>
      <c r="M24" s="37">
        <f>1/(2*M3)*( -COUNT($A$2:$A$15)+1/M3*SUM(M8:M21)  )</f>
        <v>-4.2563073413502338E-16</v>
      </c>
      <c r="N24" s="39"/>
      <c r="O24" s="37">
        <f>1/(2*O3)*( -COUNT($A$2:$A$15)+1/O3*SUM(O8:O21)  )</f>
        <v>8.5126146827004695E-16</v>
      </c>
      <c r="P24" s="40"/>
    </row>
    <row r="25" spans="2:16" x14ac:dyDescent="0.45">
      <c r="C25" s="41"/>
      <c r="D25" s="41"/>
      <c r="E25" s="41"/>
      <c r="F25" s="41"/>
      <c r="G25" s="39"/>
      <c r="H25" s="39"/>
      <c r="I25" s="41"/>
      <c r="J25" s="39"/>
      <c r="K25" s="41"/>
      <c r="L25" s="39"/>
      <c r="M25" s="41"/>
      <c r="N25" s="39"/>
      <c r="O25" s="41"/>
      <c r="P25" s="40"/>
    </row>
    <row r="26" spans="2:16" x14ac:dyDescent="0.45">
      <c r="B26" s="10" t="s">
        <v>6</v>
      </c>
      <c r="C26" s="37">
        <f>-1*COUNT($A$2:$A$15)/C3</f>
        <v>-7</v>
      </c>
      <c r="D26" s="37">
        <v>0</v>
      </c>
      <c r="E26" s="37">
        <f>-1*COUNT($A$2:$A$15)/E3</f>
        <v>-5.6</v>
      </c>
      <c r="F26" s="37">
        <v>0</v>
      </c>
      <c r="G26" s="37">
        <f>-1*COUNT($A$2:$A$15)/G3</f>
        <v>-6.7090464547677264</v>
      </c>
      <c r="H26" s="37">
        <v>0</v>
      </c>
      <c r="I26" s="37">
        <f>-1*COUNT($A$2:$A$15)/I3</f>
        <v>-6.7090464547677264</v>
      </c>
      <c r="J26" s="37">
        <v>0</v>
      </c>
      <c r="K26" s="37">
        <f>-1*COUNT($A$2:$A$15)/K3</f>
        <v>-6.7090464547677282</v>
      </c>
      <c r="L26" s="37">
        <v>0</v>
      </c>
      <c r="M26" s="37">
        <f>-1*COUNT($A$2:$A$15)/M3</f>
        <v>-6.7090464547677264</v>
      </c>
      <c r="N26" s="37">
        <v>0</v>
      </c>
      <c r="O26" s="37">
        <f>-1*COUNT($A$2:$A$15)/O3</f>
        <v>-6.7090464547677282</v>
      </c>
      <c r="P26" s="37">
        <v>0</v>
      </c>
    </row>
    <row r="27" spans="2:16" x14ac:dyDescent="0.45">
      <c r="C27" s="37">
        <v>0</v>
      </c>
      <c r="D27" s="37">
        <f>-COUNT($A$2:$A$15)/(2*C3^2)</f>
        <v>-1.75</v>
      </c>
      <c r="E27" s="37">
        <v>0</v>
      </c>
      <c r="F27" s="37">
        <f>-COUNT($A$2:$A$15)/(2*E3^2)</f>
        <v>-1.1200000000000001</v>
      </c>
      <c r="G27" s="37">
        <v>0</v>
      </c>
      <c r="H27" s="37">
        <f>-COUNT($A$2:$A$15)/(2*G3^2)</f>
        <v>-1.6075465832939786</v>
      </c>
      <c r="I27" s="37">
        <v>0</v>
      </c>
      <c r="J27" s="37">
        <f>-COUNT($A$2:$A$15)/(2*I3^2)</f>
        <v>-1.6075465832939786</v>
      </c>
      <c r="K27" s="37">
        <v>0</v>
      </c>
      <c r="L27" s="37">
        <f>-COUNT($A$2:$A$15)/(2*K3^2)</f>
        <v>-1.6075465832939793</v>
      </c>
      <c r="M27" s="37">
        <v>0</v>
      </c>
      <c r="N27" s="37">
        <f>-COUNT($A$2:$A$15)/(2*M3^2)</f>
        <v>-1.6075465832939786</v>
      </c>
      <c r="O27" s="37">
        <v>0</v>
      </c>
      <c r="P27" s="37">
        <f>-COUNT($A$2:$A$15)/(2*O3^2)</f>
        <v>-1.6075465832939793</v>
      </c>
    </row>
    <row r="28" spans="2:16" x14ac:dyDescent="0.45">
      <c r="C28" s="23"/>
      <c r="D28" s="23"/>
      <c r="E28" s="23"/>
      <c r="F28" s="23"/>
      <c r="G28" s="20"/>
      <c r="H28" s="20"/>
      <c r="I28" s="20"/>
      <c r="J28" s="20"/>
      <c r="K28" s="20"/>
      <c r="L28" s="20"/>
      <c r="M28" s="20"/>
      <c r="N28" s="20"/>
      <c r="O28" s="23"/>
    </row>
    <row r="29" spans="2:16" x14ac:dyDescent="0.45">
      <c r="B29" t="s">
        <v>28</v>
      </c>
      <c r="C29" s="31">
        <f t="array" ref="C29:D30">MINVERSE(C26:D27)</f>
        <v>-0.14285714285714285</v>
      </c>
      <c r="D29" s="31">
        <v>0</v>
      </c>
      <c r="E29" s="31">
        <f t="array" ref="E29:F30">MINVERSE(E26:F27)</f>
        <v>-0.17857142857142858</v>
      </c>
      <c r="F29" s="31">
        <v>0</v>
      </c>
      <c r="G29" s="31">
        <f t="array" ref="G29:H30">MINVERSE(G26:H27)</f>
        <v>-0.14905247813411079</v>
      </c>
      <c r="H29" s="31">
        <v>0</v>
      </c>
      <c r="I29" s="31">
        <f t="array" ref="I29:J30">MINVERSE(I26:J27)</f>
        <v>-0.14905247813411079</v>
      </c>
      <c r="J29" s="31">
        <v>0</v>
      </c>
      <c r="K29" s="31">
        <f t="array" ref="K29:L30">MINVERSE(K26:L27)</f>
        <v>-0.14905247813411074</v>
      </c>
      <c r="L29" s="31">
        <v>0</v>
      </c>
      <c r="M29" s="31">
        <f t="array" ref="M29:N30">MINVERSE(M26:N27)</f>
        <v>-0.14905247813411079</v>
      </c>
      <c r="N29" s="31">
        <v>0</v>
      </c>
      <c r="O29" s="31">
        <f t="array" ref="O29:P30">MINVERSE(O26:P27)</f>
        <v>-0.14905247813411074</v>
      </c>
      <c r="P29" s="31">
        <v>0</v>
      </c>
    </row>
    <row r="30" spans="2:16" x14ac:dyDescent="0.45">
      <c r="C30" s="31">
        <v>0</v>
      </c>
      <c r="D30" s="31">
        <v>-0.5714285714285714</v>
      </c>
      <c r="E30" s="31">
        <v>0</v>
      </c>
      <c r="F30" s="31">
        <v>-0.89285714285714279</v>
      </c>
      <c r="G30" s="31">
        <v>0</v>
      </c>
      <c r="H30" s="31">
        <v>-0.62206595466174797</v>
      </c>
      <c r="I30" s="31">
        <v>0</v>
      </c>
      <c r="J30" s="31">
        <v>-0.62206595466174797</v>
      </c>
      <c r="K30" s="31">
        <v>0</v>
      </c>
      <c r="L30" s="31">
        <v>-0.62206595466174774</v>
      </c>
      <c r="M30" s="31">
        <v>0</v>
      </c>
      <c r="N30" s="31">
        <v>-0.62206595466174797</v>
      </c>
      <c r="O30" s="31">
        <v>0</v>
      </c>
      <c r="P30" s="31">
        <v>-0.62206595466174774</v>
      </c>
    </row>
    <row r="31" spans="2:16" x14ac:dyDescent="0.45">
      <c r="O31" s="5"/>
    </row>
    <row r="32" spans="2:16" x14ac:dyDescent="0.45">
      <c r="B32" s="10" t="s">
        <v>23</v>
      </c>
      <c r="C32" s="42">
        <f t="array" ref="C32:C33">C2:C3-MMULT(C29:D30,C23:C24)</f>
        <v>4.3571428571428577</v>
      </c>
      <c r="E32" s="42">
        <f t="array" ref="E32:E33">E2:E3-MMULT(E29:F30,E23:E24)</f>
        <v>4.3571428571428568</v>
      </c>
      <c r="G32" s="42">
        <f t="array" ref="G32:G33">G2:G3-MMULT(G29:H30,G23:G24)</f>
        <v>4.3571428571428577</v>
      </c>
      <c r="I32" s="42">
        <f t="array" ref="I32:I33">I2:I3-MMULT(I29:J30,I23:I24)</f>
        <v>4.3571428571428568</v>
      </c>
      <c r="K32" s="42">
        <f t="array" ref="K32:K33">K2:K3-MMULT(K29:L30,K23:K24)</f>
        <v>4.3571428571428577</v>
      </c>
      <c r="M32" s="42">
        <f t="array" ref="M32:M33">M2:M3-MMULT(M29:N30,M23:M24)</f>
        <v>4.3571428571428568</v>
      </c>
      <c r="O32" s="42">
        <f t="array" ref="O32:O33">O2:O3-MMULT(O29:P30,O23:O24)</f>
        <v>4.3571428571428577</v>
      </c>
    </row>
    <row r="33" spans="2:15" x14ac:dyDescent="0.45">
      <c r="B33" s="13" t="s">
        <v>24</v>
      </c>
      <c r="C33" s="42">
        <v>2.5</v>
      </c>
      <c r="E33" s="42">
        <v>2.0867346938775508</v>
      </c>
      <c r="G33" s="42">
        <v>2.0867346938775508</v>
      </c>
      <c r="I33" s="42">
        <v>2.0867346938775504</v>
      </c>
      <c r="K33" s="42">
        <v>2.0867346938775508</v>
      </c>
      <c r="M33" s="42">
        <v>2.0867346938775504</v>
      </c>
      <c r="O33" s="42">
        <v>2.0867346938775508</v>
      </c>
    </row>
    <row r="34" spans="2:15" x14ac:dyDescent="0.45">
      <c r="C34" s="33">
        <f>C4</f>
        <v>-26.467169728785034</v>
      </c>
      <c r="D34" s="13" t="s">
        <v>26</v>
      </c>
      <c r="E34" s="44">
        <f>-COUNT($A$2:$A$15)/2*LN(2*PI())-COUNT($A$2:$A$15)/2*LN(E3)-1/(2*E3)*SUM(E8:E21)</f>
        <v>-25.122031730841645</v>
      </c>
      <c r="F34" s="45"/>
      <c r="G34" s="44">
        <f>-COUNT($A$2:$A$15)/2*LN(2*PI())-COUNT($A$2:$A$15)/2*LN(G3)-1/(2*G3)*SUM(G8:G21)</f>
        <v>-25.014342942551409</v>
      </c>
      <c r="H34" s="45"/>
      <c r="I34" s="44">
        <f>-COUNT($A$2:$A$15)/2*LN(2*PI())-COUNT($A$2:$A$15)/2*LN(I3)-1/(2*I3)*SUM(I8:I21)</f>
        <v>-25.014342942551409</v>
      </c>
      <c r="J34" s="45"/>
      <c r="K34" s="44">
        <f>-COUNT($A$2:$A$15)/2*LN(2*PI())-COUNT($A$2:$A$15)/2*LN(K3)-1/(2*K3)*SUM(K8:K21)</f>
        <v>-25.014342942551409</v>
      </c>
      <c r="L34" s="45"/>
      <c r="M34" s="44">
        <f>-COUNT($A$2:$A$15)/2*LN(2*PI())-COUNT($A$2:$A$15)/2*LN(M3)-1/(2*M3)*SUM(M8:M21)</f>
        <v>-25.014342942551409</v>
      </c>
      <c r="N34" s="1"/>
      <c r="O34" s="46">
        <f>-COUNT($A$2:$A$15)/2*LN(2*PI())-COUNT($A$2:$A$15)/2*LN(O3)-1/(2*O3)*SUM(O8:O21)</f>
        <v>-25.014342942551409</v>
      </c>
    </row>
    <row r="35" spans="2:15" x14ac:dyDescent="0.45">
      <c r="B35" s="10" t="s">
        <v>12</v>
      </c>
      <c r="E35" s="5">
        <f>E34-C34</f>
        <v>1.3451379979433895</v>
      </c>
      <c r="F35" s="5"/>
      <c r="G35" s="5">
        <f>G34-E34</f>
        <v>0.1076887882902362</v>
      </c>
      <c r="H35" s="5"/>
      <c r="I35" s="5">
        <f>I34-G34</f>
        <v>0</v>
      </c>
      <c r="K35" s="5">
        <f>K34-I34</f>
        <v>0</v>
      </c>
      <c r="M35" s="5">
        <f>M34-K34</f>
        <v>0</v>
      </c>
      <c r="O35" s="5">
        <f>O34-M34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Binomiale; Newton-Raphson</vt:lpstr>
      <vt:lpstr>Binomiale-Fisher scoring</vt:lpstr>
      <vt:lpstr>Normale Newton -Raphson</vt:lpstr>
      <vt:lpstr>Normale Fisher scoring</vt:lpstr>
    </vt:vector>
  </TitlesOfParts>
  <Company>Dipartimento di Scienze della 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</dc:creator>
  <cp:lastModifiedBy>Grassi</cp:lastModifiedBy>
  <dcterms:created xsi:type="dcterms:W3CDTF">2021-03-18T10:59:36Z</dcterms:created>
  <dcterms:modified xsi:type="dcterms:W3CDTF">2021-03-23T16:49:10Z</dcterms:modified>
</cp:coreProperties>
</file>