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2bc48012f8ac6a/Desktop/"/>
    </mc:Choice>
  </mc:AlternateContent>
  <xr:revisionPtr revIDLastSave="0" documentId="8_{01EB8547-EFFE-423B-A8A6-1F71FE7DB9E0}" xr6:coauthVersionLast="46" xr6:coauthVersionMax="46" xr10:uidLastSave="{00000000-0000-0000-0000-000000000000}"/>
  <bookViews>
    <workbookView xWindow="-120" yWindow="-120" windowWidth="20730" windowHeight="11160" activeTab="2" xr2:uid="{76749F74-C0E1-45CB-B7E9-A3C482297695}"/>
  </bookViews>
  <sheets>
    <sheet name="Breve sintesi" sheetId="1" r:id="rId1"/>
    <sheet name="Esercizio n.1" sheetId="2" r:id="rId2"/>
    <sheet name="Esercizio n.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E23" i="3"/>
  <c r="A33" i="3"/>
  <c r="A32" i="3"/>
  <c r="C31" i="3"/>
  <c r="C30" i="3"/>
  <c r="B27" i="3"/>
  <c r="E21" i="3"/>
  <c r="B18" i="3"/>
  <c r="D13" i="3"/>
  <c r="D12" i="3"/>
  <c r="D11" i="3"/>
  <c r="D10" i="3"/>
  <c r="D9" i="3"/>
  <c r="D8" i="3"/>
  <c r="D7" i="3"/>
  <c r="D6" i="3"/>
  <c r="D5" i="3"/>
  <c r="D4" i="3"/>
  <c r="D3" i="3"/>
  <c r="C10" i="3"/>
  <c r="C11" i="3"/>
  <c r="C12" i="3" s="1"/>
  <c r="C9" i="3"/>
  <c r="C8" i="3"/>
  <c r="E58" i="2"/>
  <c r="E54" i="2"/>
  <c r="A46" i="2"/>
  <c r="A45" i="2"/>
  <c r="C41" i="2"/>
  <c r="C40" i="2"/>
  <c r="C39" i="2"/>
  <c r="C38" i="2"/>
  <c r="C37" i="2"/>
  <c r="G33" i="2"/>
  <c r="E22" i="2"/>
  <c r="C16" i="2"/>
  <c r="D15" i="2"/>
  <c r="D14" i="2"/>
  <c r="D13" i="2"/>
  <c r="D12" i="2"/>
  <c r="D11" i="2"/>
  <c r="D10" i="2"/>
  <c r="D9" i="2"/>
  <c r="C15" i="2"/>
  <c r="C14" i="2"/>
  <c r="C13" i="2"/>
  <c r="C12" i="2"/>
  <c r="C11" i="2"/>
  <c r="C10" i="2"/>
  <c r="C9" i="2"/>
  <c r="G5" i="2"/>
</calcChain>
</file>

<file path=xl/sharedStrings.xml><?xml version="1.0" encoding="utf-8"?>
<sst xmlns="http://schemas.openxmlformats.org/spreadsheetml/2006/main" count="115" uniqueCount="75">
  <si>
    <t xml:space="preserve">confronto valore recuperabile </t>
  </si>
  <si>
    <t xml:space="preserve">con valore netto contabile </t>
  </si>
  <si>
    <t xml:space="preserve">valore recuperabile è il maggiore tra il fair value e il valore d'uso </t>
  </si>
  <si>
    <t xml:space="preserve">fair value = prezzo di vendita al netto dei costi di vendita </t>
  </si>
  <si>
    <t>valore d'uso: Valore attuale dei flussi di cassa che derivano dal bene materiale o immateriale oppure dalla CGU</t>
  </si>
  <si>
    <t xml:space="preserve">ripristino di valore se insorgono dei motivi che fanno venir meno la svalutazione precedente </t>
  </si>
  <si>
    <t xml:space="preserve">valore netto contabile </t>
  </si>
  <si>
    <t>valore recuperabile</t>
  </si>
  <si>
    <t>fair value</t>
  </si>
  <si>
    <t>valore d'uso</t>
  </si>
  <si>
    <t xml:space="preserve">fair value al netto dei costi di vendita alla fine dell'esercizio x </t>
  </si>
  <si>
    <t xml:space="preserve">valore d'uso </t>
  </si>
  <si>
    <t xml:space="preserve">anno </t>
  </si>
  <si>
    <t>importo delle royalties</t>
  </si>
  <si>
    <t>x+1</t>
  </si>
  <si>
    <t>x+2</t>
  </si>
  <si>
    <t>x+3</t>
  </si>
  <si>
    <t>x+4</t>
  </si>
  <si>
    <t>x+5</t>
  </si>
  <si>
    <t>x+6</t>
  </si>
  <si>
    <t>x+7</t>
  </si>
  <si>
    <t>valore attuale</t>
  </si>
  <si>
    <t>maggiore tra il fair value e il valore d'uso è 800.000</t>
  </si>
  <si>
    <t xml:space="preserve">fair value al netto dei costi di vendita </t>
  </si>
  <si>
    <t>perdita di valore</t>
  </si>
  <si>
    <t xml:space="preserve">rilevazione della perdita di valore </t>
  </si>
  <si>
    <t xml:space="preserve">svalutazione brevetto </t>
  </si>
  <si>
    <t>a</t>
  </si>
  <si>
    <t xml:space="preserve">Brevetto </t>
  </si>
  <si>
    <t>Dare</t>
  </si>
  <si>
    <t>Avere</t>
  </si>
  <si>
    <t xml:space="preserve">svalutazione in conto </t>
  </si>
  <si>
    <t xml:space="preserve">rilevazione della perdita di valore fuori conto </t>
  </si>
  <si>
    <t xml:space="preserve">svalutazione brevetti </t>
  </si>
  <si>
    <t xml:space="preserve">Fondo svalutazione brevetti </t>
  </si>
  <si>
    <t>all'esercizio x+3</t>
  </si>
  <si>
    <t>fair value al netto dei costi di vendita alla fine dell'esercizio x+3</t>
  </si>
  <si>
    <t>valore d'uso alla fine dell'esercizio x+3</t>
  </si>
  <si>
    <t>limite ripristino di valore</t>
  </si>
  <si>
    <t>limite valore di ripristino</t>
  </si>
  <si>
    <t>valore contabile dei brevetto considerando la svalutazione alla fine dell'esercizio x+3</t>
  </si>
  <si>
    <t xml:space="preserve">costo all'esercizio x </t>
  </si>
  <si>
    <t>svalutazione</t>
  </si>
  <si>
    <t>ammortamento x+1</t>
  </si>
  <si>
    <t>ammortamento x+2</t>
  </si>
  <si>
    <t>ammortamento x+3</t>
  </si>
  <si>
    <t>10%*800000</t>
  </si>
  <si>
    <t>valore netto contabile alla fine dell'esercizio x+3</t>
  </si>
  <si>
    <t xml:space="preserve">valore contabile netto alla fine dell'esercizio x+3 </t>
  </si>
  <si>
    <t>ripristino di valore</t>
  </si>
  <si>
    <t>rilevazione ripristino di valore</t>
  </si>
  <si>
    <t xml:space="preserve">brevetto </t>
  </si>
  <si>
    <t xml:space="preserve">ripristino di valore </t>
  </si>
  <si>
    <t>x+8</t>
  </si>
  <si>
    <t>x+9</t>
  </si>
  <si>
    <t>x+10</t>
  </si>
  <si>
    <t>tasso di crescita</t>
  </si>
  <si>
    <t>flussi di cassa</t>
  </si>
  <si>
    <t>flussi di cassa attualizzati</t>
  </si>
  <si>
    <t>valore contabile</t>
  </si>
  <si>
    <t>valore postsvalutazione</t>
  </si>
  <si>
    <t>no svalutazione</t>
  </si>
  <si>
    <t>peso percentuale valore contabile</t>
  </si>
  <si>
    <t>peso percentuale impianti</t>
  </si>
  <si>
    <t>peso percentuale delle attrezzature</t>
  </si>
  <si>
    <t>impianti</t>
  </si>
  <si>
    <t>attrezzature</t>
  </si>
  <si>
    <t>rilevazione perdita di valore</t>
  </si>
  <si>
    <t>avviamento</t>
  </si>
  <si>
    <t xml:space="preserve">a </t>
  </si>
  <si>
    <t>svalutazione avviamento</t>
  </si>
  <si>
    <t>rilevazione perdita di valore impianti</t>
  </si>
  <si>
    <t xml:space="preserve">svalutazione impianti </t>
  </si>
  <si>
    <t xml:space="preserve">rilevazione perdita di valore attrezzature </t>
  </si>
  <si>
    <t xml:space="preserve">svalutazione attrezzature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</si>
</sst>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00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66" fontId="0" fillId="0" borderId="0" xfId="0" applyNumberFormat="1"/>
    <xf numFmtId="168" fontId="0" fillId="0" borderId="0" xfId="1" applyNumberFormat="1" applyFont="1"/>
    <xf numFmtId="3" fontId="2" fillId="0" borderId="0" xfId="0" applyNumberFormat="1" applyFont="1"/>
    <xf numFmtId="9" fontId="0" fillId="0" borderId="0" xfId="0" applyNumberFormat="1"/>
    <xf numFmtId="1" fontId="0" fillId="0" borderId="0" xfId="0" applyNumberFormat="1"/>
    <xf numFmtId="9" fontId="0" fillId="0" borderId="0" xfId="2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32289</xdr:rowOff>
    </xdr:from>
    <xdr:to>
      <xdr:col>2</xdr:col>
      <xdr:colOff>548899</xdr:colOff>
      <xdr:row>24</xdr:row>
      <xdr:rowOff>185656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0E746D3-E9B9-40C9-AB05-4B11435771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713136"/>
          <a:ext cx="2962436" cy="11220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F268-2205-4710-A036-066BB838C877}">
  <dimension ref="A2:D6"/>
  <sheetViews>
    <sheetView zoomScale="124" zoomScaleNormal="124" workbookViewId="0">
      <selection activeCell="A7" sqref="A7"/>
    </sheetView>
  </sheetViews>
  <sheetFormatPr defaultRowHeight="15" x14ac:dyDescent="0.25"/>
  <sheetData>
    <row r="2" spans="1:4" x14ac:dyDescent="0.25">
      <c r="A2" t="s">
        <v>0</v>
      </c>
      <c r="D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4</v>
      </c>
    </row>
    <row r="6" spans="1:4" x14ac:dyDescent="0.25">
      <c r="A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3C67-DB91-4651-B294-4443895D36B5}">
  <dimension ref="A1:H61"/>
  <sheetViews>
    <sheetView topLeftCell="A47" zoomScale="130" zoomScaleNormal="130" workbookViewId="0">
      <selection activeCell="C61" sqref="C61"/>
    </sheetView>
  </sheetViews>
  <sheetFormatPr defaultRowHeight="15" x14ac:dyDescent="0.25"/>
  <cols>
    <col min="1" max="1" width="11.85546875" customWidth="1"/>
    <col min="2" max="2" width="13.28515625" customWidth="1"/>
    <col min="3" max="3" width="15" customWidth="1"/>
    <col min="4" max="4" width="12.5703125" customWidth="1"/>
    <col min="7" max="7" width="12.28515625" bestFit="1" customWidth="1"/>
  </cols>
  <sheetData>
    <row r="1" spans="1:7" x14ac:dyDescent="0.25">
      <c r="A1" t="s">
        <v>6</v>
      </c>
      <c r="D1" s="1">
        <v>1000000</v>
      </c>
    </row>
    <row r="2" spans="1:7" x14ac:dyDescent="0.25">
      <c r="A2" t="s">
        <v>7</v>
      </c>
    </row>
    <row r="3" spans="1:7" x14ac:dyDescent="0.25">
      <c r="A3" t="s">
        <v>8</v>
      </c>
    </row>
    <row r="4" spans="1:7" x14ac:dyDescent="0.25">
      <c r="A4" t="s">
        <v>9</v>
      </c>
    </row>
    <row r="5" spans="1:7" x14ac:dyDescent="0.25">
      <c r="A5" t="s">
        <v>10</v>
      </c>
      <c r="G5">
        <f>820000-20000</f>
        <v>800000</v>
      </c>
    </row>
    <row r="7" spans="1:7" x14ac:dyDescent="0.25">
      <c r="A7" t="s">
        <v>11</v>
      </c>
      <c r="B7" t="s">
        <v>13</v>
      </c>
    </row>
    <row r="8" spans="1:7" x14ac:dyDescent="0.25">
      <c r="A8" t="s">
        <v>12</v>
      </c>
      <c r="B8" t="s">
        <v>13</v>
      </c>
      <c r="C8" t="s">
        <v>21</v>
      </c>
    </row>
    <row r="9" spans="1:7" x14ac:dyDescent="0.25">
      <c r="A9" t="s">
        <v>14</v>
      </c>
      <c r="B9" s="1">
        <v>140000</v>
      </c>
      <c r="C9">
        <f>B9*(1+0.07)^-1</f>
        <v>130841.1214953271</v>
      </c>
      <c r="D9">
        <f>B9/(1+0.07)^1</f>
        <v>130841.1214953271</v>
      </c>
    </row>
    <row r="10" spans="1:7" x14ac:dyDescent="0.25">
      <c r="A10" t="s">
        <v>15</v>
      </c>
      <c r="B10" s="1">
        <v>140000</v>
      </c>
      <c r="C10">
        <f>B10*(1+0.07)^-2</f>
        <v>122281.42195824962</v>
      </c>
      <c r="D10">
        <f>B10/(1+0.07)^2</f>
        <v>122281.42195824963</v>
      </c>
    </row>
    <row r="11" spans="1:7" x14ac:dyDescent="0.25">
      <c r="A11" t="s">
        <v>16</v>
      </c>
      <c r="B11" s="1">
        <v>140000</v>
      </c>
      <c r="C11">
        <f>B11*(1+0.07)^-3</f>
        <v>114281.70276471926</v>
      </c>
      <c r="D11">
        <f>B11/(1+0.07)^3</f>
        <v>114281.70276471927</v>
      </c>
    </row>
    <row r="12" spans="1:7" x14ac:dyDescent="0.25">
      <c r="A12" t="s">
        <v>17</v>
      </c>
      <c r="B12" s="1">
        <v>140000</v>
      </c>
      <c r="C12">
        <f>B12*(1+0.07)^-4</f>
        <v>106805.32968665352</v>
      </c>
      <c r="D12">
        <f>B12/(1+0.07)^4</f>
        <v>106805.32968665352</v>
      </c>
    </row>
    <row r="13" spans="1:7" x14ac:dyDescent="0.25">
      <c r="A13" t="s">
        <v>18</v>
      </c>
      <c r="B13" s="1">
        <v>140000</v>
      </c>
      <c r="C13">
        <f>B13*(1+0.07)^-5</f>
        <v>99818.065127713577</v>
      </c>
      <c r="D13">
        <f>B13/(1+0.07)^5</f>
        <v>99818.065127713577</v>
      </c>
    </row>
    <row r="14" spans="1:7" x14ac:dyDescent="0.25">
      <c r="A14" t="s">
        <v>19</v>
      </c>
      <c r="B14" s="1">
        <v>140000</v>
      </c>
      <c r="C14">
        <f>B14*(1+0.07)^-6</f>
        <v>93287.91133431175</v>
      </c>
      <c r="D14">
        <f>B14/(1+0.07)^6</f>
        <v>93287.91133431175</v>
      </c>
    </row>
    <row r="15" spans="1:7" x14ac:dyDescent="0.25">
      <c r="A15" t="s">
        <v>20</v>
      </c>
      <c r="B15" s="1">
        <v>140000</v>
      </c>
      <c r="C15" s="2">
        <f>B15*(1+0.07)^-7</f>
        <v>87184.963863842757</v>
      </c>
      <c r="D15">
        <f>B15/(1+0.07)^7</f>
        <v>87184.963863842757</v>
      </c>
    </row>
    <row r="16" spans="1:7" x14ac:dyDescent="0.25">
      <c r="A16" t="s">
        <v>11</v>
      </c>
      <c r="C16">
        <f>SUM(C9:C15)</f>
        <v>754500.51623081753</v>
      </c>
    </row>
    <row r="18" spans="1:8" x14ac:dyDescent="0.25">
      <c r="A18" t="s">
        <v>22</v>
      </c>
    </row>
    <row r="20" spans="1:8" x14ac:dyDescent="0.25">
      <c r="A20" t="s">
        <v>6</v>
      </c>
      <c r="C20" s="1"/>
      <c r="E20">
        <v>1000000</v>
      </c>
    </row>
    <row r="21" spans="1:8" x14ac:dyDescent="0.25">
      <c r="A21" t="s">
        <v>23</v>
      </c>
      <c r="E21" s="1">
        <v>800000</v>
      </c>
    </row>
    <row r="22" spans="1:8" x14ac:dyDescent="0.25">
      <c r="A22" t="s">
        <v>24</v>
      </c>
      <c r="E22" s="1">
        <f>E21-E20</f>
        <v>-200000</v>
      </c>
    </row>
    <row r="24" spans="1:8" x14ac:dyDescent="0.25">
      <c r="A24" t="s">
        <v>25</v>
      </c>
      <c r="D24" t="s">
        <v>31</v>
      </c>
    </row>
    <row r="25" spans="1:8" x14ac:dyDescent="0.25">
      <c r="E25" t="s">
        <v>29</v>
      </c>
      <c r="F25" t="s">
        <v>30</v>
      </c>
    </row>
    <row r="26" spans="1:8" x14ac:dyDescent="0.25">
      <c r="A26" t="s">
        <v>26</v>
      </c>
      <c r="C26" t="s">
        <v>27</v>
      </c>
      <c r="D26" t="s">
        <v>28</v>
      </c>
      <c r="E26" s="1">
        <v>200000</v>
      </c>
      <c r="F26" s="1">
        <v>200000</v>
      </c>
    </row>
    <row r="28" spans="1:8" x14ac:dyDescent="0.25">
      <c r="A28" t="s">
        <v>32</v>
      </c>
    </row>
    <row r="29" spans="1:8" x14ac:dyDescent="0.25">
      <c r="G29" t="s">
        <v>29</v>
      </c>
      <c r="H29" t="s">
        <v>30</v>
      </c>
    </row>
    <row r="30" spans="1:8" x14ac:dyDescent="0.25">
      <c r="A30" t="s">
        <v>33</v>
      </c>
      <c r="C30" t="s">
        <v>27</v>
      </c>
      <c r="D30" t="s">
        <v>34</v>
      </c>
      <c r="G30" s="1">
        <v>200000</v>
      </c>
      <c r="H30" s="1">
        <v>200000</v>
      </c>
    </row>
    <row r="32" spans="1:8" x14ac:dyDescent="0.25">
      <c r="A32" t="s">
        <v>35</v>
      </c>
    </row>
    <row r="33" spans="1:7" x14ac:dyDescent="0.25">
      <c r="A33" t="s">
        <v>36</v>
      </c>
      <c r="G33" s="3">
        <f>745000-25000</f>
        <v>720000</v>
      </c>
    </row>
    <row r="34" spans="1:7" x14ac:dyDescent="0.25">
      <c r="A34" t="s">
        <v>37</v>
      </c>
      <c r="G34" s="1">
        <v>623719</v>
      </c>
    </row>
    <row r="36" spans="1:7" x14ac:dyDescent="0.25">
      <c r="A36" t="s">
        <v>12</v>
      </c>
      <c r="B36" t="s">
        <v>13</v>
      </c>
    </row>
    <row r="37" spans="1:7" x14ac:dyDescent="0.25">
      <c r="A37" t="s">
        <v>17</v>
      </c>
      <c r="B37" s="1">
        <v>180000</v>
      </c>
      <c r="C37">
        <f>B37*(1+0.06)^-1</f>
        <v>169811.32075471696</v>
      </c>
    </row>
    <row r="38" spans="1:7" x14ac:dyDescent="0.25">
      <c r="A38" t="s">
        <v>18</v>
      </c>
      <c r="B38" s="1">
        <v>180000</v>
      </c>
      <c r="C38">
        <f>B38*(1+0.06)^-2</f>
        <v>160199.35920256318</v>
      </c>
    </row>
    <row r="39" spans="1:7" x14ac:dyDescent="0.25">
      <c r="A39" t="s">
        <v>19</v>
      </c>
      <c r="B39" s="1">
        <v>180000</v>
      </c>
      <c r="C39">
        <f>B39*(1+0.06)^-3</f>
        <v>151131.47094581428</v>
      </c>
    </row>
    <row r="40" spans="1:7" x14ac:dyDescent="0.25">
      <c r="A40" t="s">
        <v>20</v>
      </c>
      <c r="B40" s="1">
        <v>180000</v>
      </c>
      <c r="C40">
        <f>B40*(1+0.06)^-4</f>
        <v>142576.85938284369</v>
      </c>
    </row>
    <row r="41" spans="1:7" x14ac:dyDescent="0.25">
      <c r="A41" t="s">
        <v>9</v>
      </c>
      <c r="C41">
        <f>SUM(C37:C40)</f>
        <v>623719.01028593816</v>
      </c>
    </row>
    <row r="43" spans="1:7" x14ac:dyDescent="0.25">
      <c r="A43" t="s">
        <v>38</v>
      </c>
    </row>
    <row r="44" spans="1:7" x14ac:dyDescent="0.25">
      <c r="A44">
        <v>1000000</v>
      </c>
    </row>
    <row r="45" spans="1:7" x14ac:dyDescent="0.25">
      <c r="A45">
        <f>100000*3</f>
        <v>300000</v>
      </c>
    </row>
    <row r="46" spans="1:7" x14ac:dyDescent="0.25">
      <c r="A46">
        <f>A44-A45</f>
        <v>700000</v>
      </c>
      <c r="B46" t="s">
        <v>39</v>
      </c>
    </row>
    <row r="48" spans="1:7" x14ac:dyDescent="0.25">
      <c r="A48" t="s">
        <v>40</v>
      </c>
    </row>
    <row r="49" spans="1:5" x14ac:dyDescent="0.25">
      <c r="A49" t="s">
        <v>41</v>
      </c>
      <c r="C49">
        <v>1000000</v>
      </c>
    </row>
    <row r="50" spans="1:5" x14ac:dyDescent="0.25">
      <c r="A50" t="s">
        <v>42</v>
      </c>
      <c r="C50">
        <v>200000</v>
      </c>
    </row>
    <row r="51" spans="1:5" x14ac:dyDescent="0.25">
      <c r="A51" t="s">
        <v>43</v>
      </c>
      <c r="C51" s="1">
        <v>80000</v>
      </c>
      <c r="D51" t="s">
        <v>46</v>
      </c>
    </row>
    <row r="52" spans="1:5" x14ac:dyDescent="0.25">
      <c r="A52" t="s">
        <v>44</v>
      </c>
      <c r="C52" s="1">
        <v>80000</v>
      </c>
    </row>
    <row r="53" spans="1:5" x14ac:dyDescent="0.25">
      <c r="A53" t="s">
        <v>45</v>
      </c>
      <c r="C53" s="1">
        <v>80000</v>
      </c>
    </row>
    <row r="54" spans="1:5" x14ac:dyDescent="0.25">
      <c r="A54" t="s">
        <v>47</v>
      </c>
      <c r="E54" s="1">
        <f>C49-C50-C51-C52-C53</f>
        <v>560000</v>
      </c>
    </row>
    <row r="55" spans="1:5" x14ac:dyDescent="0.25">
      <c r="A55" t="s">
        <v>48</v>
      </c>
      <c r="E55">
        <v>560000</v>
      </c>
    </row>
    <row r="56" spans="1:5" x14ac:dyDescent="0.25">
      <c r="A56" t="s">
        <v>7</v>
      </c>
      <c r="E56" s="1">
        <v>720000</v>
      </c>
    </row>
    <row r="57" spans="1:5" x14ac:dyDescent="0.25">
      <c r="A57" t="s">
        <v>39</v>
      </c>
      <c r="E57" s="1">
        <v>700000</v>
      </c>
    </row>
    <row r="58" spans="1:5" x14ac:dyDescent="0.25">
      <c r="A58" t="s">
        <v>49</v>
      </c>
      <c r="E58" s="4">
        <f>E57-E55</f>
        <v>140000</v>
      </c>
    </row>
    <row r="60" spans="1:5" x14ac:dyDescent="0.25">
      <c r="A60" t="s">
        <v>50</v>
      </c>
      <c r="D60" t="s">
        <v>29</v>
      </c>
      <c r="E60" t="s">
        <v>30</v>
      </c>
    </row>
    <row r="61" spans="1:5" x14ac:dyDescent="0.25">
      <c r="A61" t="s">
        <v>51</v>
      </c>
      <c r="B61" t="s">
        <v>27</v>
      </c>
      <c r="C61" t="s">
        <v>52</v>
      </c>
      <c r="D61" s="1">
        <v>140000</v>
      </c>
      <c r="E61" s="1">
        <v>140000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8955-43FA-4A49-B465-615B9F554BDC}">
  <dimension ref="A1:E42"/>
  <sheetViews>
    <sheetView tabSelected="1" topLeftCell="A23" zoomScale="118" zoomScaleNormal="118" workbookViewId="0">
      <selection activeCell="M25" sqref="M25"/>
    </sheetView>
  </sheetViews>
  <sheetFormatPr defaultRowHeight="15" x14ac:dyDescent="0.25"/>
  <cols>
    <col min="1" max="1" width="22.42578125" customWidth="1"/>
    <col min="2" max="2" width="13.85546875" customWidth="1"/>
    <col min="3" max="3" width="14.5703125" customWidth="1"/>
    <col min="4" max="4" width="12.5703125" customWidth="1"/>
  </cols>
  <sheetData>
    <row r="1" spans="1:4" x14ac:dyDescent="0.25">
      <c r="A1" t="s">
        <v>11</v>
      </c>
    </row>
    <row r="2" spans="1:4" x14ac:dyDescent="0.25">
      <c r="A2" t="s">
        <v>12</v>
      </c>
      <c r="B2" t="s">
        <v>56</v>
      </c>
      <c r="C2" t="s">
        <v>57</v>
      </c>
      <c r="D2" t="s">
        <v>58</v>
      </c>
    </row>
    <row r="3" spans="1:4" x14ac:dyDescent="0.25">
      <c r="A3" t="s">
        <v>14</v>
      </c>
      <c r="C3" s="6">
        <v>650000</v>
      </c>
      <c r="D3">
        <f>C3*(1+0.1)^-1</f>
        <v>590909.09090909094</v>
      </c>
    </row>
    <row r="4" spans="1:4" x14ac:dyDescent="0.25">
      <c r="A4" t="s">
        <v>15</v>
      </c>
      <c r="C4" s="6">
        <v>650000</v>
      </c>
      <c r="D4">
        <f>C4*(1+0.1)^-2</f>
        <v>537190.08264462801</v>
      </c>
    </row>
    <row r="5" spans="1:4" x14ac:dyDescent="0.25">
      <c r="A5" t="s">
        <v>16</v>
      </c>
      <c r="C5" s="6">
        <v>650000</v>
      </c>
      <c r="D5">
        <f>C5*(1+0.1)^-3</f>
        <v>488354.62058602541</v>
      </c>
    </row>
    <row r="6" spans="1:4" x14ac:dyDescent="0.25">
      <c r="A6" t="s">
        <v>17</v>
      </c>
      <c r="C6" s="6">
        <v>650000</v>
      </c>
      <c r="D6">
        <f>C6*(1+0.1)^-4</f>
        <v>443958.74598729581</v>
      </c>
    </row>
    <row r="7" spans="1:4" x14ac:dyDescent="0.25">
      <c r="A7" t="s">
        <v>18</v>
      </c>
      <c r="C7" s="6">
        <v>650000</v>
      </c>
      <c r="D7">
        <f>C7*(1+0.1)^-5</f>
        <v>403598.85998845071</v>
      </c>
    </row>
    <row r="8" spans="1:4" x14ac:dyDescent="0.25">
      <c r="A8" t="s">
        <v>19</v>
      </c>
      <c r="B8" s="5">
        <v>-0.05</v>
      </c>
      <c r="C8" s="6">
        <f>650000+B8*C7</f>
        <v>617500</v>
      </c>
      <c r="D8">
        <f>C8*(1+0.1)^-6</f>
        <v>348562.65180820745</v>
      </c>
    </row>
    <row r="9" spans="1:4" x14ac:dyDescent="0.25">
      <c r="A9" t="s">
        <v>20</v>
      </c>
      <c r="B9" s="5">
        <v>-0.05</v>
      </c>
      <c r="C9" s="6">
        <f>-5%*C8+C8</f>
        <v>586625</v>
      </c>
      <c r="D9">
        <f>C9*(1+0.1)^-7</f>
        <v>301031.38110708818</v>
      </c>
    </row>
    <row r="10" spans="1:4" x14ac:dyDescent="0.25">
      <c r="A10" t="s">
        <v>53</v>
      </c>
      <c r="B10" s="5">
        <v>-0.05</v>
      </c>
      <c r="C10" s="6">
        <f>-5%*C9+C9</f>
        <v>557293.75</v>
      </c>
      <c r="D10">
        <f>C10*(1+0.1)^-8</f>
        <v>259981.64731975796</v>
      </c>
    </row>
    <row r="11" spans="1:4" x14ac:dyDescent="0.25">
      <c r="A11" t="s">
        <v>54</v>
      </c>
      <c r="B11" s="5">
        <v>-0.05</v>
      </c>
      <c r="C11" s="6">
        <f t="shared" ref="C10:C12" si="0">-5%*C10+C10</f>
        <v>529429.0625</v>
      </c>
      <c r="D11">
        <f>C11*(1+0.1)^-9</f>
        <v>224529.60450342734</v>
      </c>
    </row>
    <row r="12" spans="1:4" x14ac:dyDescent="0.25">
      <c r="A12" t="s">
        <v>55</v>
      </c>
      <c r="B12" s="5">
        <v>-0.05</v>
      </c>
      <c r="C12" s="6">
        <f t="shared" si="0"/>
        <v>502957.609375</v>
      </c>
      <c r="D12">
        <f>C12*(1+0.1)^-10</f>
        <v>193911.93116205087</v>
      </c>
    </row>
    <row r="13" spans="1:4" x14ac:dyDescent="0.25">
      <c r="D13">
        <f>SUM(D3:D12)</f>
        <v>3792028.6160160224</v>
      </c>
    </row>
    <row r="14" spans="1:4" x14ac:dyDescent="0.25">
      <c r="D14">
        <v>3792029</v>
      </c>
    </row>
    <row r="16" spans="1:4" x14ac:dyDescent="0.25">
      <c r="A16" t="s">
        <v>9</v>
      </c>
      <c r="B16">
        <v>3792029</v>
      </c>
    </row>
    <row r="17" spans="1:5" x14ac:dyDescent="0.25">
      <c r="A17" t="s">
        <v>59</v>
      </c>
      <c r="B17">
        <v>4500000</v>
      </c>
    </row>
    <row r="18" spans="1:5" x14ac:dyDescent="0.25">
      <c r="A18" t="s">
        <v>24</v>
      </c>
      <c r="B18">
        <f>B16-B17</f>
        <v>-707971</v>
      </c>
    </row>
    <row r="20" spans="1:5" x14ac:dyDescent="0.25">
      <c r="D20" t="s">
        <v>42</v>
      </c>
      <c r="E20" t="s">
        <v>60</v>
      </c>
    </row>
    <row r="21" spans="1:5" x14ac:dyDescent="0.25">
      <c r="D21" s="1">
        <v>500000</v>
      </c>
      <c r="E21">
        <f>500000-500000</f>
        <v>0</v>
      </c>
    </row>
    <row r="22" spans="1:5" x14ac:dyDescent="0.25">
      <c r="D22" t="s">
        <v>61</v>
      </c>
    </row>
    <row r="23" spans="1:5" x14ac:dyDescent="0.25">
      <c r="D23" s="1">
        <v>97746</v>
      </c>
      <c r="E23">
        <f>700000-97746</f>
        <v>602254</v>
      </c>
    </row>
    <row r="24" spans="1:5" x14ac:dyDescent="0.25">
      <c r="D24" s="1">
        <v>110225</v>
      </c>
      <c r="E24" s="1">
        <f>800000-D24</f>
        <v>689775</v>
      </c>
    </row>
    <row r="27" spans="1:5" x14ac:dyDescent="0.25">
      <c r="A27">
        <v>707971</v>
      </c>
      <c r="B27">
        <f>A27-500000</f>
        <v>207971</v>
      </c>
    </row>
    <row r="29" spans="1:5" x14ac:dyDescent="0.25">
      <c r="A29" t="s">
        <v>62</v>
      </c>
      <c r="C29" s="1">
        <v>1500000</v>
      </c>
    </row>
    <row r="30" spans="1:5" x14ac:dyDescent="0.25">
      <c r="A30" t="s">
        <v>63</v>
      </c>
      <c r="C30" s="7">
        <f>700000/C29</f>
        <v>0.46666666666666667</v>
      </c>
    </row>
    <row r="31" spans="1:5" x14ac:dyDescent="0.25">
      <c r="A31" t="s">
        <v>64</v>
      </c>
      <c r="C31" s="7">
        <f>800000/1500000</f>
        <v>0.53333333333333333</v>
      </c>
    </row>
    <row r="32" spans="1:5" x14ac:dyDescent="0.25">
      <c r="A32">
        <f>47%*B27</f>
        <v>97746.37</v>
      </c>
      <c r="B32" t="s">
        <v>65</v>
      </c>
    </row>
    <row r="33" spans="1:5" x14ac:dyDescent="0.25">
      <c r="A33">
        <f>53%*B27</f>
        <v>110224.63</v>
      </c>
      <c r="B33" t="s">
        <v>66</v>
      </c>
    </row>
    <row r="35" spans="1:5" x14ac:dyDescent="0.25">
      <c r="A35" t="s">
        <v>67</v>
      </c>
      <c r="D35" t="s">
        <v>29</v>
      </c>
      <c r="E35" t="s">
        <v>30</v>
      </c>
    </row>
    <row r="36" spans="1:5" x14ac:dyDescent="0.25">
      <c r="A36" t="s">
        <v>70</v>
      </c>
      <c r="B36" t="s">
        <v>69</v>
      </c>
      <c r="C36" t="s">
        <v>68</v>
      </c>
      <c r="D36" s="1">
        <v>500000</v>
      </c>
      <c r="E36" s="1">
        <v>500000</v>
      </c>
    </row>
    <row r="38" spans="1:5" x14ac:dyDescent="0.25">
      <c r="A38" t="s">
        <v>71</v>
      </c>
      <c r="D38" t="s">
        <v>29</v>
      </c>
      <c r="E38" t="s">
        <v>30</v>
      </c>
    </row>
    <row r="39" spans="1:5" x14ac:dyDescent="0.25">
      <c r="A39" t="s">
        <v>72</v>
      </c>
      <c r="B39" t="s">
        <v>27</v>
      </c>
      <c r="C39" t="s">
        <v>65</v>
      </c>
      <c r="D39" s="1">
        <v>97746</v>
      </c>
      <c r="E39" s="1">
        <v>97746</v>
      </c>
    </row>
    <row r="41" spans="1:5" x14ac:dyDescent="0.25">
      <c r="A41" t="s">
        <v>73</v>
      </c>
      <c r="D41" t="s">
        <v>29</v>
      </c>
      <c r="E41" t="s">
        <v>30</v>
      </c>
    </row>
    <row r="42" spans="1:5" x14ac:dyDescent="0.25">
      <c r="A42" t="s">
        <v>74</v>
      </c>
      <c r="B42" t="s">
        <v>27</v>
      </c>
      <c r="C42" t="s">
        <v>66</v>
      </c>
      <c r="D42" s="1">
        <v>110225</v>
      </c>
      <c r="E42" s="1">
        <v>110225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Breve sintesi</vt:lpstr>
      <vt:lpstr>Esercizio n.1</vt:lpstr>
      <vt:lpstr>Esercizio n.2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Corradetti</dc:creator>
  <cp:lastModifiedBy>Domenico Corradetti</cp:lastModifiedBy>
  <dcterms:created xsi:type="dcterms:W3CDTF">2021-03-31T09:16:49Z</dcterms:created>
  <dcterms:modified xsi:type="dcterms:W3CDTF">2021-03-31T10:45:25Z</dcterms:modified>
</cp:coreProperties>
</file>