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si\Dropbox\AnalisiDatiCategoriali\"/>
    </mc:Choice>
  </mc:AlternateContent>
  <bookViews>
    <workbookView xWindow="0" yWindow="0" windowWidth="26700" windowHeight="11565" activeTab="1"/>
  </bookViews>
  <sheets>
    <sheet name="Foglio1" sheetId="1" r:id="rId1"/>
    <sheet name="Fisher scor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 a="1"/>
  <c r="D37" i="2" s="1"/>
  <c r="C42" i="2" a="1"/>
  <c r="D42" i="2" s="1"/>
  <c r="D26" i="2"/>
  <c r="G26" i="2" s="1"/>
  <c r="J26" i="2" s="1"/>
  <c r="M26" i="2" s="1"/>
  <c r="C19" i="2" a="1"/>
  <c r="C20" i="2" s="1"/>
  <c r="E20" i="2" s="1"/>
  <c r="E44" i="2" l="1"/>
  <c r="D36" i="2"/>
  <c r="C42" i="2"/>
  <c r="D43" i="2"/>
  <c r="C43" i="2"/>
  <c r="C19" i="2"/>
  <c r="E19" i="2" s="1"/>
  <c r="C24" i="2"/>
  <c r="E24" i="2" s="1"/>
  <c r="C23" i="2"/>
  <c r="E23" i="2" s="1"/>
  <c r="D27" i="2" s="1" a="1"/>
  <c r="D27" i="2" s="1"/>
  <c r="C22" i="2"/>
  <c r="E22" i="2" s="1"/>
  <c r="C21" i="2"/>
  <c r="E21" i="2" s="1"/>
  <c r="L23" i="1"/>
  <c r="L22" i="1"/>
  <c r="M12" i="1"/>
  <c r="L10" i="1"/>
  <c r="L4" i="1"/>
  <c r="L5" i="1"/>
  <c r="L6" i="1"/>
  <c r="L7" i="1"/>
  <c r="L8" i="1"/>
  <c r="L3" i="1"/>
  <c r="K4" i="1"/>
  <c r="K5" i="1"/>
  <c r="K6" i="1"/>
  <c r="K7" i="1"/>
  <c r="K8" i="1"/>
  <c r="K3" i="1"/>
  <c r="I3" i="1" a="1"/>
  <c r="I3" i="1" s="1"/>
  <c r="E17" i="1" a="1"/>
  <c r="E17" i="1" s="1"/>
  <c r="B11" i="1"/>
  <c r="D38" i="2" l="1" a="1"/>
  <c r="D38" i="2" s="1"/>
  <c r="D47" i="2" s="1" a="1"/>
  <c r="D47" i="2" s="1"/>
  <c r="G3" i="2" s="1"/>
  <c r="D30" i="2" a="1"/>
  <c r="D30" i="2" s="1"/>
  <c r="I8" i="1"/>
  <c r="I7" i="1"/>
  <c r="I6" i="1"/>
  <c r="I5" i="1"/>
  <c r="I4" i="1"/>
  <c r="E18" i="1"/>
  <c r="G18" i="1"/>
  <c r="F18" i="1"/>
  <c r="J17" i="1"/>
  <c r="I17" i="1"/>
  <c r="G17" i="1"/>
  <c r="J18" i="1"/>
  <c r="H17" i="1"/>
  <c r="E22" i="1" s="1" a="1"/>
  <c r="I18" i="1"/>
  <c r="H18" i="1"/>
  <c r="F17" i="1"/>
  <c r="D49" i="2" l="1"/>
  <c r="G5" i="2" s="1"/>
  <c r="F42" i="2" s="1" a="1"/>
  <c r="D48" i="2"/>
  <c r="G4" i="2" s="1"/>
  <c r="F19" i="2" s="1" a="1"/>
  <c r="F24" i="2" s="1"/>
  <c r="H24" i="2" s="1"/>
  <c r="E22" i="1"/>
  <c r="F22" i="1"/>
  <c r="F23" i="1"/>
  <c r="E23" i="1"/>
  <c r="E32" i="1" a="1"/>
  <c r="F19" i="2" l="1"/>
  <c r="H19" i="2" s="1"/>
  <c r="H44" i="2"/>
  <c r="F22" i="2"/>
  <c r="H22" i="2" s="1"/>
  <c r="F20" i="2"/>
  <c r="H20" i="2" s="1"/>
  <c r="F23" i="2"/>
  <c r="H23" i="2" s="1"/>
  <c r="G36" i="2" a="1"/>
  <c r="G37" i="2" s="1"/>
  <c r="F21" i="2"/>
  <c r="H21" i="2" s="1"/>
  <c r="G42" i="2"/>
  <c r="F42" i="2"/>
  <c r="G43" i="2"/>
  <c r="F43" i="2"/>
  <c r="E33" i="1"/>
  <c r="E32" i="1"/>
  <c r="E27" i="1" a="1"/>
  <c r="G27" i="2" l="1" a="1"/>
  <c r="G27" i="2" s="1"/>
  <c r="G30" i="2" a="1"/>
  <c r="G30" i="2" s="1"/>
  <c r="G32" i="2" s="1"/>
  <c r="G36" i="2"/>
  <c r="G38" i="2" a="1"/>
  <c r="G38" i="2" s="1"/>
  <c r="G47" i="2" s="1" a="1"/>
  <c r="G47" i="2" s="1"/>
  <c r="J3" i="2" s="1"/>
  <c r="E27" i="1"/>
  <c r="F36" i="1" s="1" a="1"/>
  <c r="F27" i="1"/>
  <c r="F28" i="1"/>
  <c r="E28" i="1"/>
  <c r="G33" i="2" l="1"/>
  <c r="G48" i="2"/>
  <c r="J4" i="2" s="1"/>
  <c r="I19" i="2" s="1" a="1"/>
  <c r="G49" i="2"/>
  <c r="J5" i="2" s="1"/>
  <c r="F36" i="1"/>
  <c r="F37" i="1"/>
  <c r="I21" i="2" l="1"/>
  <c r="K21" i="2" s="1"/>
  <c r="I22" i="2"/>
  <c r="K22" i="2" s="1"/>
  <c r="I23" i="2"/>
  <c r="K23" i="2" s="1"/>
  <c r="I19" i="2"/>
  <c r="K19" i="2" s="1"/>
  <c r="I24" i="2"/>
  <c r="K24" i="2" s="1"/>
  <c r="I20" i="2"/>
  <c r="K20" i="2" s="1"/>
  <c r="J36" i="2" a="1"/>
  <c r="K44" i="2"/>
  <c r="I42" i="2" a="1"/>
  <c r="J27" i="2" l="1" a="1"/>
  <c r="J27" i="2" s="1"/>
  <c r="J36" i="2"/>
  <c r="J37" i="2"/>
  <c r="J38" i="2" a="1"/>
  <c r="J38" i="2" s="1"/>
  <c r="J30" i="2" a="1"/>
  <c r="J30" i="2" s="1"/>
  <c r="J32" i="2" s="1"/>
  <c r="I43" i="2"/>
  <c r="J42" i="2"/>
  <c r="I42" i="2"/>
  <c r="J43" i="2"/>
  <c r="J47" i="2" l="1" a="1"/>
  <c r="J49" i="2" s="1"/>
  <c r="M5" i="2" s="1"/>
  <c r="Z46" i="2" s="1"/>
  <c r="J33" i="2"/>
  <c r="X39" i="2" l="1"/>
  <c r="J47" i="2"/>
  <c r="M3" i="2" s="1"/>
  <c r="J48" i="2"/>
  <c r="M4" i="2" s="1"/>
  <c r="N44" i="2"/>
  <c r="L42" i="2" a="1"/>
  <c r="M36" i="2" a="1"/>
  <c r="L19" i="2" l="1" a="1"/>
  <c r="L24" i="2" s="1"/>
  <c r="N24" i="2" s="1"/>
  <c r="M37" i="2"/>
  <c r="M36" i="2"/>
  <c r="L42" i="2"/>
  <c r="M42" i="2"/>
  <c r="M43" i="2"/>
  <c r="L43" i="2"/>
  <c r="L23" i="2" l="1"/>
  <c r="N23" i="2" s="1"/>
  <c r="L19" i="2"/>
  <c r="N19" i="2" s="1"/>
  <c r="L21" i="2"/>
  <c r="N21" i="2" s="1"/>
  <c r="L20" i="2"/>
  <c r="N20" i="2" s="1"/>
  <c r="L22" i="2"/>
  <c r="N22" i="2" s="1"/>
  <c r="N61" i="2" a="1"/>
  <c r="M38" i="2" l="1" a="1"/>
  <c r="M38" i="2" s="1"/>
  <c r="M47" i="2" s="1" a="1"/>
  <c r="M49" i="2" s="1"/>
  <c r="M27" i="2" a="1"/>
  <c r="M27" i="2" s="1"/>
  <c r="M30" i="2" a="1"/>
  <c r="M30" i="2" s="1"/>
  <c r="O61" i="2"/>
  <c r="N61" i="2"/>
  <c r="Q61" i="2" s="1"/>
  <c r="O63" i="2"/>
  <c r="P61" i="2"/>
  <c r="O62" i="2"/>
  <c r="Q62" i="2" s="1"/>
  <c r="P63" i="2"/>
  <c r="P62" i="2"/>
  <c r="N63" i="2"/>
  <c r="N62" i="2"/>
  <c r="M32" i="2" l="1"/>
  <c r="M33" i="2" s="1"/>
  <c r="M47" i="2"/>
  <c r="M48" i="2"/>
</calcChain>
</file>

<file path=xl/sharedStrings.xml><?xml version="1.0" encoding="utf-8"?>
<sst xmlns="http://schemas.openxmlformats.org/spreadsheetml/2006/main" count="141" uniqueCount="59">
  <si>
    <t>Y</t>
  </si>
  <si>
    <t>X</t>
  </si>
  <si>
    <t>x1</t>
  </si>
  <si>
    <t>b</t>
  </si>
  <si>
    <t>a</t>
  </si>
  <si>
    <t>(X'X)^(-1)*X'Y</t>
  </si>
  <si>
    <t>X'</t>
  </si>
  <si>
    <t>X'X</t>
  </si>
  <si>
    <t>(X'X)^(-1)</t>
  </si>
  <si>
    <t>X'Y</t>
  </si>
  <si>
    <t>sigq</t>
  </si>
  <si>
    <t>e</t>
  </si>
  <si>
    <t>yprev</t>
  </si>
  <si>
    <t>e^2</t>
  </si>
  <si>
    <t>n</t>
  </si>
  <si>
    <t>k</t>
  </si>
  <si>
    <t>i</t>
  </si>
  <si>
    <t>Iterazione 1</t>
  </si>
  <si>
    <t>Iterazione 2</t>
  </si>
  <si>
    <t>Iterazione 3</t>
  </si>
  <si>
    <t>sigma</t>
  </si>
  <si>
    <t>b0</t>
  </si>
  <si>
    <t>E(Y|X)</t>
  </si>
  <si>
    <t>logLik</t>
  </si>
  <si>
    <t>Epsilon</t>
  </si>
  <si>
    <t>u</t>
  </si>
  <si>
    <t>phi(t+1)</t>
  </si>
  <si>
    <t>Criterion</t>
  </si>
  <si>
    <t>phi(t+2)</t>
  </si>
  <si>
    <t>Iterazione 0</t>
  </si>
  <si>
    <t>phi(t+3)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</si>
  <si>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</si>
  <si>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</si>
  <si>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</si>
  <si>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</si>
  <si>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</si>
  <si>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</si>
  <si>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</si>
  <si>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</si>
  <si>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</si>
  <si>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</si>
  <si>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</si>
  <si>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Intercetta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</si>
  <si>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</si>
  <si>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</si>
  <si>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</si>
  <si>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</si>
  <si>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</si>
  <si>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</si>
  <si>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</si>
  <si>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</si>
  <si>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Intercetta (beta0)</t>
  </si>
  <si>
    <t>Variabile X (beta1)</t>
  </si>
  <si>
    <t>(sigq*6/4)^(1/2)</t>
  </si>
  <si>
    <t>(sigq*6/4) : correzione del denominatore</t>
  </si>
  <si>
    <t xml:space="preserve"> per i gradi di libertà (n-k-1)</t>
  </si>
  <si>
    <t>phi(t+...)</t>
  </si>
  <si>
    <t>phi(t=0)</t>
  </si>
  <si>
    <t>E(H)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</si>
</sst>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"/>
    <numFmt numFmtId="166" formatCode="0.000000"/>
    <numFmt numFmtId="167" formatCode="0.00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 tint="-4.9989318521683403E-2"/>
      </top>
      <bottom/>
      <diagonal/>
    </border>
    <border>
      <left/>
      <right style="medium">
        <color indexed="64"/>
      </right>
      <top style="medium">
        <color theme="0" tint="-4.9989318521683403E-2"/>
      </top>
      <bottom/>
      <diagonal/>
    </border>
    <border>
      <left style="medium">
        <color indexed="64"/>
      </left>
      <right/>
      <top/>
      <bottom style="medium">
        <color theme="0" tint="-4.9989318521683403E-2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0" fillId="0" borderId="0" xfId="0" applyNumberFormat="1"/>
    <xf numFmtId="0" fontId="0" fillId="6" borderId="0" xfId="0" applyFill="1"/>
    <xf numFmtId="0" fontId="3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165" fontId="2" fillId="7" borderId="3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7" fontId="0" fillId="6" borderId="0" xfId="0" applyNumberFormat="1" applyFill="1"/>
    <xf numFmtId="168" fontId="2" fillId="7" borderId="4" xfId="0" applyNumberFormat="1" applyFont="1" applyFill="1" applyBorder="1" applyAlignment="1">
      <alignment horizontal="center"/>
    </xf>
    <xf numFmtId="168" fontId="2" fillId="7" borderId="5" xfId="0" applyNumberFormat="1" applyFont="1" applyFill="1" applyBorder="1" applyAlignment="1">
      <alignment horizontal="center"/>
    </xf>
    <xf numFmtId="168" fontId="2" fillId="8" borderId="6" xfId="0" applyNumberFormat="1" applyFont="1" applyFill="1" applyBorder="1" applyAlignment="1">
      <alignment horizontal="center"/>
    </xf>
    <xf numFmtId="168" fontId="2" fillId="7" borderId="7" xfId="0" applyNumberFormat="1" applyFont="1" applyFill="1" applyBorder="1" applyAlignment="1">
      <alignment horizontal="center"/>
    </xf>
    <xf numFmtId="168" fontId="2" fillId="7" borderId="0" xfId="0" applyNumberFormat="1" applyFont="1" applyFill="1" applyBorder="1" applyAlignment="1">
      <alignment horizontal="center"/>
    </xf>
    <xf numFmtId="168" fontId="2" fillId="8" borderId="8" xfId="0" applyNumberFormat="1" applyFont="1" applyFill="1" applyBorder="1" applyAlignment="1">
      <alignment horizontal="center"/>
    </xf>
    <xf numFmtId="168" fontId="2" fillId="8" borderId="9" xfId="0" applyNumberFormat="1" applyFont="1" applyFill="1" applyBorder="1" applyAlignment="1">
      <alignment horizontal="center"/>
    </xf>
    <xf numFmtId="168" fontId="2" fillId="8" borderId="10" xfId="0" applyNumberFormat="1" applyFont="1" applyFill="1" applyBorder="1" applyAlignment="1">
      <alignment horizontal="center"/>
    </xf>
    <xf numFmtId="168" fontId="2" fillId="7" borderId="11" xfId="0" applyNumberFormat="1" applyFont="1" applyFill="1" applyBorder="1" applyAlignment="1">
      <alignment horizontal="center"/>
    </xf>
    <xf numFmtId="165" fontId="4" fillId="6" borderId="0" xfId="0" applyNumberFormat="1" applyFont="1" applyFill="1"/>
    <xf numFmtId="166" fontId="0" fillId="0" borderId="0" xfId="0" applyNumberFormat="1" applyFill="1" applyBorder="1" applyAlignment="1"/>
    <xf numFmtId="0" fontId="6" fillId="0" borderId="0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6" fillId="9" borderId="13" xfId="0" applyFont="1" applyFill="1" applyBorder="1" applyAlignment="1">
      <alignment horizontal="centerContinuous"/>
    </xf>
    <xf numFmtId="0" fontId="0" fillId="9" borderId="0" xfId="0" applyFill="1" applyBorder="1" applyAlignment="1"/>
    <xf numFmtId="0" fontId="0" fillId="9" borderId="12" xfId="0" applyFill="1" applyBorder="1" applyAlignment="1"/>
    <xf numFmtId="0" fontId="6" fillId="9" borderId="13" xfId="0" applyFont="1" applyFill="1" applyBorder="1" applyAlignment="1">
      <alignment horizontal="center"/>
    </xf>
    <xf numFmtId="165" fontId="0" fillId="9" borderId="0" xfId="0" applyNumberFormat="1" applyFill="1" applyBorder="1" applyAlignment="1"/>
    <xf numFmtId="0" fontId="6" fillId="9" borderId="0" xfId="0" applyFont="1" applyFill="1" applyBorder="1" applyAlignment="1">
      <alignment horizontal="center"/>
    </xf>
    <xf numFmtId="166" fontId="0" fillId="9" borderId="0" xfId="0" applyNumberFormat="1" applyFill="1" applyBorder="1" applyAlignment="1"/>
    <xf numFmtId="166" fontId="0" fillId="9" borderId="12" xfId="0" applyNumberFormat="1" applyFill="1" applyBorder="1" applyAlignment="1"/>
    <xf numFmtId="166" fontId="0" fillId="2" borderId="0" xfId="0" applyNumberFormat="1" applyFill="1" applyBorder="1" applyAlignment="1"/>
    <xf numFmtId="166" fontId="0" fillId="2" borderId="12" xfId="0" applyNumberFormat="1" applyFill="1" applyBorder="1" applyAlignment="1"/>
    <xf numFmtId="165" fontId="0" fillId="2" borderId="0" xfId="0" applyNumberFormat="1" applyFill="1"/>
    <xf numFmtId="0" fontId="0" fillId="9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/>
    <xf numFmtId="0" fontId="5" fillId="9" borderId="0" xfId="0" applyFont="1" applyFill="1" applyAlignment="1">
      <alignment horizontal="center"/>
    </xf>
    <xf numFmtId="0" fontId="5" fillId="9" borderId="0" xfId="0" applyFont="1" applyFill="1" applyBorder="1" applyAlignment="1"/>
    <xf numFmtId="0" fontId="5" fillId="9" borderId="12" xfId="0" applyFont="1" applyFill="1" applyBorder="1" applyAlignment="1"/>
    <xf numFmtId="0" fontId="0" fillId="2" borderId="0" xfId="0" applyFill="1"/>
    <xf numFmtId="165" fontId="5" fillId="9" borderId="0" xfId="0" applyNumberFormat="1" applyFont="1" applyFill="1" applyBorder="1" applyAlignment="1"/>
    <xf numFmtId="0" fontId="5" fillId="9" borderId="12" xfId="0" applyFont="1" applyFill="1" applyBorder="1" applyAlignment="1">
      <alignment horizontal="right"/>
    </xf>
    <xf numFmtId="165" fontId="0" fillId="2" borderId="0" xfId="0" applyNumberFormat="1" applyFill="1" applyBorder="1" applyAlignment="1"/>
    <xf numFmtId="0" fontId="0" fillId="10" borderId="0" xfId="0" applyFill="1"/>
    <xf numFmtId="0" fontId="0" fillId="10" borderId="12" xfId="0" applyFont="1" applyFill="1" applyBorder="1" applyAlignment="1">
      <alignment horizontal="right"/>
    </xf>
    <xf numFmtId="166" fontId="1" fillId="6" borderId="0" xfId="0" applyNumberFormat="1" applyFont="1" applyFill="1"/>
    <xf numFmtId="166" fontId="1" fillId="6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/>
    <xf numFmtId="0" fontId="3" fillId="0" borderId="0" xfId="0" applyFont="1" applyBorder="1" applyAlignment="1">
      <alignment horizontal="center"/>
    </xf>
    <xf numFmtId="0" fontId="0" fillId="0" borderId="18" xfId="0" applyBorder="1"/>
    <xf numFmtId="0" fontId="0" fillId="0" borderId="17" xfId="0" applyBorder="1" applyAlignment="1">
      <alignment horizontal="center"/>
    </xf>
    <xf numFmtId="0" fontId="4" fillId="6" borderId="0" xfId="0" applyFont="1" applyFill="1" applyBorder="1"/>
    <xf numFmtId="0" fontId="0" fillId="2" borderId="17" xfId="0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6" borderId="17" xfId="0" applyFill="1" applyBorder="1"/>
    <xf numFmtId="0" fontId="0" fillId="6" borderId="0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6" borderId="0" xfId="0" applyFill="1" applyBorder="1"/>
    <xf numFmtId="0" fontId="1" fillId="6" borderId="17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66" fontId="1" fillId="6" borderId="0" xfId="0" applyNumberFormat="1" applyFont="1" applyFill="1" applyBorder="1"/>
    <xf numFmtId="0" fontId="0" fillId="0" borderId="23" xfId="0" applyBorder="1" applyAlignment="1">
      <alignment horizontal="center"/>
    </xf>
    <xf numFmtId="166" fontId="1" fillId="6" borderId="12" xfId="0" applyNumberFormat="1" applyFont="1" applyFill="1" applyBorder="1"/>
    <xf numFmtId="0" fontId="0" fillId="0" borderId="24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'Fisher scoring'!$V$21:$V$26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</c:numCache>
            </c:numRef>
          </c:xVal>
          <c:yVal>
            <c:numRef>
              <c:f>'Fisher scoring'!$U$21:$U$26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9B-4BAD-AA05-7032D850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127984"/>
        <c:axId val="575132576"/>
      </c:scatterChart>
      <c:valAx>
        <c:axId val="57512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5132576"/>
        <c:crosses val="autoZero"/>
        <c:crossBetween val="midCat"/>
      </c:valAx>
      <c:valAx>
        <c:axId val="5751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512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819428</xdr:colOff>
      <xdr:row>19</xdr:row>
      <xdr:rowOff>130688</xdr:rowOff>
    </xdr:from>
    <xdr:to>
      <xdr:col>25</xdr:col>
      <xdr:colOff>651342</xdr:colOff>
      <xdr:row>32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opLeftCell="B1" workbookViewId="0">
      <selection activeCell="B2" sqref="B2:C7"/>
    </sheetView>
  </sheetViews>
  <sheetFormatPr defaultRowHeight="14.25" x14ac:dyDescent="0.45"/>
  <cols>
    <col min="6" max="6" width="9.19921875" bestFit="1" customWidth="1"/>
  </cols>
  <sheetData>
    <row r="1" spans="2:13" x14ac:dyDescent="0.45">
      <c r="E1" t="s">
        <v>4</v>
      </c>
      <c r="F1" t="s">
        <v>3</v>
      </c>
    </row>
    <row r="2" spans="2:13" x14ac:dyDescent="0.45">
      <c r="B2" s="1" t="s">
        <v>0</v>
      </c>
      <c r="C2" s="1" t="s">
        <v>1</v>
      </c>
      <c r="F2" t="s">
        <v>2</v>
      </c>
      <c r="H2" s="1" t="s">
        <v>0</v>
      </c>
      <c r="I2" t="s">
        <v>12</v>
      </c>
      <c r="K2" t="s">
        <v>11</v>
      </c>
      <c r="L2" t="s">
        <v>13</v>
      </c>
    </row>
    <row r="3" spans="2:13" x14ac:dyDescent="0.45">
      <c r="B3" s="1">
        <v>3</v>
      </c>
      <c r="C3" s="1">
        <v>2</v>
      </c>
      <c r="E3" s="2">
        <v>1</v>
      </c>
      <c r="F3" s="3">
        <v>2</v>
      </c>
      <c r="H3" s="4">
        <v>3</v>
      </c>
      <c r="I3">
        <f t="array" ref="I3:I8">MMULT(E3:F8,F36:F37)</f>
        <v>3.0432432432432428</v>
      </c>
      <c r="K3">
        <f t="shared" ref="K3:K8" si="0">H3-I3</f>
        <v>-4.3243243243242802E-2</v>
      </c>
      <c r="L3">
        <f t="shared" ref="L3:L8" si="1">K3^2</f>
        <v>1.8699780861942642E-3</v>
      </c>
    </row>
    <row r="4" spans="2:13" x14ac:dyDescent="0.45">
      <c r="B4" s="1">
        <v>2</v>
      </c>
      <c r="C4" s="1">
        <v>3</v>
      </c>
      <c r="D4" s="7" t="s">
        <v>1</v>
      </c>
      <c r="E4" s="2">
        <v>1</v>
      </c>
      <c r="F4" s="3">
        <v>3</v>
      </c>
      <c r="H4" s="4">
        <v>2</v>
      </c>
      <c r="I4">
        <v>3.8378378378378377</v>
      </c>
      <c r="K4">
        <f t="shared" si="0"/>
        <v>-1.8378378378378377</v>
      </c>
      <c r="L4">
        <f t="shared" si="1"/>
        <v>3.3776479181884582</v>
      </c>
    </row>
    <row r="5" spans="2:13" x14ac:dyDescent="0.45">
      <c r="B5" s="1">
        <v>2</v>
      </c>
      <c r="C5" s="1">
        <v>1</v>
      </c>
      <c r="E5" s="2">
        <v>1</v>
      </c>
      <c r="F5" s="3">
        <v>1</v>
      </c>
      <c r="H5" s="4">
        <v>2</v>
      </c>
      <c r="I5">
        <v>2.2486486486486479</v>
      </c>
      <c r="K5">
        <f t="shared" si="0"/>
        <v>-0.24864864864864789</v>
      </c>
      <c r="L5">
        <f t="shared" si="1"/>
        <v>6.1826150474798745E-2</v>
      </c>
    </row>
    <row r="6" spans="2:13" x14ac:dyDescent="0.45">
      <c r="B6" s="1">
        <v>7</v>
      </c>
      <c r="C6" s="1">
        <v>4</v>
      </c>
      <c r="E6" s="2">
        <v>1</v>
      </c>
      <c r="F6" s="3">
        <v>4</v>
      </c>
      <c r="H6" s="4">
        <v>7</v>
      </c>
      <c r="I6">
        <v>4.6324324324324326</v>
      </c>
      <c r="K6">
        <f t="shared" si="0"/>
        <v>2.3675675675675674</v>
      </c>
      <c r="L6">
        <f t="shared" si="1"/>
        <v>5.605376186997808</v>
      </c>
    </row>
    <row r="7" spans="2:13" x14ac:dyDescent="0.45">
      <c r="B7" s="1">
        <v>6</v>
      </c>
      <c r="C7" s="1">
        <v>5</v>
      </c>
      <c r="E7" s="2">
        <v>1</v>
      </c>
      <c r="F7" s="3">
        <v>5</v>
      </c>
      <c r="H7" s="4">
        <v>6</v>
      </c>
      <c r="I7">
        <v>5.4270270270270276</v>
      </c>
      <c r="K7">
        <f t="shared" si="0"/>
        <v>0.57297297297297245</v>
      </c>
      <c r="L7">
        <f t="shared" si="1"/>
        <v>0.32829802775748662</v>
      </c>
    </row>
    <row r="8" spans="2:13" x14ac:dyDescent="0.45">
      <c r="B8" s="1">
        <v>7</v>
      </c>
      <c r="C8" s="1">
        <v>8</v>
      </c>
      <c r="E8" s="2">
        <v>1</v>
      </c>
      <c r="F8" s="3">
        <v>8</v>
      </c>
      <c r="H8" s="4">
        <v>7</v>
      </c>
      <c r="I8">
        <v>7.8108108108108123</v>
      </c>
      <c r="K8">
        <f t="shared" si="0"/>
        <v>-0.8108108108108123</v>
      </c>
      <c r="L8">
        <f t="shared" si="1"/>
        <v>0.65741417092768684</v>
      </c>
    </row>
    <row r="10" spans="2:13" x14ac:dyDescent="0.45">
      <c r="L10">
        <f>SUM(L3:L8)</f>
        <v>10.032432432432433</v>
      </c>
    </row>
    <row r="11" spans="2:13" x14ac:dyDescent="0.45">
      <c r="B11">
        <f>AVERAGE(B3:B8)</f>
        <v>4.5</v>
      </c>
    </row>
    <row r="12" spans="2:13" x14ac:dyDescent="0.45">
      <c r="E12" s="6" t="s">
        <v>3</v>
      </c>
      <c r="F12" s="2" t="s">
        <v>4</v>
      </c>
      <c r="K12" t="s">
        <v>14</v>
      </c>
      <c r="L12">
        <v>6</v>
      </c>
      <c r="M12">
        <f>L12-(L13+L14)</f>
        <v>4</v>
      </c>
    </row>
    <row r="13" spans="2:13" x14ac:dyDescent="0.45">
      <c r="F13" s="2" t="s">
        <v>3</v>
      </c>
      <c r="K13" t="s">
        <v>15</v>
      </c>
      <c r="L13">
        <v>1</v>
      </c>
    </row>
    <row r="14" spans="2:13" x14ac:dyDescent="0.45">
      <c r="K14" t="s">
        <v>16</v>
      </c>
      <c r="L14">
        <v>1</v>
      </c>
    </row>
    <row r="17" spans="4:12" x14ac:dyDescent="0.45">
      <c r="D17" s="7" t="s">
        <v>6</v>
      </c>
      <c r="E17" s="5">
        <f t="array" ref="E17:J18">TRANSPOSE(E3:F8)</f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</row>
    <row r="18" spans="4:12" x14ac:dyDescent="0.45">
      <c r="E18" s="5">
        <v>2</v>
      </c>
      <c r="F18" s="5">
        <v>3</v>
      </c>
      <c r="G18" s="5">
        <v>1</v>
      </c>
      <c r="H18" s="5">
        <v>4</v>
      </c>
      <c r="I18" s="5">
        <v>5</v>
      </c>
      <c r="J18" s="5">
        <v>8</v>
      </c>
    </row>
    <row r="22" spans="4:12" x14ac:dyDescent="0.45">
      <c r="D22" s="7" t="s">
        <v>7</v>
      </c>
      <c r="E22">
        <f t="array" ref="E22:F23">MMULT(E17:J18,E3:F8)</f>
        <v>6</v>
      </c>
      <c r="F22">
        <v>23</v>
      </c>
      <c r="J22" t="s">
        <v>10</v>
      </c>
      <c r="L22">
        <f>L10/M12</f>
        <v>2.5081081081081082</v>
      </c>
    </row>
    <row r="23" spans="4:12" x14ac:dyDescent="0.45">
      <c r="E23">
        <v>23</v>
      </c>
      <c r="F23">
        <v>119</v>
      </c>
      <c r="L23">
        <f>SQRT(L22)</f>
        <v>1.5837007634361071</v>
      </c>
    </row>
    <row r="27" spans="4:12" x14ac:dyDescent="0.45">
      <c r="D27" s="8" t="s">
        <v>8</v>
      </c>
      <c r="E27">
        <f t="array" ref="E27:F28">MINVERSE(E22:F23)</f>
        <v>0.64324324324324345</v>
      </c>
      <c r="F27">
        <v>-0.12432432432432437</v>
      </c>
    </row>
    <row r="28" spans="4:12" x14ac:dyDescent="0.45">
      <c r="E28">
        <v>-0.12432432432432436</v>
      </c>
      <c r="F28">
        <v>3.2432432432432441E-2</v>
      </c>
    </row>
    <row r="32" spans="4:12" x14ac:dyDescent="0.45">
      <c r="D32" s="9" t="s">
        <v>9</v>
      </c>
      <c r="E32">
        <f t="array" ref="E32:E33">MMULT(E17:J18,H3:H8)</f>
        <v>27</v>
      </c>
    </row>
    <row r="33" spans="4:7" x14ac:dyDescent="0.45">
      <c r="E33">
        <v>128</v>
      </c>
    </row>
    <row r="36" spans="4:7" x14ac:dyDescent="0.45">
      <c r="D36" t="s">
        <v>5</v>
      </c>
      <c r="E36" s="6" t="s">
        <v>3</v>
      </c>
      <c r="F36" s="10">
        <f t="array" ref="F36:F37">MMULT(E27:F28,E32:E33)</f>
        <v>1.454054054054053</v>
      </c>
      <c r="G36" t="s">
        <v>4</v>
      </c>
    </row>
    <row r="37" spans="4:7" x14ac:dyDescent="0.45">
      <c r="F37" s="10">
        <v>0.79459459459459492</v>
      </c>
      <c r="G37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topLeftCell="A34" zoomScale="172" zoomScaleNormal="172" workbookViewId="0">
      <selection activeCell="J38" sqref="J38"/>
    </sheetView>
  </sheetViews>
  <sheetFormatPr defaultRowHeight="14.25" x14ac:dyDescent="0.45"/>
  <cols>
    <col min="3" max="3" width="9.73046875" bestFit="1" customWidth="1"/>
    <col min="4" max="4" width="11.33203125" bestFit="1" customWidth="1"/>
    <col min="5" max="5" width="6.796875" bestFit="1" customWidth="1"/>
    <col min="6" max="6" width="6.06640625" bestFit="1" customWidth="1"/>
    <col min="7" max="7" width="10.73046875" bestFit="1" customWidth="1"/>
    <col min="8" max="8" width="6.796875" bestFit="1" customWidth="1"/>
    <col min="9" max="9" width="6.06640625" bestFit="1" customWidth="1"/>
    <col min="10" max="10" width="11.73046875" bestFit="1" customWidth="1"/>
    <col min="11" max="11" width="6.796875" bestFit="1" customWidth="1"/>
    <col min="12" max="12" width="6.06640625" bestFit="1" customWidth="1"/>
    <col min="13" max="13" width="11.73046875" customWidth="1"/>
    <col min="14" max="14" width="6.796875" bestFit="1" customWidth="1"/>
    <col min="17" max="17" width="14.06640625" bestFit="1" customWidth="1"/>
    <col min="21" max="21" width="19.3984375" bestFit="1" customWidth="1"/>
    <col min="22" max="22" width="11.73046875" bestFit="1" customWidth="1"/>
    <col min="23" max="23" width="14.19921875" bestFit="1" customWidth="1"/>
    <col min="24" max="24" width="13.265625" bestFit="1" customWidth="1"/>
    <col min="25" max="25" width="20.19921875" bestFit="1" customWidth="1"/>
    <col min="26" max="26" width="13.9296875" bestFit="1" customWidth="1"/>
    <col min="27" max="27" width="13" bestFit="1" customWidth="1"/>
    <col min="28" max="28" width="13.6640625" bestFit="1" customWidth="1"/>
    <col min="29" max="29" width="14.46484375" bestFit="1" customWidth="1"/>
    <col min="30" max="30" width="9.06640625" customWidth="1"/>
  </cols>
  <sheetData>
    <row r="1" spans="1:14" x14ac:dyDescent="0.45">
      <c r="A1" s="15" t="s">
        <v>0</v>
      </c>
      <c r="B1" s="15" t="s">
        <v>1</v>
      </c>
      <c r="C1" s="70" t="s">
        <v>29</v>
      </c>
      <c r="D1" s="71"/>
      <c r="E1" s="72"/>
      <c r="F1" s="69" t="s">
        <v>17</v>
      </c>
      <c r="G1" s="69"/>
      <c r="H1" s="69"/>
      <c r="I1" s="69" t="s">
        <v>18</v>
      </c>
      <c r="J1" s="69"/>
      <c r="K1" s="69"/>
      <c r="L1" s="69" t="s">
        <v>19</v>
      </c>
      <c r="M1" s="69"/>
      <c r="N1" s="69"/>
    </row>
    <row r="2" spans="1:14" x14ac:dyDescent="0.45">
      <c r="A2" s="15">
        <v>3</v>
      </c>
      <c r="B2" s="15">
        <v>2</v>
      </c>
      <c r="C2" s="73"/>
      <c r="D2" s="74" t="s">
        <v>57</v>
      </c>
      <c r="E2" s="75"/>
      <c r="G2" s="12" t="s">
        <v>26</v>
      </c>
      <c r="J2" s="12" t="s">
        <v>28</v>
      </c>
      <c r="M2" s="12" t="s">
        <v>30</v>
      </c>
    </row>
    <row r="3" spans="1:14" x14ac:dyDescent="0.45">
      <c r="A3" s="15">
        <v>2</v>
      </c>
      <c r="B3" s="15">
        <v>3</v>
      </c>
      <c r="C3" s="76" t="s">
        <v>21</v>
      </c>
      <c r="D3" s="77">
        <v>1</v>
      </c>
      <c r="E3" s="75"/>
      <c r="F3" s="1" t="s">
        <v>21</v>
      </c>
      <c r="G3" s="39">
        <f>D47</f>
        <v>1.4540540540540543</v>
      </c>
      <c r="I3" s="1" t="s">
        <v>21</v>
      </c>
      <c r="J3" s="39">
        <f>G47</f>
        <v>1.4540540540540565</v>
      </c>
      <c r="L3" s="1" t="s">
        <v>21</v>
      </c>
      <c r="M3" s="39">
        <f>J47</f>
        <v>1.4540540540540496</v>
      </c>
    </row>
    <row r="4" spans="1:14" x14ac:dyDescent="0.45">
      <c r="A4" s="15">
        <v>2</v>
      </c>
      <c r="B4" s="15">
        <v>1</v>
      </c>
      <c r="C4" s="76" t="s">
        <v>3</v>
      </c>
      <c r="D4" s="77">
        <v>1</v>
      </c>
      <c r="E4" s="75"/>
      <c r="F4" s="1" t="s">
        <v>3</v>
      </c>
      <c r="G4" s="39">
        <f>D48</f>
        <v>0.79459459459459447</v>
      </c>
      <c r="I4" s="1" t="s">
        <v>3</v>
      </c>
      <c r="J4" s="39">
        <f>G48</f>
        <v>0.79459459459459403</v>
      </c>
      <c r="L4" s="1" t="s">
        <v>3</v>
      </c>
      <c r="M4" s="39">
        <f>J48</f>
        <v>0.79459459459459558</v>
      </c>
    </row>
    <row r="5" spans="1:14" x14ac:dyDescent="0.45">
      <c r="A5" s="15">
        <v>7</v>
      </c>
      <c r="B5" s="15">
        <v>4</v>
      </c>
      <c r="C5" s="78" t="s">
        <v>10</v>
      </c>
      <c r="D5" s="77">
        <v>1</v>
      </c>
      <c r="E5" s="75"/>
      <c r="F5" s="1" t="s">
        <v>10</v>
      </c>
      <c r="G5" s="39">
        <f>D49</f>
        <v>2</v>
      </c>
      <c r="I5" s="1" t="s">
        <v>10</v>
      </c>
      <c r="J5" s="39">
        <f>G49</f>
        <v>1.6720720720720719</v>
      </c>
      <c r="L5" s="1" t="s">
        <v>10</v>
      </c>
      <c r="M5" s="39">
        <f>J49</f>
        <v>1.6720720720720719</v>
      </c>
    </row>
    <row r="6" spans="1:14" x14ac:dyDescent="0.45">
      <c r="A6" s="15">
        <v>6</v>
      </c>
      <c r="B6" s="15">
        <v>5</v>
      </c>
      <c r="C6" s="73"/>
      <c r="D6" s="79"/>
      <c r="E6" s="75"/>
    </row>
    <row r="7" spans="1:14" x14ac:dyDescent="0.45">
      <c r="A7" s="15">
        <v>7</v>
      </c>
      <c r="B7" s="15">
        <v>8</v>
      </c>
      <c r="C7" s="73"/>
      <c r="D7" s="79"/>
      <c r="E7" s="75"/>
    </row>
    <row r="8" spans="1:14" x14ac:dyDescent="0.45">
      <c r="C8" s="73"/>
      <c r="D8" s="80" t="s">
        <v>1</v>
      </c>
      <c r="E8" s="75"/>
      <c r="G8" s="7" t="s">
        <v>1</v>
      </c>
      <c r="J8" s="7" t="s">
        <v>1</v>
      </c>
      <c r="M8" s="7" t="s">
        <v>1</v>
      </c>
    </row>
    <row r="9" spans="1:14" x14ac:dyDescent="0.45">
      <c r="C9" s="81">
        <v>1</v>
      </c>
      <c r="D9" s="82">
        <v>2</v>
      </c>
      <c r="E9" s="75"/>
      <c r="F9" s="11">
        <v>1</v>
      </c>
      <c r="G9" s="13">
        <v>2</v>
      </c>
      <c r="I9" s="11">
        <v>1</v>
      </c>
      <c r="J9" s="13">
        <v>2</v>
      </c>
      <c r="L9" s="11">
        <v>1</v>
      </c>
      <c r="M9" s="13">
        <v>2</v>
      </c>
    </row>
    <row r="10" spans="1:14" x14ac:dyDescent="0.45">
      <c r="C10" s="81">
        <v>1</v>
      </c>
      <c r="D10" s="82">
        <v>3</v>
      </c>
      <c r="E10" s="75"/>
      <c r="F10" s="11">
        <v>1</v>
      </c>
      <c r="G10" s="13">
        <v>3</v>
      </c>
      <c r="I10" s="11">
        <v>1</v>
      </c>
      <c r="J10" s="13">
        <v>3</v>
      </c>
      <c r="L10" s="11">
        <v>1</v>
      </c>
      <c r="M10" s="13">
        <v>3</v>
      </c>
    </row>
    <row r="11" spans="1:14" x14ac:dyDescent="0.45">
      <c r="C11" s="81">
        <v>1</v>
      </c>
      <c r="D11" s="82">
        <v>1</v>
      </c>
      <c r="E11" s="75"/>
      <c r="F11" s="11">
        <v>1</v>
      </c>
      <c r="G11" s="13">
        <v>1</v>
      </c>
      <c r="I11" s="11">
        <v>1</v>
      </c>
      <c r="J11" s="13">
        <v>1</v>
      </c>
      <c r="L11" s="11">
        <v>1</v>
      </c>
      <c r="M11" s="13">
        <v>1</v>
      </c>
    </row>
    <row r="12" spans="1:14" x14ac:dyDescent="0.45">
      <c r="C12" s="81">
        <v>1</v>
      </c>
      <c r="D12" s="82">
        <v>4</v>
      </c>
      <c r="E12" s="75"/>
      <c r="F12" s="11">
        <v>1</v>
      </c>
      <c r="G12" s="13">
        <v>4</v>
      </c>
      <c r="I12" s="11">
        <v>1</v>
      </c>
      <c r="J12" s="13">
        <v>4</v>
      </c>
      <c r="L12" s="11">
        <v>1</v>
      </c>
      <c r="M12" s="13">
        <v>4</v>
      </c>
    </row>
    <row r="13" spans="1:14" x14ac:dyDescent="0.45">
      <c r="C13" s="81">
        <v>1</v>
      </c>
      <c r="D13" s="82">
        <v>5</v>
      </c>
      <c r="E13" s="75"/>
      <c r="F13" s="11">
        <v>1</v>
      </c>
      <c r="G13" s="13">
        <v>5</v>
      </c>
      <c r="I13" s="11">
        <v>1</v>
      </c>
      <c r="J13" s="13">
        <v>5</v>
      </c>
      <c r="L13" s="11">
        <v>1</v>
      </c>
      <c r="M13" s="13">
        <v>5</v>
      </c>
    </row>
    <row r="14" spans="1:14" x14ac:dyDescent="0.45">
      <c r="C14" s="81">
        <v>1</v>
      </c>
      <c r="D14" s="82">
        <v>8</v>
      </c>
      <c r="E14" s="75"/>
      <c r="F14" s="11">
        <v>1</v>
      </c>
      <c r="G14" s="13">
        <v>8</v>
      </c>
      <c r="I14" s="11">
        <v>1</v>
      </c>
      <c r="J14" s="13">
        <v>8</v>
      </c>
      <c r="L14" s="11">
        <v>1</v>
      </c>
      <c r="M14" s="13">
        <v>8</v>
      </c>
    </row>
    <row r="15" spans="1:14" x14ac:dyDescent="0.45">
      <c r="C15" s="73"/>
      <c r="D15" s="79"/>
      <c r="E15" s="75"/>
    </row>
    <row r="16" spans="1:14" x14ac:dyDescent="0.45">
      <c r="C16" s="73"/>
      <c r="D16" s="79"/>
      <c r="E16" s="75"/>
    </row>
    <row r="17" spans="3:26" x14ac:dyDescent="0.45">
      <c r="C17" s="83" t="s">
        <v>22</v>
      </c>
      <c r="D17" s="79"/>
      <c r="E17" s="84" t="s">
        <v>24</v>
      </c>
      <c r="F17" s="7" t="s">
        <v>22</v>
      </c>
      <c r="H17" s="7" t="s">
        <v>24</v>
      </c>
      <c r="I17" s="7" t="s">
        <v>22</v>
      </c>
      <c r="K17" s="7" t="s">
        <v>24</v>
      </c>
      <c r="L17" s="7" t="s">
        <v>22</v>
      </c>
      <c r="N17" s="7" t="s">
        <v>24</v>
      </c>
    </row>
    <row r="18" spans="3:26" x14ac:dyDescent="0.45">
      <c r="C18" s="73"/>
      <c r="D18" s="79"/>
      <c r="E18" s="75"/>
    </row>
    <row r="19" spans="3:26" x14ac:dyDescent="0.45">
      <c r="C19" s="85">
        <f t="array" ref="C19:C24">MMULT(C9:D14,D3:D4)</f>
        <v>3</v>
      </c>
      <c r="D19" s="79"/>
      <c r="E19" s="86">
        <f>$A2-C19</f>
        <v>0</v>
      </c>
      <c r="F19" s="27">
        <f t="array" ref="F19:F24">MMULT(F9:G14,G3:G4)</f>
        <v>3.0432432432432432</v>
      </c>
      <c r="G19" s="28"/>
      <c r="H19" s="28">
        <f>$A2-F19</f>
        <v>-4.3243243243243246E-2</v>
      </c>
      <c r="I19" s="27">
        <f t="array" ref="I19:I24">MMULT(I9:J14,J3:J4)</f>
        <v>3.0432432432432446</v>
      </c>
      <c r="J19" s="28"/>
      <c r="K19" s="28">
        <f>$A2-I19</f>
        <v>-4.3243243243244578E-2</v>
      </c>
      <c r="L19" s="27">
        <f t="array" ref="L19:L24">MMULT(L9:M14,M3:M4)</f>
        <v>3.043243243243241</v>
      </c>
      <c r="M19" s="28"/>
      <c r="N19" s="28">
        <f>$A2-L19</f>
        <v>-4.3243243243241025E-2</v>
      </c>
    </row>
    <row r="20" spans="3:26" x14ac:dyDescent="0.45">
      <c r="C20" s="85">
        <v>4</v>
      </c>
      <c r="D20" s="79"/>
      <c r="E20" s="86">
        <f t="shared" ref="E20:E24" si="0">$A3-C20</f>
        <v>-2</v>
      </c>
      <c r="F20" s="27">
        <v>3.8378378378378377</v>
      </c>
      <c r="G20" s="28"/>
      <c r="H20" s="28">
        <f t="shared" ref="H20:H24" si="1">$A3-F20</f>
        <v>-1.8378378378378377</v>
      </c>
      <c r="I20" s="27">
        <v>3.8378378378378386</v>
      </c>
      <c r="J20" s="28"/>
      <c r="K20" s="28">
        <f t="shared" ref="K20:K24" si="2">$A3-I20</f>
        <v>-1.8378378378378386</v>
      </c>
      <c r="L20" s="27">
        <v>3.8378378378378359</v>
      </c>
      <c r="M20" s="28"/>
      <c r="N20" s="28">
        <f t="shared" ref="N20:N24" si="3">$A3-L20</f>
        <v>-1.8378378378378359</v>
      </c>
      <c r="U20" s="42" t="s">
        <v>0</v>
      </c>
      <c r="V20" s="42" t="s">
        <v>1</v>
      </c>
      <c r="W20" s="43"/>
      <c r="X20" s="43"/>
      <c r="Y20" s="43"/>
      <c r="Z20" s="43"/>
    </row>
    <row r="21" spans="3:26" x14ac:dyDescent="0.45">
      <c r="C21" s="85">
        <v>2</v>
      </c>
      <c r="D21" s="79"/>
      <c r="E21" s="86">
        <f t="shared" si="0"/>
        <v>0</v>
      </c>
      <c r="F21" s="27">
        <v>2.2486486486486488</v>
      </c>
      <c r="G21" s="28"/>
      <c r="H21" s="28">
        <f t="shared" si="1"/>
        <v>-0.24864864864864877</v>
      </c>
      <c r="I21" s="27">
        <v>2.2486486486486505</v>
      </c>
      <c r="J21" s="28"/>
      <c r="K21" s="28">
        <f t="shared" si="2"/>
        <v>-0.24864864864865055</v>
      </c>
      <c r="L21" s="27">
        <v>2.2486486486486452</v>
      </c>
      <c r="M21" s="28"/>
      <c r="N21" s="28">
        <f t="shared" si="3"/>
        <v>-0.24864864864864522</v>
      </c>
      <c r="U21" s="42">
        <v>3</v>
      </c>
      <c r="V21" s="42">
        <v>2</v>
      </c>
      <c r="W21" s="43"/>
      <c r="X21" s="43"/>
      <c r="Y21" s="43"/>
      <c r="Z21" s="43"/>
    </row>
    <row r="22" spans="3:26" x14ac:dyDescent="0.45">
      <c r="C22" s="85">
        <v>5</v>
      </c>
      <c r="D22" s="79"/>
      <c r="E22" s="86">
        <f t="shared" si="0"/>
        <v>2</v>
      </c>
      <c r="F22" s="27">
        <v>4.6324324324324326</v>
      </c>
      <c r="G22" s="28"/>
      <c r="H22" s="28">
        <f t="shared" si="1"/>
        <v>2.3675675675675674</v>
      </c>
      <c r="I22" s="27">
        <v>4.6324324324324326</v>
      </c>
      <c r="J22" s="28"/>
      <c r="K22" s="28">
        <f t="shared" si="2"/>
        <v>2.3675675675675674</v>
      </c>
      <c r="L22" s="27">
        <v>4.6324324324324317</v>
      </c>
      <c r="M22" s="28"/>
      <c r="N22" s="28">
        <f t="shared" si="3"/>
        <v>2.3675675675675683</v>
      </c>
      <c r="U22" s="42">
        <v>2</v>
      </c>
      <c r="V22" s="42">
        <v>3</v>
      </c>
      <c r="W22" s="43"/>
      <c r="X22" s="43"/>
      <c r="Y22" s="43"/>
      <c r="Z22" s="43"/>
    </row>
    <row r="23" spans="3:26" x14ac:dyDescent="0.45">
      <c r="C23" s="85">
        <v>6</v>
      </c>
      <c r="D23" s="79"/>
      <c r="E23" s="86">
        <f t="shared" si="0"/>
        <v>0</v>
      </c>
      <c r="F23" s="27">
        <v>5.4270270270270267</v>
      </c>
      <c r="G23" s="28"/>
      <c r="H23" s="28">
        <f t="shared" si="1"/>
        <v>0.57297297297297334</v>
      </c>
      <c r="I23" s="27">
        <v>5.4270270270270267</v>
      </c>
      <c r="J23" s="28"/>
      <c r="K23" s="28">
        <f t="shared" si="2"/>
        <v>0.57297297297297334</v>
      </c>
      <c r="L23" s="27">
        <v>5.4270270270270276</v>
      </c>
      <c r="M23" s="28"/>
      <c r="N23" s="28">
        <f t="shared" si="3"/>
        <v>0.57297297297297245</v>
      </c>
      <c r="U23" s="42">
        <v>2</v>
      </c>
      <c r="V23" s="42">
        <v>1</v>
      </c>
      <c r="W23" s="43"/>
      <c r="X23" s="43"/>
      <c r="Y23" s="43"/>
      <c r="Z23" s="43"/>
    </row>
    <row r="24" spans="3:26" x14ac:dyDescent="0.45">
      <c r="C24" s="85">
        <v>9</v>
      </c>
      <c r="D24" s="79"/>
      <c r="E24" s="86">
        <f t="shared" si="0"/>
        <v>-2</v>
      </c>
      <c r="F24" s="27">
        <v>7.8108108108108105</v>
      </c>
      <c r="G24" s="28"/>
      <c r="H24" s="28">
        <f t="shared" si="1"/>
        <v>-0.81081081081081052</v>
      </c>
      <c r="I24" s="27">
        <v>7.8108108108108087</v>
      </c>
      <c r="J24" s="28"/>
      <c r="K24" s="28">
        <f t="shared" si="2"/>
        <v>-0.81081081081080875</v>
      </c>
      <c r="L24" s="27">
        <v>7.8108108108108141</v>
      </c>
      <c r="M24" s="28"/>
      <c r="N24" s="28">
        <f t="shared" si="3"/>
        <v>-0.81081081081081408</v>
      </c>
      <c r="U24" s="42">
        <v>7</v>
      </c>
      <c r="V24" s="42">
        <v>4</v>
      </c>
      <c r="W24" s="43"/>
      <c r="X24" s="43"/>
      <c r="Y24" s="43"/>
      <c r="Z24" s="43"/>
    </row>
    <row r="25" spans="3:26" x14ac:dyDescent="0.45">
      <c r="C25" s="73"/>
      <c r="D25" s="79"/>
      <c r="E25" s="75"/>
      <c r="U25" s="42">
        <v>6</v>
      </c>
      <c r="V25" s="42">
        <v>5</v>
      </c>
      <c r="W25" s="43"/>
      <c r="X25" s="43"/>
      <c r="Y25" s="43"/>
      <c r="Z25" s="43"/>
    </row>
    <row r="26" spans="3:26" x14ac:dyDescent="0.45">
      <c r="C26" s="73" t="s">
        <v>14</v>
      </c>
      <c r="D26" s="79">
        <f>COUNT(A2:A7)</f>
        <v>6</v>
      </c>
      <c r="E26" s="75"/>
      <c r="F26" t="s">
        <v>14</v>
      </c>
      <c r="G26">
        <f>D26</f>
        <v>6</v>
      </c>
      <c r="I26" t="s">
        <v>14</v>
      </c>
      <c r="J26">
        <f>G26</f>
        <v>6</v>
      </c>
      <c r="L26" t="s">
        <v>14</v>
      </c>
      <c r="M26">
        <f>J26</f>
        <v>6</v>
      </c>
      <c r="U26" s="42">
        <v>7</v>
      </c>
      <c r="V26" s="42">
        <v>8</v>
      </c>
      <c r="W26" s="43"/>
      <c r="X26" s="43"/>
      <c r="Y26" s="43"/>
      <c r="Z26" s="43"/>
    </row>
    <row r="27" spans="3:26" x14ac:dyDescent="0.45">
      <c r="C27" s="73" t="s">
        <v>23</v>
      </c>
      <c r="D27" s="79">
        <f t="array" ref="D27">-D26/2*LN(2*PI())-D26/2*LN(D5)-1/(2*D5)*MMULT(TRANSPOSE(E19:E24),E19:E24)</f>
        <v>-11.513631199228037</v>
      </c>
      <c r="E27" s="75"/>
      <c r="F27" t="s">
        <v>23</v>
      </c>
      <c r="G27" s="10">
        <f t="array" ref="G27">-G26/2*LN(2*PI())-G26/2*LN(G5)-1/(2*G5)*MMULT(TRANSPOSE(H19:H24),H19:H24)</f>
        <v>-10.101180849015979</v>
      </c>
      <c r="I27" t="s">
        <v>23</v>
      </c>
      <c r="J27" s="10">
        <f t="array" ref="J27">-J26/2*LN(2*PI())-J26/2*LN(J5)-1/(2*J5)*MMULT(TRANSPOSE(K19:K24),K19:K24)</f>
        <v>-10.055822056347335</v>
      </c>
      <c r="L27" t="s">
        <v>23</v>
      </c>
      <c r="M27" s="10">
        <f t="array" ref="M27">-M26/2*LN(2*PI())-M26/2*LN(M5)-1/(2*M5)*MMULT(TRANSPOSE(N19:N24),N19:N24)</f>
        <v>-10.055822056347335</v>
      </c>
      <c r="U27" s="43"/>
      <c r="V27" s="43"/>
      <c r="W27" s="43"/>
      <c r="X27" s="43"/>
      <c r="Y27" s="43"/>
      <c r="Z27" s="43"/>
    </row>
    <row r="28" spans="3:26" x14ac:dyDescent="0.45">
      <c r="C28" s="73"/>
      <c r="D28" s="79"/>
      <c r="E28" s="75"/>
      <c r="U28" s="43"/>
      <c r="V28" s="43"/>
      <c r="W28" s="43"/>
      <c r="X28" s="43"/>
      <c r="Y28" s="43"/>
      <c r="Z28" s="43"/>
    </row>
    <row r="29" spans="3:26" x14ac:dyDescent="0.45">
      <c r="C29" s="73"/>
      <c r="D29" s="79"/>
      <c r="E29" s="75"/>
      <c r="U29" s="43"/>
      <c r="V29" s="43"/>
      <c r="W29" s="43"/>
      <c r="X29" s="43"/>
      <c r="Y29" s="43"/>
      <c r="Z29" s="43"/>
    </row>
    <row r="30" spans="3:26" x14ac:dyDescent="0.45">
      <c r="C30" s="81" t="s">
        <v>23</v>
      </c>
      <c r="D30" s="87">
        <f t="array" ref="D30">-D26/2*LN(2*PI())-D26/2*LN(D5)-1/(2*D5)*MMULT(TRANSPOSE(E19:E24),E19:E24)</f>
        <v>-11.513631199228037</v>
      </c>
      <c r="E30" s="75"/>
      <c r="F30" s="11" t="s">
        <v>23</v>
      </c>
      <c r="G30" s="29">
        <f t="array" ref="G30">-G26/2*LN(2*PI())-G26/2*LN(G5)-1/(2*G5)*MMULT(TRANSPOSE(H19:H24),H19:H24)</f>
        <v>-10.101180849015979</v>
      </c>
      <c r="I30" s="11" t="s">
        <v>23</v>
      </c>
      <c r="J30" s="29">
        <f t="array" ref="J30">-J26/2*LN(2*PI())-J26/2*LN(J5)-1/(2*J5)*MMULT(TRANSPOSE(K19:K24),K19:K24)</f>
        <v>-10.055822056347335</v>
      </c>
      <c r="L30" s="11" t="s">
        <v>23</v>
      </c>
      <c r="M30" s="29">
        <f t="array" ref="M30">-M26/2*LN(2*PI())-M26/2*LN(M5)-1/(2*M5)*MMULT(TRANSPOSE(N19:N24),N19:N24)</f>
        <v>-10.055822056347335</v>
      </c>
      <c r="U30" s="43"/>
      <c r="V30" s="43"/>
      <c r="W30" s="43"/>
      <c r="X30" s="43"/>
      <c r="Y30" s="43"/>
      <c r="Z30" s="43"/>
    </row>
    <row r="31" spans="3:26" x14ac:dyDescent="0.45">
      <c r="C31" s="73"/>
      <c r="D31" s="79"/>
      <c r="E31" s="75"/>
      <c r="U31" s="43"/>
      <c r="V31" s="43"/>
      <c r="W31" s="43"/>
      <c r="X31" s="43"/>
      <c r="Y31" s="43"/>
      <c r="Z31" s="43"/>
    </row>
    <row r="32" spans="3:26" x14ac:dyDescent="0.45">
      <c r="C32" s="88" t="s">
        <v>27</v>
      </c>
      <c r="D32" s="79"/>
      <c r="E32" s="75"/>
      <c r="G32" s="68">
        <f>-1*(G30-D30)/D30</f>
        <v>0.12267635863712222</v>
      </c>
      <c r="H32" s="6"/>
      <c r="I32" s="6"/>
      <c r="J32" s="68">
        <f>-1*(J30-G30)/G30</f>
        <v>4.4904445674846553E-3</v>
      </c>
      <c r="K32" s="6"/>
      <c r="L32" s="6"/>
      <c r="M32" s="68">
        <f>-1*(M30-J30)/J30</f>
        <v>0</v>
      </c>
      <c r="U32" s="43"/>
      <c r="V32" s="43"/>
      <c r="W32" s="43"/>
      <c r="X32" s="43"/>
      <c r="Y32" s="43"/>
      <c r="Z32" s="43"/>
    </row>
    <row r="33" spans="2:26" x14ac:dyDescent="0.45">
      <c r="C33" s="88">
        <v>9.9999999999999995E-8</v>
      </c>
      <c r="D33" s="79"/>
      <c r="E33" s="75"/>
      <c r="G33" s="68" t="str">
        <f>IF(G32&gt;$C$33,"CAMBIA","NO")</f>
        <v>CAMBIA</v>
      </c>
      <c r="H33" s="6"/>
      <c r="I33" s="6"/>
      <c r="J33" s="68" t="str">
        <f>IF(J32&gt;$C$33,"CAMBIA","NO")</f>
        <v>CAMBIA</v>
      </c>
      <c r="K33" s="6"/>
      <c r="L33" s="6"/>
      <c r="M33" s="68" t="str">
        <f>IF(M32&gt;$C$33,"CAMBIA","NO")</f>
        <v>NO</v>
      </c>
      <c r="U33" s="43" t="s">
        <v>31</v>
      </c>
      <c r="V33" s="43"/>
      <c r="W33" s="43"/>
      <c r="X33" s="43"/>
      <c r="Y33" s="43"/>
      <c r="Z33" s="43"/>
    </row>
    <row r="34" spans="2:26" ht="14.65" thickBot="1" x14ac:dyDescent="0.5">
      <c r="C34" s="73"/>
      <c r="D34" s="79"/>
      <c r="E34" s="75"/>
      <c r="U34" s="43"/>
      <c r="V34" s="43"/>
      <c r="W34" s="43"/>
      <c r="X34" s="43"/>
      <c r="Y34" s="43"/>
      <c r="Z34" s="43"/>
    </row>
    <row r="35" spans="2:26" ht="14.65" thickBot="1" x14ac:dyDescent="0.5">
      <c r="C35" s="73"/>
      <c r="D35" s="80" t="s">
        <v>25</v>
      </c>
      <c r="E35" s="75"/>
      <c r="G35" s="7" t="s">
        <v>25</v>
      </c>
      <c r="J35" s="7" t="s">
        <v>25</v>
      </c>
      <c r="M35" s="7" t="s">
        <v>25</v>
      </c>
      <c r="U35" s="44" t="s">
        <v>32</v>
      </c>
      <c r="V35" s="44"/>
      <c r="W35" s="43"/>
      <c r="X35" s="43"/>
      <c r="Y35" s="43"/>
      <c r="Z35" s="43"/>
    </row>
    <row r="36" spans="2:26" x14ac:dyDescent="0.45">
      <c r="C36" s="76" t="s">
        <v>21</v>
      </c>
      <c r="D36" s="18">
        <f t="array" ref="D36:D37">1/D5*MMULT(TRANSPOSE(C9:D14),$A$2:$A$7)-1/D5*MMULT(MMULT(TRANSPOSE(C9:D14),C9:D14),D3:D4)</f>
        <v>-2</v>
      </c>
      <c r="E36" s="75"/>
      <c r="F36" s="1" t="s">
        <v>21</v>
      </c>
      <c r="G36" s="20">
        <f t="array" ref="G36:G37">1/G5*MMULT(TRANSPOSE(F9:G14),$A$2:$A$7)-1/G5*MMULT(MMULT(TRANSPOSE(F9:G14),F9:G14),G3:G4)</f>
        <v>1.7763568394002505E-15</v>
      </c>
      <c r="I36" s="1" t="s">
        <v>21</v>
      </c>
      <c r="J36" s="20">
        <f t="array" ref="J36:J37">1/J5*MMULT(TRANSPOSE(I9:J14),$A$2:$A$7)-1/J5*MMULT(MMULT(TRANSPOSE(I9:J14),I9:J14),J3:J4)</f>
        <v>-3.5527136788005009E-15</v>
      </c>
      <c r="L36" s="1" t="s">
        <v>21</v>
      </c>
      <c r="M36" s="20">
        <f t="array" ref="M36:M37">1/M5*MMULT(TRANSPOSE(L9:M14),$A$2:$A$7)-1/M5*MMULT(MMULT(TRANSPOSE(L9:M14),L9:M14),M3:M4)</f>
        <v>0</v>
      </c>
      <c r="U36" s="45" t="s">
        <v>33</v>
      </c>
      <c r="V36" s="45">
        <v>0.81235309112682486</v>
      </c>
      <c r="W36" s="43"/>
      <c r="X36" s="43"/>
      <c r="Y36" s="43"/>
      <c r="Z36" s="43"/>
    </row>
    <row r="37" spans="2:26" ht="14.65" thickBot="1" x14ac:dyDescent="0.5">
      <c r="C37" s="76" t="s">
        <v>3</v>
      </c>
      <c r="D37" s="19">
        <v>-14</v>
      </c>
      <c r="E37" s="75"/>
      <c r="F37" s="1" t="s">
        <v>3</v>
      </c>
      <c r="G37" s="21">
        <v>0</v>
      </c>
      <c r="I37" s="1" t="s">
        <v>3</v>
      </c>
      <c r="J37" s="21">
        <v>1.4210854715202004E-14</v>
      </c>
      <c r="L37" s="1" t="s">
        <v>3</v>
      </c>
      <c r="M37" s="21">
        <v>0</v>
      </c>
      <c r="U37" s="45" t="s">
        <v>34</v>
      </c>
      <c r="V37" s="45">
        <v>0.65991754466330732</v>
      </c>
      <c r="W37" s="43"/>
      <c r="X37" s="43"/>
      <c r="Y37" s="43"/>
      <c r="Z37" s="43"/>
    </row>
    <row r="38" spans="2:26" ht="14.65" thickBot="1" x14ac:dyDescent="0.5">
      <c r="C38" s="76" t="s">
        <v>20</v>
      </c>
      <c r="D38" s="16">
        <f t="array" ref="D38">-D26/(2*D5) + (1/(2*D5^2))*MMULT(TRANSPOSE(E19:E24),E19:E24)</f>
        <v>3</v>
      </c>
      <c r="E38" s="75"/>
      <c r="F38" s="1" t="s">
        <v>20</v>
      </c>
      <c r="G38" s="17">
        <f t="array" ref="G38">-G26/(2*G5) + (1/(2*G5^2))*MMULT(TRANSPOSE(H19:H24),H19:H24)</f>
        <v>-0.2459459459459461</v>
      </c>
      <c r="I38" s="1" t="s">
        <v>20</v>
      </c>
      <c r="J38" s="17">
        <f t="array" ref="J38">-J26/(2*J5) + (1/(2*J5^2))*MMULT(TRANSPOSE(K19:K24),K19:K24)</f>
        <v>0</v>
      </c>
      <c r="L38" s="1" t="s">
        <v>20</v>
      </c>
      <c r="M38" s="17">
        <f t="array" ref="M38">-M26/(2*M5) + (1/(2*M5^2))*MMULT(TRANSPOSE(N19:N24),N19:N24)</f>
        <v>0</v>
      </c>
      <c r="U38" s="45" t="s">
        <v>35</v>
      </c>
      <c r="V38" s="45">
        <v>0.57489693082913418</v>
      </c>
      <c r="W38" s="43"/>
      <c r="X38" s="43"/>
      <c r="Y38" s="43"/>
      <c r="Z38" s="43"/>
    </row>
    <row r="39" spans="2:26" x14ac:dyDescent="0.45">
      <c r="C39" s="73"/>
      <c r="D39" s="79"/>
      <c r="E39" s="75"/>
      <c r="U39" s="45" t="s">
        <v>36</v>
      </c>
      <c r="V39" s="57">
        <v>1.5837007634361071</v>
      </c>
      <c r="W39" s="58" t="s">
        <v>53</v>
      </c>
      <c r="X39" s="65">
        <f>(M5*6/4)^(1/2)</f>
        <v>1.5837007634361069</v>
      </c>
      <c r="Y39" s="43"/>
      <c r="Z39" s="43"/>
    </row>
    <row r="40" spans="2:26" ht="14.65" thickBot="1" x14ac:dyDescent="0.5">
      <c r="C40" s="73"/>
      <c r="D40" s="79"/>
      <c r="E40" s="75"/>
      <c r="U40" s="46" t="s">
        <v>37</v>
      </c>
      <c r="V40" s="46">
        <v>6</v>
      </c>
      <c r="W40" s="43"/>
      <c r="X40" s="43"/>
      <c r="Y40" s="43"/>
      <c r="Z40" s="43"/>
    </row>
    <row r="41" spans="2:26" ht="14.65" thickBot="1" x14ac:dyDescent="0.5">
      <c r="C41" s="73"/>
      <c r="D41" s="80" t="s">
        <v>58</v>
      </c>
      <c r="E41" s="75"/>
      <c r="G41" s="80" t="s">
        <v>58</v>
      </c>
      <c r="J41" s="80" t="s">
        <v>58</v>
      </c>
      <c r="M41" s="80" t="s">
        <v>58</v>
      </c>
      <c r="U41" s="43"/>
      <c r="V41" s="43"/>
      <c r="W41" s="43"/>
      <c r="X41" s="43"/>
      <c r="Y41" s="43"/>
      <c r="Z41" s="43"/>
    </row>
    <row r="42" spans="2:26" ht="14.65" thickBot="1" x14ac:dyDescent="0.5">
      <c r="B42" s="76" t="s">
        <v>21</v>
      </c>
      <c r="C42" s="89">
        <f t="array" ref="C42:D43">-1/D5*MMULT(TRANSPOSE(C9:D14),C9:D14)</f>
        <v>-6</v>
      </c>
      <c r="D42" s="22">
        <v>-23</v>
      </c>
      <c r="E42" s="90">
        <v>0</v>
      </c>
      <c r="F42" s="22">
        <f t="array" ref="F42:G43">-1/G5*MMULT(TRANSPOSE(F9:G14),F9:G14)</f>
        <v>-3</v>
      </c>
      <c r="G42" s="22">
        <v>-11.5</v>
      </c>
      <c r="H42" s="23">
        <v>0</v>
      </c>
      <c r="I42" s="30">
        <f t="array" ref="I42:J43">-1/J5*MMULT(TRANSPOSE(I9:J14),I9:J14)</f>
        <v>-3.5883620689655178</v>
      </c>
      <c r="J42" s="31">
        <v>-13.755387931034484</v>
      </c>
      <c r="K42" s="32">
        <v>0</v>
      </c>
      <c r="L42" s="30">
        <f t="array" ref="L42:M43">-1/M5*MMULT(TRANSPOSE(L9:M14),L9:M14)</f>
        <v>-3.5883620689655178</v>
      </c>
      <c r="M42" s="31">
        <v>-13.755387931034484</v>
      </c>
      <c r="N42" s="32">
        <v>0</v>
      </c>
      <c r="U42" s="43" t="s">
        <v>38</v>
      </c>
      <c r="V42" s="43"/>
      <c r="W42" s="43"/>
      <c r="X42" s="43"/>
      <c r="Y42" s="43"/>
      <c r="Z42" s="43"/>
    </row>
    <row r="43" spans="2:26" x14ac:dyDescent="0.45">
      <c r="B43" s="76" t="s">
        <v>3</v>
      </c>
      <c r="C43" s="91">
        <v>-23</v>
      </c>
      <c r="D43" s="14">
        <v>-119</v>
      </c>
      <c r="E43" s="92">
        <v>0</v>
      </c>
      <c r="F43" s="14">
        <v>-11.5</v>
      </c>
      <c r="G43" s="14">
        <v>-59.5</v>
      </c>
      <c r="H43" s="24">
        <v>0</v>
      </c>
      <c r="I43" s="33">
        <v>-13.755387931034484</v>
      </c>
      <c r="J43" s="34">
        <v>-71.169181034482776</v>
      </c>
      <c r="K43" s="35">
        <v>0</v>
      </c>
      <c r="L43" s="33">
        <v>-13.755387931034484</v>
      </c>
      <c r="M43" s="34">
        <v>-71.169181034482776</v>
      </c>
      <c r="N43" s="35">
        <v>0</v>
      </c>
      <c r="U43" s="47"/>
      <c r="V43" s="47" t="s">
        <v>43</v>
      </c>
      <c r="W43" s="47" t="s">
        <v>44</v>
      </c>
      <c r="X43" s="47" t="s">
        <v>45</v>
      </c>
      <c r="Y43" s="47" t="s">
        <v>46</v>
      </c>
      <c r="Z43" s="47" t="s">
        <v>47</v>
      </c>
    </row>
    <row r="44" spans="2:26" ht="14.65" thickBot="1" x14ac:dyDescent="0.5">
      <c r="B44" s="76" t="s">
        <v>20</v>
      </c>
      <c r="C44" s="93">
        <v>0</v>
      </c>
      <c r="D44" s="25">
        <v>0</v>
      </c>
      <c r="E44" s="94">
        <f>-D26/(2*D5^2)</f>
        <v>-3</v>
      </c>
      <c r="F44" s="25">
        <v>0</v>
      </c>
      <c r="G44" s="25">
        <v>0</v>
      </c>
      <c r="H44" s="26">
        <f>-G26/(2*G5^2)</f>
        <v>-0.75</v>
      </c>
      <c r="I44" s="36">
        <v>0</v>
      </c>
      <c r="J44" s="37">
        <v>0</v>
      </c>
      <c r="K44" s="38">
        <f>-J26/(2*J5^2)</f>
        <v>-1.0730285281658742</v>
      </c>
      <c r="L44" s="36">
        <v>0</v>
      </c>
      <c r="M44" s="37">
        <v>0</v>
      </c>
      <c r="N44" s="38">
        <f>-M26/(2*M5^2)</f>
        <v>-1.0730285281658742</v>
      </c>
      <c r="U44" s="45" t="s">
        <v>39</v>
      </c>
      <c r="V44" s="45">
        <v>1</v>
      </c>
      <c r="W44" s="48">
        <v>19.467567567567567</v>
      </c>
      <c r="X44" s="48">
        <v>19.467567567567567</v>
      </c>
      <c r="Y44" s="48">
        <v>7.7618534482758612</v>
      </c>
      <c r="Z44" s="48">
        <v>4.9513391957793834E-2</v>
      </c>
    </row>
    <row r="45" spans="2:26" x14ac:dyDescent="0.45">
      <c r="C45" s="73"/>
      <c r="D45" s="79"/>
      <c r="E45" s="75"/>
      <c r="U45" s="45" t="s">
        <v>40</v>
      </c>
      <c r="V45" s="45">
        <v>4</v>
      </c>
      <c r="W45" s="48">
        <v>10.032432432432433</v>
      </c>
      <c r="X45" s="64">
        <v>2.5081081081081082</v>
      </c>
      <c r="Y45" s="62" t="s">
        <v>54</v>
      </c>
      <c r="Z45" s="48"/>
    </row>
    <row r="46" spans="2:26" ht="14.65" thickBot="1" x14ac:dyDescent="0.5">
      <c r="C46" s="73"/>
      <c r="D46" s="74" t="s">
        <v>26</v>
      </c>
      <c r="E46" s="75"/>
      <c r="G46" s="12" t="s">
        <v>28</v>
      </c>
      <c r="J46" s="12" t="s">
        <v>30</v>
      </c>
      <c r="M46" s="12" t="s">
        <v>56</v>
      </c>
      <c r="U46" s="46" t="s">
        <v>41</v>
      </c>
      <c r="V46" s="46">
        <v>5</v>
      </c>
      <c r="W46" s="46">
        <v>29.5</v>
      </c>
      <c r="X46" s="46"/>
      <c r="Y46" s="63" t="s">
        <v>55</v>
      </c>
      <c r="Z46" s="66">
        <f>(M5*6/4)</f>
        <v>2.5081081081081078</v>
      </c>
    </row>
    <row r="47" spans="2:26" ht="14.65" thickBot="1" x14ac:dyDescent="0.5">
      <c r="C47" s="76" t="s">
        <v>21</v>
      </c>
      <c r="D47" s="95">
        <f t="array" ref="D47:D49">D3:D5-MMULT(MINVERSE(C42:E44),D36:D38)</f>
        <v>1.4540540540540543</v>
      </c>
      <c r="E47" s="75"/>
      <c r="F47" s="1" t="s">
        <v>21</v>
      </c>
      <c r="G47" s="67">
        <f t="array" ref="G47:G49">G3:G5-MMULT(MINVERSE(F42:H44),G36:G38)</f>
        <v>1.4540540540540565</v>
      </c>
      <c r="I47" s="1" t="s">
        <v>21</v>
      </c>
      <c r="J47" s="67">
        <f t="array" ref="J47:J49">J3:J5-MMULT(MINVERSE(I42:K44),J36:J38)</f>
        <v>1.4540540540540496</v>
      </c>
      <c r="L47" s="1" t="s">
        <v>21</v>
      </c>
      <c r="M47" s="67">
        <f t="array" ref="M47:M49">M3:M5-MMULT(MINVERSE(L42:N44),M36:M38)</f>
        <v>1.4540540540540496</v>
      </c>
      <c r="U47" s="43"/>
      <c r="V47" s="43"/>
      <c r="W47" s="43"/>
      <c r="X47" s="43"/>
      <c r="Y47" s="43"/>
      <c r="Z47" s="43"/>
    </row>
    <row r="48" spans="2:26" x14ac:dyDescent="0.45">
      <c r="C48" s="76" t="s">
        <v>3</v>
      </c>
      <c r="D48" s="95">
        <v>0.79459459459459447</v>
      </c>
      <c r="E48" s="75"/>
      <c r="F48" s="1" t="s">
        <v>3</v>
      </c>
      <c r="G48" s="67">
        <v>0.79459459459459403</v>
      </c>
      <c r="I48" s="1" t="s">
        <v>3</v>
      </c>
      <c r="J48" s="67">
        <v>0.79459459459459558</v>
      </c>
      <c r="L48" s="1" t="s">
        <v>3</v>
      </c>
      <c r="M48" s="67">
        <v>0.79459459459459558</v>
      </c>
      <c r="U48" s="47"/>
      <c r="V48" s="47" t="s">
        <v>48</v>
      </c>
      <c r="W48" s="47" t="s">
        <v>36</v>
      </c>
      <c r="X48" s="47" t="s">
        <v>49</v>
      </c>
      <c r="Y48" s="47" t="s">
        <v>50</v>
      </c>
      <c r="Z48" s="49"/>
    </row>
    <row r="49" spans="3:29" ht="14.65" thickBot="1" x14ac:dyDescent="0.5">
      <c r="C49" s="96" t="s">
        <v>20</v>
      </c>
      <c r="D49" s="97">
        <v>2</v>
      </c>
      <c r="E49" s="98"/>
      <c r="F49" s="1" t="s">
        <v>20</v>
      </c>
      <c r="G49" s="67">
        <v>1.6720720720720719</v>
      </c>
      <c r="I49" s="1" t="s">
        <v>20</v>
      </c>
      <c r="J49" s="67">
        <v>1.6720720720720719</v>
      </c>
      <c r="L49" s="1" t="s">
        <v>20</v>
      </c>
      <c r="M49" s="67">
        <v>1.6720720720720719</v>
      </c>
      <c r="U49" s="59" t="s">
        <v>51</v>
      </c>
      <c r="V49" s="52">
        <v>1.4540540540540539</v>
      </c>
      <c r="W49" s="52">
        <v>1.2701667582896878</v>
      </c>
      <c r="X49" s="50">
        <v>1.1447741365960284</v>
      </c>
      <c r="Y49" s="50">
        <v>0.31614618232756481</v>
      </c>
      <c r="Z49" s="50"/>
    </row>
    <row r="50" spans="3:29" ht="14.65" thickBot="1" x14ac:dyDescent="0.5">
      <c r="U50" s="60" t="s">
        <v>52</v>
      </c>
      <c r="V50" s="53">
        <v>0.79459459459459458</v>
      </c>
      <c r="W50" s="53">
        <v>0.28520877747617118</v>
      </c>
      <c r="X50" s="51">
        <v>2.7860103101524705</v>
      </c>
      <c r="Y50" s="51">
        <v>4.951339195779382E-2</v>
      </c>
      <c r="Z50" s="50"/>
    </row>
    <row r="54" spans="3:29" x14ac:dyDescent="0.45">
      <c r="AA54" s="41"/>
      <c r="AB54" s="41"/>
      <c r="AC54" s="41"/>
    </row>
    <row r="55" spans="3:29" x14ac:dyDescent="0.45">
      <c r="AA55" s="40"/>
      <c r="AB55" s="40"/>
      <c r="AC55" s="40"/>
    </row>
    <row r="56" spans="3:29" x14ac:dyDescent="0.45">
      <c r="AA56" s="40"/>
      <c r="AB56" s="40"/>
      <c r="AC56" s="40"/>
    </row>
    <row r="59" spans="3:29" ht="14.65" thickBot="1" x14ac:dyDescent="0.5"/>
    <row r="60" spans="3:29" x14ac:dyDescent="0.45">
      <c r="Q60" s="47" t="s">
        <v>36</v>
      </c>
    </row>
    <row r="61" spans="3:29" x14ac:dyDescent="0.45">
      <c r="M61" s="55" t="s">
        <v>42</v>
      </c>
      <c r="N61" s="54">
        <f t="array" ref="N61:P63">-1*MINVERSE(L42:N44)</f>
        <v>1.0755490625760893</v>
      </c>
      <c r="O61" s="28">
        <v>-0.20787923058193322</v>
      </c>
      <c r="P61" s="28">
        <v>0</v>
      </c>
      <c r="Q61">
        <f>SQRT(N61*6/4)</f>
        <v>1.2701667582896876</v>
      </c>
    </row>
    <row r="62" spans="3:29" ht="14.65" thickBot="1" x14ac:dyDescent="0.5">
      <c r="M62" s="56" t="s">
        <v>2</v>
      </c>
      <c r="N62" s="28">
        <v>-0.20787923058193319</v>
      </c>
      <c r="O62" s="54">
        <v>5.4229364499634745E-2</v>
      </c>
      <c r="P62" s="28">
        <v>0</v>
      </c>
      <c r="Q62" s="61">
        <f>SQRT(O62*6/4)</f>
        <v>0.28520877747617118</v>
      </c>
    </row>
    <row r="63" spans="3:29" x14ac:dyDescent="0.45">
      <c r="N63" s="28">
        <v>0</v>
      </c>
      <c r="O63" s="28">
        <v>0</v>
      </c>
      <c r="P63" s="28">
        <v>0.9319416714011306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Fisher scoring</vt:lpstr>
    </vt:vector>
  </TitlesOfParts>
  <Company>Dipartimento di Scienze della 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</dc:creator>
  <cp:lastModifiedBy>Grassi</cp:lastModifiedBy>
  <dcterms:created xsi:type="dcterms:W3CDTF">2021-03-30T10:35:08Z</dcterms:created>
  <dcterms:modified xsi:type="dcterms:W3CDTF">2021-04-20T09:17:54Z</dcterms:modified>
</cp:coreProperties>
</file>