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108" yWindow="396" windowWidth="23136" windowHeight="13056"/>
  </bookViews>
  <sheets>
    <sheet name="Foglio1" sheetId="1" r:id="rId1"/>
    <sheet name="quenching" sheetId="2" r:id="rId2"/>
    <sheet name="Foglio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I23" i="1"/>
  <c r="H23" i="1"/>
  <c r="K26" i="1"/>
  <c r="K24" i="1"/>
  <c r="E29" i="1"/>
  <c r="F8" i="1" l="1"/>
  <c r="F26" i="1" l="1"/>
  <c r="G26" i="1"/>
  <c r="F24" i="1"/>
  <c r="G24" i="1" s="1"/>
  <c r="F25" i="1"/>
  <c r="G25" i="1" s="1"/>
  <c r="G23" i="1"/>
  <c r="G9" i="1"/>
  <c r="G10" i="1"/>
  <c r="G11" i="1"/>
  <c r="G12" i="1"/>
  <c r="G13" i="1"/>
  <c r="G8" i="1"/>
  <c r="F7" i="1"/>
  <c r="F9" i="1"/>
  <c r="H9" i="1" s="1"/>
  <c r="E17" i="1" s="1"/>
  <c r="F10" i="1"/>
  <c r="H10" i="1"/>
  <c r="F11" i="1"/>
  <c r="H11" i="1" s="1"/>
  <c r="F12" i="1"/>
  <c r="H12" i="1"/>
  <c r="F13" i="1"/>
  <c r="H13" i="1" s="1"/>
  <c r="H8" i="1"/>
  <c r="C17" i="1"/>
  <c r="G8" i="2"/>
  <c r="J7" i="2"/>
  <c r="G7" i="2"/>
  <c r="H6" i="2"/>
  <c r="G5" i="2"/>
  <c r="D4" i="2"/>
  <c r="D2" i="2"/>
  <c r="B17" i="1" l="1"/>
  <c r="H24" i="1"/>
  <c r="I24" i="1" s="1"/>
  <c r="K23" i="1"/>
  <c r="H26" i="1"/>
  <c r="I26" i="1" s="1"/>
  <c r="H25" i="1" l="1"/>
  <c r="I25" i="1" s="1"/>
  <c r="K25" i="1"/>
  <c r="E30" i="1"/>
  <c r="L24" i="1"/>
  <c r="E31" i="1" l="1"/>
</calcChain>
</file>

<file path=xl/sharedStrings.xml><?xml version="1.0" encoding="utf-8"?>
<sst xmlns="http://schemas.openxmlformats.org/spreadsheetml/2006/main" count="68" uniqueCount="59">
  <si>
    <t>g/l</t>
  </si>
  <si>
    <t>mg/ml</t>
  </si>
  <si>
    <t xml:space="preserve">in cuvette </t>
  </si>
  <si>
    <t xml:space="preserve">100 microL in 1900 </t>
  </si>
  <si>
    <t xml:space="preserve">dil 20 x </t>
  </si>
  <si>
    <t xml:space="preserve">finale </t>
  </si>
  <si>
    <t xml:space="preserve">quenching </t>
  </si>
  <si>
    <t xml:space="preserve">teorico </t>
  </si>
  <si>
    <t>100mic/ml</t>
  </si>
  <si>
    <t>100 nanog/ml</t>
  </si>
  <si>
    <t>10 nanog/ml</t>
  </si>
  <si>
    <t>1 nanog/ml</t>
  </si>
  <si>
    <t>q</t>
  </si>
  <si>
    <t>m</t>
  </si>
  <si>
    <t xml:space="preserve">riempire le caselle gialle </t>
  </si>
  <si>
    <t xml:space="preserve">fluorescenza </t>
  </si>
  <si>
    <t xml:space="preserve">R2 </t>
  </si>
  <si>
    <t xml:space="preserve">Calcolo della concentrazione da misure di A </t>
  </si>
  <si>
    <t xml:space="preserve">y = FSU </t>
  </si>
  <si>
    <t>Y(FSU)</t>
  </si>
  <si>
    <t xml:space="preserve">conc iniziale </t>
  </si>
  <si>
    <t>FSU - bianco  (Y)</t>
  </si>
  <si>
    <t xml:space="preserve">fattore diluizione </t>
  </si>
  <si>
    <t xml:space="preserve">Y - bianco </t>
  </si>
  <si>
    <t>tampone (bianco)</t>
  </si>
  <si>
    <t>=</t>
  </si>
  <si>
    <t>1 microg/ml</t>
  </si>
  <si>
    <t>100 microg/ml</t>
  </si>
  <si>
    <t>10 microg/ml</t>
  </si>
  <si>
    <t xml:space="preserve">nome campione </t>
  </si>
  <si>
    <t xml:space="preserve">n. </t>
  </si>
  <si>
    <t>x = [chinino] (microg/ml)</t>
  </si>
  <si>
    <t>log X</t>
  </si>
  <si>
    <t xml:space="preserve">log y </t>
  </si>
  <si>
    <t>FSU misurata</t>
  </si>
  <si>
    <t>campione chinico a conc nota (x)(μg/ml)</t>
  </si>
  <si>
    <t>μg/ml</t>
  </si>
  <si>
    <t xml:space="preserve">LOG y </t>
  </si>
  <si>
    <t xml:space="preserve">LOGx </t>
  </si>
  <si>
    <t xml:space="preserve">A (Urina) (bianco) </t>
  </si>
  <si>
    <t>C (Urina +Tonica)</t>
  </si>
  <si>
    <t xml:space="preserve">D (Urina+ tonica) (ripetizione) </t>
  </si>
  <si>
    <t xml:space="preserve">B (Urina + chinio aggiunto) standard interno  1 μg/ml finale </t>
  </si>
  <si>
    <t>Concentrazione reale calcolata</t>
  </si>
  <si>
    <t xml:space="preserve">valore da sottrarre  ai campioni (bianco) </t>
  </si>
  <si>
    <t xml:space="preserve">% recupero del campione </t>
  </si>
  <si>
    <t xml:space="preserve">bianco sottratto </t>
  </si>
  <si>
    <t>(campione C - bianco) /recupero</t>
  </si>
  <si>
    <t>(campione D - bianco) /recupero</t>
  </si>
  <si>
    <t xml:space="preserve">media </t>
  </si>
  <si>
    <t xml:space="preserve">Esperienza n 4 </t>
  </si>
  <si>
    <t>agg 02/05/2021</t>
  </si>
  <si>
    <t>B</t>
  </si>
  <si>
    <t>d1</t>
  </si>
  <si>
    <t>d2</t>
  </si>
  <si>
    <t>d3</t>
  </si>
  <si>
    <t>d4</t>
  </si>
  <si>
    <t>d5</t>
  </si>
  <si>
    <t>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</si>
</sst>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2" fontId="0" fillId="0" borderId="0" xfId="0" applyNumberFormat="1"/>
    <xf numFmtId="9" fontId="0" fillId="0" borderId="0" xfId="1" applyFont="1"/>
    <xf numFmtId="0" fontId="3" fillId="0" borderId="0" xfId="0" applyFont="1" applyFill="1"/>
    <xf numFmtId="0" fontId="4" fillId="0" borderId="0" xfId="0" applyFont="1"/>
    <xf numFmtId="0" fontId="0" fillId="2" borderId="0" xfId="0" applyFill="1"/>
    <xf numFmtId="0" fontId="0" fillId="3" borderId="0" xfId="0" applyFill="1"/>
    <xf numFmtId="0" fontId="5" fillId="0" borderId="0" xfId="0" applyFont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2" fillId="0" borderId="0" xfId="0" applyFont="1" applyBorder="1" applyAlignment="1"/>
    <xf numFmtId="2" fontId="2" fillId="0" borderId="1" xfId="0" applyNumberFormat="1" applyFont="1" applyBorder="1" applyAlignment="1">
      <alignment horizontal="center"/>
    </xf>
    <xf numFmtId="0" fontId="0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0" fillId="4" borderId="0" xfId="0" applyFill="1"/>
    <xf numFmtId="0" fontId="0" fillId="0" borderId="0" xfId="0" applyFill="1"/>
    <xf numFmtId="165" fontId="0" fillId="0" borderId="0" xfId="0" applyNumberFormat="1" applyBorder="1"/>
    <xf numFmtId="0" fontId="0" fillId="0" borderId="3" xfId="0" applyBorder="1"/>
    <xf numFmtId="10" fontId="0" fillId="0" borderId="0" xfId="0" applyNumberFormat="1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6" fillId="0" borderId="0" xfId="0" applyFont="1"/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0" fontId="7" fillId="0" borderId="0" xfId="0" applyFont="1"/>
    <xf numFmtId="2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10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/>
    <xf numFmtId="2" fontId="8" fillId="0" borderId="0" xfId="0" applyNumberFormat="1" applyFont="1" applyBorder="1"/>
    <xf numFmtId="0" fontId="8" fillId="0" borderId="0" xfId="0" applyFont="1" applyFill="1" applyBorder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2" fontId="0" fillId="0" borderId="0" xfId="0" applyNumberFormat="1" applyBorder="1"/>
    <xf numFmtId="0" fontId="0" fillId="0" borderId="0" xfId="0" applyFill="1" applyBorder="1"/>
    <xf numFmtId="10" fontId="0" fillId="0" borderId="0" xfId="0" applyNumberFormat="1"/>
    <xf numFmtId="2" fontId="0" fillId="0" borderId="0" xfId="0" applyNumberFormat="1" applyFill="1"/>
    <xf numFmtId="0" fontId="2" fillId="0" borderId="0" xfId="0" applyFont="1" applyAlignment="1">
      <alignment horizontal="center" vertical="center" wrapText="1"/>
    </xf>
    <xf numFmtId="0" fontId="7" fillId="0" borderId="0" xfId="0" applyFont="1" applyFill="1"/>
    <xf numFmtId="164" fontId="7" fillId="0" borderId="0" xfId="0" applyNumberFormat="1" applyFont="1" applyFill="1" applyAlignment="1">
      <alignment horizontal="center"/>
    </xf>
    <xf numFmtId="0" fontId="7" fillId="0" borderId="0" xfId="0" applyFont="1" applyFill="1" applyBorder="1"/>
    <xf numFmtId="0" fontId="0" fillId="0" borderId="0" xfId="0" applyFill="1" applyAlignment="1">
      <alignment horizontal="right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Fill="1" applyBorder="1" applyAlignment="1"/>
    <xf numFmtId="164" fontId="0" fillId="0" borderId="0" xfId="0" applyNumberFormat="1" applyFill="1" applyBorder="1" applyAlignment="1">
      <alignment horizontal="center"/>
    </xf>
    <xf numFmtId="0" fontId="6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/>
    <xf numFmtId="0" fontId="2" fillId="0" borderId="2" xfId="0" applyFont="1" applyBorder="1" applyAlignme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0" fontId="0" fillId="0" borderId="2" xfId="0" applyBorder="1" applyAlignment="1">
      <alignment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retta di calibrazione chinino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0.33178313152677402"/>
                  <c:y val="-5.646279365850964E-2"/>
                </c:manualLayout>
              </c:layout>
              <c:numFmt formatCode="General" sourceLinked="0"/>
            </c:trendlineLbl>
          </c:trendline>
          <c:xVal>
            <c:numRef>
              <c:f>Foglio1!$G$8:$G$13</c:f>
              <c:numCache>
                <c:formatCode>0.000</c:formatCode>
                <c:ptCount val="6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xVal>
          <c:yVal>
            <c:numRef>
              <c:f>Foglio1!$H$8:$H$13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19616"/>
        <c:axId val="112313472"/>
      </c:scatterChart>
      <c:valAx>
        <c:axId val="11151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log10 </a:t>
                </a:r>
                <a:r>
                  <a:rPr lang="it-IT" baseline="0"/>
                  <a:t> chinino (</a:t>
                </a:r>
                <a:r>
                  <a:rPr lang="el-GR" baseline="0"/>
                  <a:t>μ</a:t>
                </a:r>
                <a:r>
                  <a:rPr lang="it-IT" baseline="0"/>
                  <a:t>g/ml)</a:t>
                </a:r>
                <a:endParaRPr lang="it-IT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112313472"/>
        <c:crossesAt val="0"/>
        <c:crossBetween val="midCat"/>
      </c:valAx>
      <c:valAx>
        <c:axId val="112313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Log 10 FSU 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111519616"/>
        <c:crossesAt val="-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3</xdr:row>
      <xdr:rowOff>85725</xdr:rowOff>
    </xdr:from>
    <xdr:to>
      <xdr:col>16</xdr:col>
      <xdr:colOff>561975</xdr:colOff>
      <xdr:row>19</xdr:row>
      <xdr:rowOff>9525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7"/>
  <sheetViews>
    <sheetView tabSelected="1" topLeftCell="A16" zoomScale="114" workbookViewId="0">
      <selection activeCell="B24" sqref="B24"/>
    </sheetView>
  </sheetViews>
  <sheetFormatPr defaultColWidth="8.88671875" defaultRowHeight="14.4" x14ac:dyDescent="0.3"/>
  <cols>
    <col min="1" max="1" width="6.109375" customWidth="1"/>
    <col min="2" max="2" width="33.44140625" customWidth="1"/>
    <col min="3" max="3" width="11.44140625" customWidth="1"/>
    <col min="4" max="4" width="5.109375" customWidth="1"/>
    <col min="5" max="5" width="13.21875" customWidth="1"/>
    <col min="6" max="6" width="13" customWidth="1"/>
    <col min="7" max="7" width="11.6640625" customWidth="1"/>
    <col min="8" max="8" width="8.88671875" customWidth="1"/>
    <col min="9" max="9" width="10.21875" customWidth="1"/>
    <col min="10" max="10" width="10.33203125" customWidth="1"/>
    <col min="11" max="11" width="9.109375" customWidth="1"/>
  </cols>
  <sheetData>
    <row r="2" spans="1:10" ht="21" x14ac:dyDescent="0.4">
      <c r="A2" s="3" t="s">
        <v>50</v>
      </c>
      <c r="B2" s="4"/>
      <c r="E2" s="3" t="s">
        <v>15</v>
      </c>
      <c r="F2" s="4"/>
      <c r="G2" t="s">
        <v>51</v>
      </c>
    </row>
    <row r="3" spans="1:10" x14ac:dyDescent="0.3">
      <c r="A3" t="s">
        <v>14</v>
      </c>
    </row>
    <row r="5" spans="1:10" s="61" customFormat="1" ht="28.8" x14ac:dyDescent="0.3">
      <c r="B5" s="47" t="s">
        <v>35</v>
      </c>
      <c r="C5" s="47"/>
      <c r="D5" s="42"/>
      <c r="E5" s="42" t="s">
        <v>34</v>
      </c>
      <c r="F5" s="42" t="s">
        <v>21</v>
      </c>
      <c r="G5" s="42" t="s">
        <v>32</v>
      </c>
      <c r="H5" s="42" t="s">
        <v>33</v>
      </c>
    </row>
    <row r="7" spans="1:10" x14ac:dyDescent="0.3">
      <c r="A7" t="s">
        <v>52</v>
      </c>
      <c r="B7" t="s">
        <v>24</v>
      </c>
      <c r="C7" s="20">
        <v>0</v>
      </c>
      <c r="E7" s="5"/>
      <c r="F7">
        <f t="shared" ref="F7:F12" si="0">E7-$E$7</f>
        <v>0</v>
      </c>
      <c r="G7" s="19"/>
      <c r="H7" s="19"/>
      <c r="I7" s="18"/>
      <c r="J7" s="18"/>
    </row>
    <row r="8" spans="1:10" x14ac:dyDescent="0.3">
      <c r="A8" t="s">
        <v>53</v>
      </c>
      <c r="B8" t="s">
        <v>11</v>
      </c>
      <c r="C8" s="20">
        <v>1E-3</v>
      </c>
      <c r="E8" s="5"/>
      <c r="F8">
        <f>E8-$E$7</f>
        <v>0</v>
      </c>
      <c r="G8" s="18">
        <f>LOG10(C8)</f>
        <v>-3</v>
      </c>
      <c r="H8" s="18" t="e">
        <f t="shared" ref="H8:H12" si="1">LOG10(F8)</f>
        <v>#NUM!</v>
      </c>
    </row>
    <row r="9" spans="1:10" x14ac:dyDescent="0.3">
      <c r="A9" t="s">
        <v>54</v>
      </c>
      <c r="B9" s="12" t="s">
        <v>10</v>
      </c>
      <c r="C9" s="20">
        <v>0.01</v>
      </c>
      <c r="D9" s="12"/>
      <c r="E9" s="5"/>
      <c r="F9">
        <f t="shared" si="0"/>
        <v>0</v>
      </c>
      <c r="G9" s="18">
        <f t="shared" ref="G9:G12" si="2">LOG10(C9)</f>
        <v>-2</v>
      </c>
      <c r="H9" s="18" t="e">
        <f t="shared" si="1"/>
        <v>#NUM!</v>
      </c>
    </row>
    <row r="10" spans="1:10" x14ac:dyDescent="0.3">
      <c r="A10" t="s">
        <v>55</v>
      </c>
      <c r="B10" t="s">
        <v>9</v>
      </c>
      <c r="C10" s="20">
        <v>0.1</v>
      </c>
      <c r="E10" s="5"/>
      <c r="F10">
        <f t="shared" si="0"/>
        <v>0</v>
      </c>
      <c r="G10" s="18">
        <f t="shared" si="2"/>
        <v>-1</v>
      </c>
      <c r="H10" s="18" t="e">
        <f t="shared" si="1"/>
        <v>#NUM!</v>
      </c>
    </row>
    <row r="11" spans="1:10" x14ac:dyDescent="0.3">
      <c r="A11" t="s">
        <v>56</v>
      </c>
      <c r="B11" t="s">
        <v>26</v>
      </c>
      <c r="C11" s="20">
        <v>1</v>
      </c>
      <c r="E11" s="5"/>
      <c r="F11">
        <f t="shared" si="0"/>
        <v>0</v>
      </c>
      <c r="G11" s="18">
        <f t="shared" si="2"/>
        <v>0</v>
      </c>
      <c r="H11" s="18" t="e">
        <f t="shared" si="1"/>
        <v>#NUM!</v>
      </c>
    </row>
    <row r="12" spans="1:10" x14ac:dyDescent="0.3">
      <c r="A12" t="s">
        <v>57</v>
      </c>
      <c r="B12" t="s">
        <v>28</v>
      </c>
      <c r="C12" s="20">
        <v>10</v>
      </c>
      <c r="E12" s="5"/>
      <c r="F12">
        <f t="shared" si="0"/>
        <v>0</v>
      </c>
      <c r="G12" s="18">
        <f t="shared" si="2"/>
        <v>1</v>
      </c>
      <c r="H12" s="18" t="e">
        <f t="shared" si="1"/>
        <v>#NUM!</v>
      </c>
    </row>
    <row r="13" spans="1:10" x14ac:dyDescent="0.3">
      <c r="A13" t="s">
        <v>58</v>
      </c>
      <c r="B13" t="s">
        <v>27</v>
      </c>
      <c r="C13" s="20">
        <v>100</v>
      </c>
      <c r="E13" s="5"/>
      <c r="F13">
        <f>E13-$E$7</f>
        <v>0</v>
      </c>
      <c r="G13" s="18">
        <f>LOG10(C13)</f>
        <v>2</v>
      </c>
      <c r="H13" s="18" t="e">
        <f>LOG10(F13)</f>
        <v>#NUM!</v>
      </c>
    </row>
    <row r="15" spans="1:10" x14ac:dyDescent="0.3">
      <c r="F15" s="1"/>
    </row>
    <row r="16" spans="1:10" x14ac:dyDescent="0.3">
      <c r="B16" t="s">
        <v>13</v>
      </c>
      <c r="C16" t="s">
        <v>12</v>
      </c>
      <c r="E16" t="s">
        <v>16</v>
      </c>
    </row>
    <row r="17" spans="1:18" x14ac:dyDescent="0.3">
      <c r="B17" s="17" t="e">
        <f>LINEST(H8:H13,G8:G13)</f>
        <v>#VALUE!</v>
      </c>
      <c r="C17" s="17" t="e">
        <f>INTERCEPT(H8:H13,G8:G13)</f>
        <v>#NUM!</v>
      </c>
      <c r="D17" s="1"/>
      <c r="E17" s="17" t="e">
        <f>RSQ(H8:H13,G8:G13)</f>
        <v>#NUM!</v>
      </c>
      <c r="F17" s="1"/>
    </row>
    <row r="18" spans="1:18" x14ac:dyDescent="0.3">
      <c r="B18" t="s">
        <v>25</v>
      </c>
    </row>
    <row r="19" spans="1:18" x14ac:dyDescent="0.3">
      <c r="B19" s="6" t="s">
        <v>17</v>
      </c>
      <c r="C19" s="6"/>
      <c r="D19" s="6"/>
      <c r="E19" s="6"/>
      <c r="F19" s="1"/>
    </row>
    <row r="20" spans="1:18" ht="15.6" x14ac:dyDescent="0.3">
      <c r="B20" s="7" t="s">
        <v>18</v>
      </c>
      <c r="C20" s="7" t="s">
        <v>31</v>
      </c>
      <c r="D20" s="7"/>
    </row>
    <row r="22" spans="1:18" s="61" customFormat="1" ht="28.8" x14ac:dyDescent="0.3">
      <c r="A22" s="61" t="s">
        <v>30</v>
      </c>
      <c r="B22" s="63" t="s">
        <v>29</v>
      </c>
      <c r="C22" s="63" t="s">
        <v>22</v>
      </c>
      <c r="D22" s="13"/>
      <c r="E22" s="63" t="s">
        <v>19</v>
      </c>
      <c r="F22" s="63" t="s">
        <v>23</v>
      </c>
      <c r="G22" s="63" t="s">
        <v>37</v>
      </c>
      <c r="H22" s="63" t="s">
        <v>38</v>
      </c>
      <c r="I22" s="63" t="s">
        <v>20</v>
      </c>
      <c r="J22" s="65"/>
      <c r="K22" s="14" t="s">
        <v>46</v>
      </c>
      <c r="L22" s="65"/>
      <c r="M22" s="65"/>
      <c r="N22" s="65"/>
      <c r="O22" s="65"/>
      <c r="P22" s="62"/>
      <c r="Q22" s="62"/>
      <c r="R22" s="62"/>
    </row>
    <row r="23" spans="1:18" x14ac:dyDescent="0.3">
      <c r="A23">
        <v>1</v>
      </c>
      <c r="B23" s="20" t="s">
        <v>39</v>
      </c>
      <c r="C23" s="15">
        <v>1</v>
      </c>
      <c r="D23" s="16"/>
      <c r="E23" s="5"/>
      <c r="F23">
        <f>E23-$E$7</f>
        <v>0</v>
      </c>
      <c r="G23" s="9" t="e">
        <f>LOG10(F23)</f>
        <v>#NUM!</v>
      </c>
      <c r="H23" s="21" t="e">
        <f>(G23-$C$17)/$B$17</f>
        <v>#NUM!</v>
      </c>
      <c r="I23" s="64" t="e">
        <f>10^(H23)*C23</f>
        <v>#NUM!</v>
      </c>
      <c r="J23" s="10" t="s">
        <v>36</v>
      </c>
      <c r="K23" s="1" t="e">
        <f>I23-$I$23</f>
        <v>#NUM!</v>
      </c>
      <c r="L23" s="8" t="s">
        <v>44</v>
      </c>
      <c r="M23" s="8"/>
      <c r="N23" s="8"/>
      <c r="P23" s="8"/>
      <c r="Q23" s="8"/>
      <c r="R23" s="8"/>
    </row>
    <row r="24" spans="1:18" x14ac:dyDescent="0.3">
      <c r="A24">
        <v>2</v>
      </c>
      <c r="B24" s="20" t="s">
        <v>42</v>
      </c>
      <c r="C24" s="15">
        <v>1</v>
      </c>
      <c r="D24" s="16"/>
      <c r="E24" s="5"/>
      <c r="F24">
        <f t="shared" ref="F24:F25" si="3">E24-$E$7</f>
        <v>0</v>
      </c>
      <c r="G24" s="9" t="e">
        <f t="shared" ref="G24:G25" si="4">LOG10(F24)</f>
        <v>#NUM!</v>
      </c>
      <c r="H24" s="21" t="e">
        <f t="shared" ref="H24:H25" si="5">(G24-$C$17)/$B$17</f>
        <v>#NUM!</v>
      </c>
      <c r="I24" s="11" t="e">
        <f t="shared" ref="I24:I25" si="6">10^(H24)*C24</f>
        <v>#NUM!</v>
      </c>
      <c r="J24" s="10" t="s">
        <v>36</v>
      </c>
      <c r="K24" s="1" t="e">
        <f>I24-$I$23</f>
        <v>#NUM!</v>
      </c>
      <c r="L24" s="45" t="e">
        <f>K24</f>
        <v>#NUM!</v>
      </c>
      <c r="M24" s="8" t="s">
        <v>45</v>
      </c>
      <c r="P24" s="8"/>
      <c r="Q24" s="8"/>
      <c r="R24" s="8"/>
    </row>
    <row r="25" spans="1:18" x14ac:dyDescent="0.3">
      <c r="A25">
        <v>3</v>
      </c>
      <c r="B25" s="44" t="s">
        <v>40</v>
      </c>
      <c r="C25" s="15">
        <v>1</v>
      </c>
      <c r="D25" s="16"/>
      <c r="E25" s="5"/>
      <c r="F25">
        <f t="shared" si="3"/>
        <v>0</v>
      </c>
      <c r="G25" s="9" t="e">
        <f t="shared" si="4"/>
        <v>#NUM!</v>
      </c>
      <c r="H25" s="21" t="e">
        <f t="shared" si="5"/>
        <v>#NUM!</v>
      </c>
      <c r="I25" s="11" t="e">
        <f t="shared" si="6"/>
        <v>#NUM!</v>
      </c>
      <c r="J25" s="10" t="s">
        <v>36</v>
      </c>
      <c r="K25" s="1" t="e">
        <f t="shared" ref="K24:K26" si="7">I25-$I$23</f>
        <v>#NUM!</v>
      </c>
      <c r="L25" s="43"/>
      <c r="M25" s="8"/>
      <c r="P25" s="43"/>
      <c r="Q25" s="8"/>
      <c r="R25" s="8"/>
    </row>
    <row r="26" spans="1:18" x14ac:dyDescent="0.3">
      <c r="A26">
        <v>4</v>
      </c>
      <c r="B26" s="44" t="s">
        <v>41</v>
      </c>
      <c r="C26" s="15">
        <v>1</v>
      </c>
      <c r="D26" s="16"/>
      <c r="E26" s="5"/>
      <c r="F26">
        <f t="shared" ref="F26" si="8">E26-$E$7</f>
        <v>0</v>
      </c>
      <c r="G26" s="9" t="e">
        <f t="shared" ref="G26" si="9">LOG10(F26)</f>
        <v>#NUM!</v>
      </c>
      <c r="H26" s="21" t="e">
        <f t="shared" ref="H26" si="10">(G26-$C$17)/$B$17</f>
        <v>#NUM!</v>
      </c>
      <c r="I26" s="11" t="e">
        <f t="shared" ref="I26" si="11">10^(H26)*C26</f>
        <v>#NUM!</v>
      </c>
      <c r="J26" s="10" t="s">
        <v>36</v>
      </c>
      <c r="K26" s="1" t="e">
        <f>I26-$I$23</f>
        <v>#NUM!</v>
      </c>
      <c r="L26" s="43"/>
      <c r="M26" s="8"/>
      <c r="P26" s="43"/>
      <c r="Q26" s="8"/>
      <c r="R26" s="8"/>
    </row>
    <row r="27" spans="1:18" ht="15" thickBot="1" x14ac:dyDescent="0.35">
      <c r="B27" s="44"/>
      <c r="C27" s="16"/>
      <c r="D27" s="16"/>
      <c r="E27" s="20"/>
      <c r="G27" s="9"/>
      <c r="H27" s="21"/>
      <c r="I27" s="24"/>
      <c r="J27" s="10"/>
      <c r="K27" s="43"/>
      <c r="L27" s="8"/>
      <c r="M27" s="8"/>
      <c r="P27" s="43"/>
      <c r="Q27" s="8"/>
      <c r="R27" s="8"/>
    </row>
    <row r="28" spans="1:18" ht="15" thickTop="1" x14ac:dyDescent="0.3">
      <c r="B28" s="22" t="s">
        <v>43</v>
      </c>
      <c r="C28" s="16"/>
      <c r="D28" s="16"/>
      <c r="E28" s="20"/>
      <c r="G28" s="9"/>
      <c r="H28" s="21"/>
      <c r="I28" s="24"/>
      <c r="J28" s="10"/>
      <c r="K28" s="43"/>
      <c r="L28" s="8"/>
      <c r="M28" s="8"/>
      <c r="P28" s="43"/>
      <c r="Q28" s="8"/>
      <c r="R28" s="8"/>
    </row>
    <row r="29" spans="1:18" x14ac:dyDescent="0.3">
      <c r="B29" s="44" t="s">
        <v>47</v>
      </c>
      <c r="C29" s="16"/>
      <c r="D29" s="16"/>
      <c r="E29" s="46" t="e">
        <f>K25/K24</f>
        <v>#NUM!</v>
      </c>
      <c r="F29" s="10" t="s">
        <v>36</v>
      </c>
      <c r="G29" s="9"/>
      <c r="H29" s="21"/>
      <c r="I29" s="24"/>
      <c r="J29" s="10"/>
      <c r="K29" s="43"/>
      <c r="L29" s="8"/>
      <c r="M29" s="8"/>
      <c r="P29" s="43"/>
      <c r="Q29" s="8"/>
      <c r="R29" s="8"/>
    </row>
    <row r="30" spans="1:18" x14ac:dyDescent="0.3">
      <c r="B30" s="44" t="s">
        <v>48</v>
      </c>
      <c r="C30" s="16"/>
      <c r="D30" s="58"/>
      <c r="E30" s="59" t="e">
        <f>K26/K24</f>
        <v>#NUM!</v>
      </c>
      <c r="F30" s="60" t="s">
        <v>36</v>
      </c>
      <c r="G30" s="9"/>
      <c r="H30" s="21"/>
      <c r="I30" s="24"/>
      <c r="J30" s="10"/>
      <c r="K30" s="43"/>
      <c r="L30" s="8"/>
      <c r="M30" s="8"/>
      <c r="P30" s="43"/>
      <c r="Q30" s="8"/>
      <c r="R30" s="8"/>
    </row>
    <row r="31" spans="1:18" x14ac:dyDescent="0.3">
      <c r="B31" s="44"/>
      <c r="C31" s="16"/>
      <c r="D31" s="16" t="s">
        <v>49</v>
      </c>
      <c r="E31" s="46" t="e">
        <f>(E29+E30)/2</f>
        <v>#NUM!</v>
      </c>
      <c r="F31" s="10" t="s">
        <v>36</v>
      </c>
      <c r="G31" s="9"/>
      <c r="H31" s="21"/>
      <c r="I31" s="24"/>
      <c r="J31" s="10"/>
      <c r="K31" s="43"/>
      <c r="L31" s="8"/>
      <c r="M31" s="8"/>
      <c r="P31" s="43"/>
      <c r="Q31" s="8"/>
      <c r="R31" s="8"/>
    </row>
    <row r="32" spans="1:18" x14ac:dyDescent="0.3">
      <c r="B32" s="44"/>
      <c r="C32" s="16"/>
      <c r="D32" s="16"/>
      <c r="E32" s="20"/>
      <c r="G32" s="9"/>
      <c r="H32" s="21"/>
      <c r="I32" s="24"/>
      <c r="J32" s="10"/>
      <c r="K32" s="43"/>
      <c r="L32" s="8"/>
      <c r="M32" s="8"/>
      <c r="P32" s="43"/>
      <c r="Q32" s="8"/>
      <c r="R32" s="8"/>
    </row>
    <row r="33" spans="2:18" x14ac:dyDescent="0.3">
      <c r="B33" s="44"/>
      <c r="C33" s="16"/>
      <c r="D33" s="16"/>
      <c r="E33" s="20"/>
      <c r="G33" s="9"/>
      <c r="H33" s="21"/>
      <c r="I33" s="24"/>
      <c r="J33" s="10"/>
      <c r="K33" s="43"/>
      <c r="L33" s="8"/>
      <c r="M33" s="8"/>
      <c r="P33" s="43"/>
      <c r="Q33" s="8"/>
      <c r="R33" s="8"/>
    </row>
    <row r="34" spans="2:18" x14ac:dyDescent="0.3">
      <c r="B34" s="44"/>
      <c r="C34" s="16"/>
      <c r="D34" s="16"/>
      <c r="E34" s="20"/>
      <c r="G34" s="9"/>
      <c r="H34" s="21"/>
      <c r="I34" s="24"/>
      <c r="J34" s="10"/>
      <c r="K34" s="43"/>
      <c r="L34" s="8"/>
      <c r="M34" s="8"/>
      <c r="P34" s="43"/>
      <c r="Q34" s="8"/>
      <c r="R34" s="8"/>
    </row>
    <row r="35" spans="2:18" x14ac:dyDescent="0.3">
      <c r="B35" s="44"/>
      <c r="C35" s="16"/>
      <c r="D35" s="16"/>
      <c r="E35" s="20"/>
      <c r="G35" s="9"/>
      <c r="H35" s="21"/>
      <c r="I35" s="24"/>
      <c r="J35" s="10"/>
      <c r="K35" s="43"/>
      <c r="L35" s="8"/>
      <c r="M35" s="8"/>
      <c r="P35" s="43"/>
      <c r="Q35" s="8"/>
      <c r="R35" s="8"/>
    </row>
    <row r="36" spans="2:18" x14ac:dyDescent="0.3">
      <c r="B36" s="8"/>
      <c r="C36" s="8"/>
      <c r="D36" s="8"/>
    </row>
    <row r="37" spans="2:18" ht="18" x14ac:dyDescent="0.35">
      <c r="B37" s="40"/>
      <c r="C37" s="41"/>
      <c r="D37" s="41"/>
      <c r="E37" s="41"/>
      <c r="F37" s="41"/>
      <c r="G37" s="41"/>
      <c r="H37" s="41"/>
      <c r="I37" s="41"/>
      <c r="J37" s="41"/>
      <c r="K37" s="41"/>
    </row>
    <row r="38" spans="2:18" ht="18" x14ac:dyDescent="0.35">
      <c r="B38" s="48"/>
      <c r="C38" s="49"/>
      <c r="D38" s="49"/>
      <c r="E38" s="48"/>
      <c r="F38" s="29"/>
      <c r="G38" s="30"/>
      <c r="H38" s="31"/>
      <c r="I38" s="32"/>
      <c r="J38" s="33"/>
      <c r="K38" s="29"/>
      <c r="L38" s="34"/>
      <c r="M38" s="35"/>
      <c r="N38" s="29"/>
      <c r="O38" s="29"/>
      <c r="P38" s="29"/>
    </row>
    <row r="39" spans="2:18" ht="18" x14ac:dyDescent="0.35">
      <c r="B39" s="48"/>
      <c r="C39" s="49"/>
      <c r="D39" s="49"/>
      <c r="E39" s="48"/>
      <c r="F39" s="29"/>
      <c r="G39" s="30"/>
      <c r="H39" s="31"/>
      <c r="I39" s="32"/>
      <c r="J39" s="33"/>
      <c r="K39" s="36"/>
      <c r="M39" s="37"/>
      <c r="N39" s="37"/>
      <c r="O39" s="29"/>
      <c r="P39" s="29"/>
    </row>
    <row r="40" spans="2:18" ht="18" x14ac:dyDescent="0.35">
      <c r="B40" s="50"/>
      <c r="C40" s="49"/>
      <c r="D40" s="49"/>
      <c r="E40" s="48"/>
      <c r="F40" s="29"/>
      <c r="G40" s="30"/>
      <c r="H40" s="31"/>
      <c r="I40" s="30"/>
      <c r="J40" s="38"/>
      <c r="K40" s="39"/>
      <c r="L40" s="33"/>
      <c r="M40" s="29"/>
      <c r="N40" s="29"/>
      <c r="O40" s="29"/>
      <c r="P40" s="29"/>
    </row>
    <row r="41" spans="2:18" ht="18" x14ac:dyDescent="0.35">
      <c r="B41" s="50"/>
      <c r="C41" s="49"/>
      <c r="D41" s="49"/>
      <c r="E41" s="48"/>
      <c r="F41" s="29"/>
      <c r="G41" s="30"/>
      <c r="H41" s="31"/>
      <c r="I41" s="30"/>
      <c r="J41" s="38"/>
      <c r="K41" s="39"/>
      <c r="L41" s="33"/>
      <c r="M41" s="29"/>
      <c r="N41" s="29"/>
      <c r="O41" s="29"/>
      <c r="P41" s="29"/>
    </row>
    <row r="42" spans="2:18" x14ac:dyDescent="0.3">
      <c r="B42" s="20"/>
      <c r="C42" s="20"/>
      <c r="D42" s="20"/>
      <c r="E42" s="20"/>
    </row>
    <row r="43" spans="2:18" x14ac:dyDescent="0.3">
      <c r="B43" s="20"/>
      <c r="C43" s="20"/>
      <c r="D43" s="20"/>
      <c r="E43" s="20"/>
    </row>
    <row r="44" spans="2:18" ht="18" x14ac:dyDescent="0.35">
      <c r="B44" s="50"/>
      <c r="C44" s="16"/>
      <c r="D44" s="20"/>
      <c r="E44" s="51"/>
      <c r="F44" s="26"/>
      <c r="G44" s="9"/>
      <c r="H44" s="21"/>
      <c r="I44" s="24"/>
      <c r="J44" s="10"/>
    </row>
    <row r="45" spans="2:18" x14ac:dyDescent="0.3">
      <c r="B45" s="20"/>
      <c r="C45" s="16"/>
      <c r="D45" s="20"/>
      <c r="E45" s="51"/>
      <c r="F45" s="26"/>
      <c r="G45" s="9"/>
      <c r="H45" s="21"/>
      <c r="I45" s="24"/>
      <c r="J45" s="10"/>
      <c r="K45" s="23"/>
      <c r="M45" s="8"/>
      <c r="N45" s="8"/>
    </row>
    <row r="46" spans="2:18" x14ac:dyDescent="0.3">
      <c r="B46" s="20"/>
      <c r="C46" s="16"/>
      <c r="D46" s="20"/>
      <c r="E46" s="51"/>
      <c r="F46" s="26"/>
      <c r="G46" s="9"/>
      <c r="H46" s="21"/>
      <c r="I46" s="27"/>
      <c r="J46" s="28"/>
      <c r="K46" s="25"/>
      <c r="L46" s="10"/>
    </row>
    <row r="47" spans="2:18" x14ac:dyDescent="0.3">
      <c r="B47" s="20"/>
      <c r="C47" s="16"/>
      <c r="D47" s="20"/>
      <c r="E47" s="51"/>
      <c r="F47" s="26"/>
      <c r="G47" s="9"/>
      <c r="H47" s="21"/>
      <c r="I47" s="27"/>
      <c r="J47" s="28"/>
      <c r="K47" s="25"/>
      <c r="L47" s="10"/>
    </row>
    <row r="49" spans="2:16" x14ac:dyDescent="0.3">
      <c r="B49" s="44"/>
      <c r="C49" s="44"/>
      <c r="D49" s="44"/>
      <c r="E49" s="44"/>
      <c r="F49" s="44"/>
      <c r="G49" s="44"/>
      <c r="H49" s="44"/>
      <c r="I49" s="44"/>
      <c r="J49" s="44"/>
    </row>
    <row r="50" spans="2:16" x14ac:dyDescent="0.3">
      <c r="B50" s="44"/>
      <c r="C50" s="55"/>
      <c r="D50" s="55"/>
      <c r="E50" s="44"/>
      <c r="F50" s="56"/>
      <c r="G50" s="52"/>
      <c r="H50" s="53"/>
      <c r="I50" s="57"/>
      <c r="J50" s="54"/>
    </row>
    <row r="51" spans="2:16" ht="18" x14ac:dyDescent="0.35">
      <c r="B51" s="44"/>
      <c r="C51" s="55"/>
      <c r="D51" s="55"/>
      <c r="E51" s="44"/>
      <c r="F51" s="56"/>
      <c r="G51" s="52"/>
      <c r="H51" s="53"/>
      <c r="I51" s="57"/>
      <c r="J51" s="54"/>
      <c r="K51" s="36"/>
      <c r="M51" s="37"/>
      <c r="N51" s="37"/>
      <c r="O51" s="29"/>
      <c r="P51" s="29"/>
    </row>
    <row r="52" spans="2:16" ht="18" x14ac:dyDescent="0.35">
      <c r="B52" s="44"/>
      <c r="C52" s="55"/>
      <c r="D52" s="55"/>
      <c r="E52" s="44"/>
      <c r="F52" s="56"/>
      <c r="G52" s="52"/>
      <c r="H52" s="53"/>
      <c r="I52" s="57"/>
      <c r="J52" s="54"/>
      <c r="K52" s="39"/>
      <c r="M52" s="29"/>
      <c r="N52" s="29"/>
      <c r="O52" s="29"/>
      <c r="P52" s="29"/>
    </row>
    <row r="53" spans="2:16" ht="18" x14ac:dyDescent="0.35">
      <c r="B53" s="44"/>
      <c r="C53" s="55"/>
      <c r="D53" s="44"/>
      <c r="E53" s="44"/>
      <c r="F53" s="56"/>
      <c r="G53" s="52"/>
      <c r="H53" s="53"/>
      <c r="I53" s="57"/>
      <c r="J53" s="54"/>
      <c r="K53" s="39"/>
      <c r="M53" s="29"/>
      <c r="N53" s="29"/>
      <c r="O53" s="29"/>
      <c r="P53" s="29"/>
    </row>
    <row r="54" spans="2:16" x14ac:dyDescent="0.3">
      <c r="B54" s="44"/>
      <c r="C54" s="44"/>
      <c r="D54" s="44"/>
      <c r="E54" s="44"/>
      <c r="F54" s="44"/>
      <c r="G54" s="44"/>
      <c r="H54" s="44"/>
      <c r="I54" s="44"/>
      <c r="J54" s="44"/>
    </row>
    <row r="55" spans="2:16" x14ac:dyDescent="0.3">
      <c r="B55" s="44"/>
      <c r="C55" s="44"/>
      <c r="D55" s="44"/>
      <c r="E55" s="44"/>
      <c r="F55" s="44"/>
      <c r="G55" s="44"/>
      <c r="H55" s="44"/>
      <c r="I55" s="44"/>
      <c r="J55" s="44"/>
    </row>
    <row r="56" spans="2:16" x14ac:dyDescent="0.3">
      <c r="B56" s="44"/>
      <c r="C56" s="44"/>
      <c r="D56" s="44"/>
      <c r="E56" s="44"/>
      <c r="F56" s="44"/>
      <c r="G56" s="44"/>
      <c r="H56" s="44"/>
      <c r="I56" s="44"/>
      <c r="J56" s="44"/>
    </row>
    <row r="57" spans="2:16" x14ac:dyDescent="0.3">
      <c r="B57" s="44"/>
      <c r="C57" s="44"/>
      <c r="D57" s="44"/>
      <c r="E57" s="44"/>
      <c r="F57" s="44"/>
      <c r="G57" s="44"/>
      <c r="H57" s="44"/>
      <c r="I57" s="44"/>
      <c r="J57" s="44"/>
    </row>
  </sheetData>
  <mergeCells count="1">
    <mergeCell ref="B5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workbookViewId="0">
      <selection activeCell="F11" sqref="F11"/>
    </sheetView>
  </sheetViews>
  <sheetFormatPr defaultColWidth="8.88671875" defaultRowHeight="14.4" x14ac:dyDescent="0.3"/>
  <sheetData>
    <row r="2" spans="2:10" x14ac:dyDescent="0.3">
      <c r="B2">
        <v>58.44</v>
      </c>
      <c r="C2">
        <v>5</v>
      </c>
      <c r="D2">
        <f>B2*C2</f>
        <v>292.2</v>
      </c>
      <c r="E2" t="s">
        <v>0</v>
      </c>
    </row>
    <row r="3" spans="2:10" x14ac:dyDescent="0.3">
      <c r="D3">
        <v>292.2</v>
      </c>
      <c r="E3" t="s">
        <v>1</v>
      </c>
    </row>
    <row r="4" spans="2:10" x14ac:dyDescent="0.3">
      <c r="C4" t="s">
        <v>2</v>
      </c>
      <c r="D4">
        <f>D3/20</f>
        <v>14.61</v>
      </c>
      <c r="E4" t="s">
        <v>3</v>
      </c>
      <c r="G4" t="s">
        <v>4</v>
      </c>
    </row>
    <row r="5" spans="2:10" x14ac:dyDescent="0.3">
      <c r="C5" t="s">
        <v>5</v>
      </c>
      <c r="D5">
        <v>15</v>
      </c>
      <c r="E5" t="s">
        <v>1</v>
      </c>
      <c r="F5" t="s">
        <v>6</v>
      </c>
      <c r="G5" s="1">
        <f>1-H6</f>
        <v>0.96822295351707122</v>
      </c>
      <c r="H5" s="1"/>
    </row>
    <row r="6" spans="2:10" x14ac:dyDescent="0.3">
      <c r="G6" s="1"/>
      <c r="H6" s="1">
        <f>I7/I6</f>
        <v>3.1777046482928839E-2</v>
      </c>
      <c r="I6">
        <v>68068</v>
      </c>
    </row>
    <row r="7" spans="2:10" x14ac:dyDescent="0.3">
      <c r="B7" t="s">
        <v>7</v>
      </c>
      <c r="D7">
        <v>1</v>
      </c>
      <c r="F7" t="s">
        <v>6</v>
      </c>
      <c r="G7" s="1">
        <f>1-H7</f>
        <v>0.82000000000000006</v>
      </c>
      <c r="H7">
        <v>0.18</v>
      </c>
      <c r="I7">
        <v>2163</v>
      </c>
      <c r="J7" s="2">
        <f>(I7-I6)/I6</f>
        <v>-0.96822295351707122</v>
      </c>
    </row>
    <row r="8" spans="2:10" x14ac:dyDescent="0.3">
      <c r="D8">
        <v>100</v>
      </c>
      <c r="E8" t="s">
        <v>8</v>
      </c>
      <c r="F8" t="s">
        <v>6</v>
      </c>
      <c r="G8" s="1">
        <f>1-H8</f>
        <v>0.48</v>
      </c>
      <c r="H8">
        <v>0.52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quenching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Lenovo</cp:lastModifiedBy>
  <dcterms:created xsi:type="dcterms:W3CDTF">2015-05-20T10:57:31Z</dcterms:created>
  <dcterms:modified xsi:type="dcterms:W3CDTF">2021-05-02T19:28:40Z</dcterms:modified>
</cp:coreProperties>
</file>