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Paola Rossi\Desktop\"/>
    </mc:Choice>
  </mc:AlternateContent>
  <xr:revisionPtr revIDLastSave="0" documentId="8_{54C0AB8B-0F9A-4297-AD4E-0CAC5B6B317B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SP" sheetId="5" r:id="rId1"/>
    <sheet name="CE" sheetId="6" r:id="rId2"/>
    <sheet name="Sol. Es. 7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C2" i="2"/>
  <c r="B2" i="2"/>
  <c r="E7" i="2"/>
  <c r="E11" i="2"/>
  <c r="E8" i="2"/>
  <c r="E10" i="2"/>
  <c r="E9" i="2"/>
  <c r="B34" i="2"/>
  <c r="B33" i="2"/>
  <c r="B32" i="2"/>
  <c r="B31" i="2"/>
  <c r="B35" i="2" s="1"/>
  <c r="B27" i="2"/>
  <c r="B28" i="2"/>
  <c r="G20" i="6"/>
  <c r="B26" i="2"/>
  <c r="B21" i="2"/>
  <c r="B20" i="2"/>
  <c r="B16" i="2"/>
  <c r="B15" i="2"/>
  <c r="B10" i="2"/>
  <c r="B8" i="2"/>
  <c r="B9" i="2"/>
  <c r="B13" i="2"/>
  <c r="B12" i="2"/>
  <c r="B7" i="2"/>
  <c r="B11" i="2" s="1"/>
  <c r="B14" i="2" s="1"/>
  <c r="B15" i="6"/>
  <c r="B9" i="6"/>
  <c r="C36" i="5"/>
  <c r="B36" i="5"/>
  <c r="D32" i="5"/>
  <c r="D33" i="5"/>
  <c r="D34" i="5"/>
  <c r="D35" i="5"/>
  <c r="D31" i="5"/>
  <c r="D26" i="5"/>
  <c r="D27" i="5"/>
  <c r="D28" i="5"/>
  <c r="D25" i="5"/>
  <c r="D21" i="5"/>
  <c r="D22" i="5"/>
  <c r="D20" i="5"/>
  <c r="C15" i="5"/>
  <c r="B15" i="5"/>
  <c r="D13" i="5"/>
  <c r="D12" i="5"/>
  <c r="D11" i="5"/>
  <c r="D14" i="5"/>
  <c r="D10" i="5"/>
  <c r="D9" i="5"/>
  <c r="D4" i="5"/>
  <c r="D6" i="5"/>
  <c r="D5" i="5"/>
  <c r="B29" i="2" l="1"/>
  <c r="B17" i="2"/>
  <c r="B22" i="2"/>
  <c r="B23" i="2" s="1"/>
  <c r="B17" i="6"/>
  <c r="B24" i="2" l="1"/>
  <c r="B36" i="2" s="1"/>
</calcChain>
</file>

<file path=xl/sharedStrings.xml><?xml version="1.0" encoding="utf-8"?>
<sst xmlns="http://schemas.openxmlformats.org/spreadsheetml/2006/main" count="108" uniqueCount="97">
  <si>
    <t>STATO PATRIMONIALE</t>
  </si>
  <si>
    <t>ATTIVITÀ</t>
  </si>
  <si>
    <t>n</t>
  </si>
  <si>
    <t>n - 1</t>
  </si>
  <si>
    <t>Variazione</t>
  </si>
  <si>
    <t xml:space="preserve">Attività non correnti </t>
  </si>
  <si>
    <t>Attività Immateriali</t>
  </si>
  <si>
    <t>Attività Materiali</t>
  </si>
  <si>
    <t>Partecipazioni</t>
  </si>
  <si>
    <t xml:space="preserve">Attività correnti </t>
  </si>
  <si>
    <t>Rimanenze di magazzino</t>
  </si>
  <si>
    <t>Crediti commerciali</t>
  </si>
  <si>
    <t>Cassa ed altre disponibilità liquide</t>
  </si>
  <si>
    <t xml:space="preserve">TOTALE ATTIVITA' </t>
  </si>
  <si>
    <t>PASSIVITÀ</t>
  </si>
  <si>
    <t xml:space="preserve">Patrimonio netto </t>
  </si>
  <si>
    <t>Capitale Sociale</t>
  </si>
  <si>
    <t xml:space="preserve">Riserve </t>
  </si>
  <si>
    <t xml:space="preserve">Utili esercizi precedenti </t>
  </si>
  <si>
    <t xml:space="preserve">Passività non correnti </t>
  </si>
  <si>
    <t>FTFR</t>
  </si>
  <si>
    <t xml:space="preserve">Passività correnti </t>
  </si>
  <si>
    <t>Debiti commerciali</t>
  </si>
  <si>
    <t xml:space="preserve">Debiti per imposte </t>
  </si>
  <si>
    <t>Passività bancarie a vista</t>
  </si>
  <si>
    <t>Altri Crediti</t>
  </si>
  <si>
    <t>Ratei e Risconti Attivi</t>
  </si>
  <si>
    <t>Titoli di Stato</t>
  </si>
  <si>
    <t>Mutui Passivi</t>
  </si>
  <si>
    <t>Debiti v/controllate</t>
  </si>
  <si>
    <t>Prestito Obbligazionario</t>
  </si>
  <si>
    <t>Altri Debiti</t>
  </si>
  <si>
    <t>Ratei e Risconti Passivi</t>
  </si>
  <si>
    <t>TOTALE PASSIVO E PN</t>
  </si>
  <si>
    <t xml:space="preserve">CONTO ECONOMICO </t>
  </si>
  <si>
    <t xml:space="preserve">Ricavi </t>
  </si>
  <si>
    <t>Acquisti di materiali</t>
  </si>
  <si>
    <t xml:space="preserve">Costi per servizi </t>
  </si>
  <si>
    <t xml:space="preserve">Costi del personale </t>
  </si>
  <si>
    <t>MOL/EBITDA</t>
  </si>
  <si>
    <t xml:space="preserve">Ammortamenti materiali </t>
  </si>
  <si>
    <t xml:space="preserve">Oneri Finanziari </t>
  </si>
  <si>
    <t xml:space="preserve">Utile ante imposte </t>
  </si>
  <si>
    <t xml:space="preserve">Imposte sul reddito </t>
  </si>
  <si>
    <t xml:space="preserve">Utile netto </t>
  </si>
  <si>
    <t>Plusvalenze</t>
  </si>
  <si>
    <t xml:space="preserve">Ammortamenti immateriali </t>
  </si>
  <si>
    <t>Accantonamento al FTFR</t>
  </si>
  <si>
    <t>Proventi Finanziari (dividendi)</t>
  </si>
  <si>
    <t>- La Società ha venduto impianti per 32.400, ammortizzati per 36.000,</t>
  </si>
  <si>
    <t xml:space="preserve">   valore contabile netto 3.600.</t>
  </si>
  <si>
    <t>- La Società ha acquistato per cassa attività immateriali per 21.600.</t>
  </si>
  <si>
    <t>- La Società ha acquistato per cassa attività materiali per 68.400.</t>
  </si>
  <si>
    <t>- La Società ha acquistato per cassa attività partecipazioni per 14.400.</t>
  </si>
  <si>
    <t>- I titoli di Stato non sono prontamente liquidabili.</t>
  </si>
  <si>
    <t>- La Società ha pagato dividendi</t>
  </si>
  <si>
    <t>- Gli oneri ed i proventi finanziari si riferiscono all'attività di finanziamento</t>
  </si>
  <si>
    <t>Varìazione</t>
  </si>
  <si>
    <t xml:space="preserve">Proventi finanziari </t>
  </si>
  <si>
    <t>Rendiconto in forma indiretta</t>
  </si>
  <si>
    <t>Utile ante imposte</t>
  </si>
  <si>
    <t>Oneri finanziari</t>
  </si>
  <si>
    <t>Altre rettifiche</t>
  </si>
  <si>
    <t>utilizzo TFR</t>
  </si>
  <si>
    <t xml:space="preserve">imposte sul reddito </t>
  </si>
  <si>
    <t>Variazione debiti per imposte</t>
  </si>
  <si>
    <t>Dividendi incassati</t>
  </si>
  <si>
    <t>Totale Altre rettifiche</t>
  </si>
  <si>
    <t>Disinvestimenti titoli</t>
  </si>
  <si>
    <t>Variazione passività bancarie a vista</t>
  </si>
  <si>
    <t>Interessi passivi</t>
  </si>
  <si>
    <t>Incremento/decremento delle disponibilità liquide</t>
  </si>
  <si>
    <t>Variazione dei crediti  e ratei/risconti attivi</t>
  </si>
  <si>
    <t>Variazione dei debiti  e ratei/risconti passivi</t>
  </si>
  <si>
    <t>Investimenti immobilizzazioni (acquisto)</t>
  </si>
  <si>
    <t>Disinvestimenti immobilizzazioni (vendita)</t>
  </si>
  <si>
    <t xml:space="preserve">Variazione passività non correnti </t>
  </si>
  <si>
    <t>Rendiconto in forma diretta</t>
  </si>
  <si>
    <t>A. Flussi finanziari derivanti dell’attività operativa (metodo diretto)</t>
  </si>
  <si>
    <t xml:space="preserve">Flusso finanziario dell’attività operativa (A) </t>
  </si>
  <si>
    <t>Dividendi pagati</t>
  </si>
  <si>
    <t>1. Utile d'esercizio prima delle imposte, dividendi, plusv/minus</t>
  </si>
  <si>
    <t>Ammortamenti</t>
  </si>
  <si>
    <t>2. Flusso finanziario prima delle variazioni del CCN</t>
  </si>
  <si>
    <t>3. Flusso finanziario dopo le variazioni CCN</t>
  </si>
  <si>
    <t>Flusso finanziario dell'attività operativa (A)</t>
  </si>
  <si>
    <t>B) Flusso finanziario dell'attività d'investimento</t>
  </si>
  <si>
    <t>Flusso finanziario dell'attività d'investimento (B)</t>
  </si>
  <si>
    <t>C) Flusso finanziario dell'attività di finanziamento</t>
  </si>
  <si>
    <t>Flusso finanziario dell'attività di finanziamento (C)</t>
  </si>
  <si>
    <t>Incassi da clienti e Altri incassi</t>
  </si>
  <si>
    <t>(Pagamenti a fornitori per acquisti di beni e servizi e altri pag.)</t>
  </si>
  <si>
    <t>(Imposte pagate sul reddito)</t>
  </si>
  <si>
    <t>Dividendi Incassati</t>
  </si>
  <si>
    <t>P.S. = ho incluso nella voce incassi la variazione dei crediti e dei ratei/risconti attivi, nella</t>
  </si>
  <si>
    <t>voce pagamenti a fornitori la variazione dei debiti e dei ratei/risconti passivi e nella voce</t>
  </si>
  <si>
    <t>imposte pagate sul reddito la variazione dei debiti per imposte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</si>
</sst>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indexed="60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quotePrefix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41" fontId="9" fillId="2" borderId="1" xfId="1" applyFont="1" applyFill="1" applyBorder="1"/>
    <xf numFmtId="41" fontId="8" fillId="2" borderId="1" xfId="1" applyFont="1" applyFill="1" applyBorder="1"/>
    <xf numFmtId="0" fontId="9" fillId="2" borderId="2" xfId="0" applyFont="1" applyFill="1" applyBorder="1"/>
    <xf numFmtId="0" fontId="8" fillId="2" borderId="2" xfId="0" applyFont="1" applyFill="1" applyBorder="1"/>
    <xf numFmtId="0" fontId="9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left" indent="1"/>
    </xf>
    <xf numFmtId="0" fontId="2" fillId="2" borderId="1" xfId="0" applyFont="1" applyFill="1" applyBorder="1"/>
    <xf numFmtId="41" fontId="0" fillId="2" borderId="1" xfId="0" applyNumberFormat="1" applyFont="1" applyFill="1" applyBorder="1"/>
    <xf numFmtId="0" fontId="9" fillId="3" borderId="0" xfId="0" applyFont="1" applyFill="1"/>
    <xf numFmtId="41" fontId="9" fillId="3" borderId="0" xfId="0" applyNumberFormat="1" applyFont="1" applyFill="1"/>
    <xf numFmtId="41" fontId="8" fillId="3" borderId="0" xfId="0" applyNumberFormat="1" applyFont="1" applyFill="1"/>
    <xf numFmtId="0" fontId="8" fillId="3" borderId="1" xfId="0" applyFont="1" applyFill="1" applyBorder="1"/>
    <xf numFmtId="0" fontId="9" fillId="3" borderId="1" xfId="0" applyFont="1" applyFill="1" applyBorder="1"/>
    <xf numFmtId="41" fontId="9" fillId="3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0" fillId="3" borderId="1" xfId="0" applyFont="1" applyFill="1" applyBorder="1"/>
    <xf numFmtId="0" fontId="9" fillId="3" borderId="1" xfId="0" applyFont="1" applyFill="1" applyBorder="1" applyAlignment="1">
      <alignment vertical="top"/>
    </xf>
    <xf numFmtId="164" fontId="9" fillId="3" borderId="1" xfId="0" applyNumberFormat="1" applyFont="1" applyFill="1" applyBorder="1"/>
    <xf numFmtId="164" fontId="9" fillId="3" borderId="1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vertical="top"/>
    </xf>
    <xf numFmtId="164" fontId="12" fillId="3" borderId="1" xfId="0" applyNumberFormat="1" applyFont="1" applyFill="1" applyBorder="1"/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41" fontId="11" fillId="3" borderId="1" xfId="0" applyNumberFormat="1" applyFont="1" applyFill="1" applyBorder="1"/>
    <xf numFmtId="41" fontId="2" fillId="2" borderId="1" xfId="0" applyNumberFormat="1" applyFont="1" applyFill="1" applyBorder="1" applyAlignment="1">
      <alignment horizontal="left"/>
    </xf>
    <xf numFmtId="0" fontId="13" fillId="2" borderId="1" xfId="0" applyFont="1" applyFill="1" applyBorder="1"/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84E2-86B2-4B2E-8BA7-C250298CC886}">
  <dimension ref="A1:D36"/>
  <sheetViews>
    <sheetView topLeftCell="A7" workbookViewId="0">
      <selection activeCell="A19" sqref="A1:XFD1048576"/>
    </sheetView>
  </sheetViews>
  <sheetFormatPr defaultRowHeight="15" x14ac:dyDescent="0.25"/>
  <cols>
    <col min="1" max="1" width="33.5703125" style="1" bestFit="1" customWidth="1"/>
    <col min="2" max="2" width="9.85546875" style="1" bestFit="1" customWidth="1"/>
    <col min="3" max="3" width="10.7109375" style="1" customWidth="1"/>
    <col min="4" max="4" width="11.140625" style="1" bestFit="1" customWidth="1"/>
    <col min="5" max="16384" width="9.140625" style="1"/>
  </cols>
  <sheetData>
    <row r="1" spans="1:4" ht="18.75" x14ac:dyDescent="0.3">
      <c r="A1" s="2" t="s">
        <v>0</v>
      </c>
      <c r="B1" s="2"/>
      <c r="C1" s="4"/>
      <c r="D1" s="5"/>
    </row>
    <row r="2" spans="1:4" ht="15.75" x14ac:dyDescent="0.25">
      <c r="A2" s="6" t="s">
        <v>1</v>
      </c>
      <c r="B2" s="7" t="s">
        <v>2</v>
      </c>
      <c r="C2" s="7" t="s">
        <v>3</v>
      </c>
      <c r="D2" s="7" t="s">
        <v>4</v>
      </c>
    </row>
    <row r="3" spans="1:4" ht="15.75" x14ac:dyDescent="0.25">
      <c r="A3" s="8" t="s">
        <v>5</v>
      </c>
      <c r="B3" s="9"/>
      <c r="C3" s="9"/>
      <c r="D3" s="9"/>
    </row>
    <row r="4" spans="1:4" ht="15.75" x14ac:dyDescent="0.25">
      <c r="A4" s="9" t="s">
        <v>6</v>
      </c>
      <c r="B4" s="10">
        <v>32400</v>
      </c>
      <c r="C4" s="10">
        <v>17280</v>
      </c>
      <c r="D4" s="10">
        <f>B4-C4</f>
        <v>15120</v>
      </c>
    </row>
    <row r="5" spans="1:4" ht="15.75" x14ac:dyDescent="0.25">
      <c r="A5" s="9" t="s">
        <v>7</v>
      </c>
      <c r="B5" s="10">
        <v>96120</v>
      </c>
      <c r="C5" s="10">
        <v>48744</v>
      </c>
      <c r="D5" s="10">
        <f>B5-C5</f>
        <v>47376</v>
      </c>
    </row>
    <row r="6" spans="1:4" ht="15.75" x14ac:dyDescent="0.25">
      <c r="A6" s="9" t="s">
        <v>8</v>
      </c>
      <c r="B6" s="10">
        <v>14400</v>
      </c>
      <c r="C6" s="10"/>
      <c r="D6" s="10">
        <f>B6-C6</f>
        <v>14400</v>
      </c>
    </row>
    <row r="7" spans="1:4" ht="15.75" x14ac:dyDescent="0.25">
      <c r="A7" s="9"/>
      <c r="B7" s="10"/>
      <c r="C7" s="10"/>
      <c r="D7" s="10"/>
    </row>
    <row r="8" spans="1:4" ht="15.75" x14ac:dyDescent="0.25">
      <c r="A8" s="8" t="s">
        <v>9</v>
      </c>
      <c r="B8" s="10"/>
      <c r="C8" s="10"/>
      <c r="D8" s="10"/>
    </row>
    <row r="9" spans="1:4" ht="15.75" x14ac:dyDescent="0.25">
      <c r="A9" s="9" t="s">
        <v>10</v>
      </c>
      <c r="B9" s="10">
        <v>2880</v>
      </c>
      <c r="C9" s="10">
        <v>2880</v>
      </c>
      <c r="D9" s="10">
        <f>B9-C9</f>
        <v>0</v>
      </c>
    </row>
    <row r="10" spans="1:4" ht="15.75" x14ac:dyDescent="0.25">
      <c r="A10" s="9" t="s">
        <v>11</v>
      </c>
      <c r="B10" s="10">
        <v>3240</v>
      </c>
      <c r="C10" s="10">
        <v>14400</v>
      </c>
      <c r="D10" s="10">
        <f>B10-C10</f>
        <v>-11160</v>
      </c>
    </row>
    <row r="11" spans="1:4" ht="15.75" x14ac:dyDescent="0.25">
      <c r="A11" s="9" t="s">
        <v>25</v>
      </c>
      <c r="B11" s="10">
        <v>6840</v>
      </c>
      <c r="C11" s="10">
        <v>25560</v>
      </c>
      <c r="D11" s="10">
        <f>B11-C11</f>
        <v>-18720</v>
      </c>
    </row>
    <row r="12" spans="1:4" ht="15.75" x14ac:dyDescent="0.25">
      <c r="A12" s="9" t="s">
        <v>26</v>
      </c>
      <c r="B12" s="10">
        <v>9000</v>
      </c>
      <c r="C12" s="10">
        <v>10800</v>
      </c>
      <c r="D12" s="10">
        <f>B12-C12</f>
        <v>-1800</v>
      </c>
    </row>
    <row r="13" spans="1:4" ht="15.75" x14ac:dyDescent="0.25">
      <c r="A13" s="9" t="s">
        <v>27</v>
      </c>
      <c r="B13" s="10">
        <v>10800</v>
      </c>
      <c r="C13" s="10">
        <v>9360</v>
      </c>
      <c r="D13" s="10">
        <f>B13-C13</f>
        <v>1440</v>
      </c>
    </row>
    <row r="14" spans="1:4" ht="15.75" x14ac:dyDescent="0.25">
      <c r="A14" s="9" t="s">
        <v>12</v>
      </c>
      <c r="B14" s="10">
        <v>4320</v>
      </c>
      <c r="C14" s="10">
        <v>14400</v>
      </c>
      <c r="D14" s="10">
        <f>B14-C14</f>
        <v>-10080</v>
      </c>
    </row>
    <row r="15" spans="1:4" ht="15.75" x14ac:dyDescent="0.25">
      <c r="A15" s="8" t="s">
        <v>13</v>
      </c>
      <c r="B15" s="11">
        <f>SUM(B4:B14)</f>
        <v>180000</v>
      </c>
      <c r="C15" s="11">
        <f>SUM(C4:C14)</f>
        <v>143424</v>
      </c>
      <c r="D15" s="10"/>
    </row>
    <row r="16" spans="1:4" ht="15.75" x14ac:dyDescent="0.25">
      <c r="A16" s="9"/>
      <c r="B16" s="9"/>
      <c r="C16" s="9"/>
      <c r="D16" s="10"/>
    </row>
    <row r="17" spans="1:4" ht="15.75" x14ac:dyDescent="0.25">
      <c r="A17" s="9"/>
      <c r="B17" s="9"/>
      <c r="C17" s="9"/>
      <c r="D17" s="10"/>
    </row>
    <row r="18" spans="1:4" ht="15.75" x14ac:dyDescent="0.25">
      <c r="A18" s="6" t="s">
        <v>14</v>
      </c>
      <c r="B18" s="7" t="s">
        <v>2</v>
      </c>
      <c r="C18" s="7" t="s">
        <v>3</v>
      </c>
      <c r="D18" s="10"/>
    </row>
    <row r="19" spans="1:4" ht="15.75" x14ac:dyDescent="0.25">
      <c r="A19" s="8" t="s">
        <v>15</v>
      </c>
      <c r="B19" s="9"/>
      <c r="C19" s="9"/>
      <c r="D19" s="10"/>
    </row>
    <row r="20" spans="1:4" ht="15.75" x14ac:dyDescent="0.25">
      <c r="A20" s="9" t="s">
        <v>16</v>
      </c>
      <c r="B20" s="10">
        <v>18000</v>
      </c>
      <c r="C20" s="10">
        <v>18000</v>
      </c>
      <c r="D20" s="10">
        <f t="shared" ref="D20:D22" si="0">B20-C20</f>
        <v>0</v>
      </c>
    </row>
    <row r="21" spans="1:4" ht="15.75" x14ac:dyDescent="0.25">
      <c r="A21" s="9" t="s">
        <v>17</v>
      </c>
      <c r="B21" s="10">
        <v>3096</v>
      </c>
      <c r="C21" s="10">
        <v>2556</v>
      </c>
      <c r="D21" s="10">
        <f t="shared" si="0"/>
        <v>540</v>
      </c>
    </row>
    <row r="22" spans="1:4" ht="15.75" x14ac:dyDescent="0.25">
      <c r="A22" s="9" t="s">
        <v>18</v>
      </c>
      <c r="B22" s="10">
        <v>7884</v>
      </c>
      <c r="C22" s="10">
        <v>1260</v>
      </c>
      <c r="D22" s="10">
        <f t="shared" si="0"/>
        <v>6624</v>
      </c>
    </row>
    <row r="23" spans="1:4" ht="15.75" x14ac:dyDescent="0.25">
      <c r="A23" s="12"/>
      <c r="B23" s="11"/>
      <c r="C23" s="11"/>
      <c r="D23" s="10"/>
    </row>
    <row r="24" spans="1:4" ht="15.75" x14ac:dyDescent="0.25">
      <c r="A24" s="13" t="s">
        <v>19</v>
      </c>
      <c r="B24" s="10"/>
      <c r="C24" s="10"/>
      <c r="D24" s="10"/>
    </row>
    <row r="25" spans="1:4" ht="15.75" x14ac:dyDescent="0.25">
      <c r="A25" s="9" t="s">
        <v>28</v>
      </c>
      <c r="B25" s="10">
        <v>32364</v>
      </c>
      <c r="C25" s="10">
        <v>54000</v>
      </c>
      <c r="D25" s="10">
        <f t="shared" ref="D25:D28" si="1">B25-C25</f>
        <v>-21636</v>
      </c>
    </row>
    <row r="26" spans="1:4" ht="15.75" x14ac:dyDescent="0.25">
      <c r="A26" s="9" t="s">
        <v>29</v>
      </c>
      <c r="B26" s="10"/>
      <c r="C26" s="10">
        <v>9648</v>
      </c>
      <c r="D26" s="10">
        <f t="shared" si="1"/>
        <v>-9648</v>
      </c>
    </row>
    <row r="27" spans="1:4" ht="15.75" x14ac:dyDescent="0.25">
      <c r="A27" s="9" t="s">
        <v>30</v>
      </c>
      <c r="B27" s="10">
        <v>7200</v>
      </c>
      <c r="C27" s="10">
        <v>7200</v>
      </c>
      <c r="D27" s="10">
        <f t="shared" si="1"/>
        <v>0</v>
      </c>
    </row>
    <row r="28" spans="1:4" ht="15.75" x14ac:dyDescent="0.25">
      <c r="A28" s="9" t="s">
        <v>20</v>
      </c>
      <c r="B28" s="10">
        <v>14040</v>
      </c>
      <c r="C28" s="10">
        <v>9360</v>
      </c>
      <c r="D28" s="10">
        <f t="shared" si="1"/>
        <v>4680</v>
      </c>
    </row>
    <row r="29" spans="1:4" ht="15.75" x14ac:dyDescent="0.25">
      <c r="A29" s="9"/>
      <c r="B29" s="10"/>
      <c r="C29" s="10"/>
      <c r="D29" s="10"/>
    </row>
    <row r="30" spans="1:4" ht="15.75" x14ac:dyDescent="0.25">
      <c r="A30" s="8" t="s">
        <v>21</v>
      </c>
      <c r="B30" s="7"/>
      <c r="C30" s="7"/>
      <c r="D30" s="7"/>
    </row>
    <row r="31" spans="1:4" ht="15.75" x14ac:dyDescent="0.25">
      <c r="A31" s="9" t="s">
        <v>24</v>
      </c>
      <c r="B31" s="10">
        <v>3960</v>
      </c>
      <c r="C31" s="10">
        <v>3600</v>
      </c>
      <c r="D31" s="10">
        <f t="shared" ref="D31:D35" si="2">B31-C31</f>
        <v>360</v>
      </c>
    </row>
    <row r="32" spans="1:4" ht="15.75" x14ac:dyDescent="0.25">
      <c r="A32" s="9" t="s">
        <v>22</v>
      </c>
      <c r="B32" s="10">
        <v>64116</v>
      </c>
      <c r="C32" s="10">
        <v>29340</v>
      </c>
      <c r="D32" s="10">
        <f t="shared" si="2"/>
        <v>34776</v>
      </c>
    </row>
    <row r="33" spans="1:4" ht="15.75" x14ac:dyDescent="0.25">
      <c r="A33" s="9" t="s">
        <v>31</v>
      </c>
      <c r="B33" s="10">
        <v>19080</v>
      </c>
      <c r="C33" s="10">
        <v>6300</v>
      </c>
      <c r="D33" s="10">
        <f t="shared" si="2"/>
        <v>12780</v>
      </c>
    </row>
    <row r="34" spans="1:4" ht="15.75" x14ac:dyDescent="0.25">
      <c r="A34" s="9" t="s">
        <v>32</v>
      </c>
      <c r="B34" s="10">
        <v>2736</v>
      </c>
      <c r="C34" s="10">
        <v>900</v>
      </c>
      <c r="D34" s="10">
        <f t="shared" si="2"/>
        <v>1836</v>
      </c>
    </row>
    <row r="35" spans="1:4" ht="15.75" x14ac:dyDescent="0.25">
      <c r="A35" s="9" t="s">
        <v>23</v>
      </c>
      <c r="B35" s="10">
        <v>7524</v>
      </c>
      <c r="C35" s="10">
        <v>1260</v>
      </c>
      <c r="D35" s="10">
        <f t="shared" si="2"/>
        <v>6264</v>
      </c>
    </row>
    <row r="36" spans="1:4" ht="15.75" x14ac:dyDescent="0.25">
      <c r="A36" s="8" t="s">
        <v>33</v>
      </c>
      <c r="B36" s="11">
        <f>SUM(B20:B35)</f>
        <v>180000</v>
      </c>
      <c r="C36" s="11">
        <f>SUM(C20:C35)</f>
        <v>143424</v>
      </c>
      <c r="D36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B673-10D6-4FB7-BA04-0B22975776DF}">
  <dimension ref="A1:G26"/>
  <sheetViews>
    <sheetView workbookViewId="0">
      <selection activeCell="B5" sqref="B5:B7"/>
    </sheetView>
  </sheetViews>
  <sheetFormatPr defaultRowHeight="15" x14ac:dyDescent="0.25"/>
  <cols>
    <col min="1" max="1" width="31.42578125" style="1" bestFit="1" customWidth="1"/>
    <col min="2" max="2" width="10.85546875" style="1" customWidth="1"/>
    <col min="3" max="16384" width="9.140625" style="1"/>
  </cols>
  <sheetData>
    <row r="1" spans="1:2" ht="18.75" x14ac:dyDescent="0.3">
      <c r="A1" s="2" t="s">
        <v>34</v>
      </c>
      <c r="B1" s="2"/>
    </row>
    <row r="2" spans="1:2" ht="15.75" x14ac:dyDescent="0.25">
      <c r="A2" s="8"/>
      <c r="B2" s="7" t="s">
        <v>2</v>
      </c>
    </row>
    <row r="3" spans="1:2" ht="15.75" x14ac:dyDescent="0.25">
      <c r="A3" s="14" t="s">
        <v>35</v>
      </c>
      <c r="B3" s="10">
        <v>306000</v>
      </c>
    </row>
    <row r="4" spans="1:2" ht="15.75" x14ac:dyDescent="0.25">
      <c r="A4" s="14" t="s">
        <v>45</v>
      </c>
      <c r="B4" s="10">
        <v>28800</v>
      </c>
    </row>
    <row r="5" spans="1:2" ht="15.75" x14ac:dyDescent="0.25">
      <c r="A5" s="14" t="s">
        <v>36</v>
      </c>
      <c r="B5" s="10">
        <v>90000</v>
      </c>
    </row>
    <row r="6" spans="1:2" ht="15.75" x14ac:dyDescent="0.25">
      <c r="A6" s="14" t="s">
        <v>37</v>
      </c>
      <c r="B6" s="10">
        <v>121680</v>
      </c>
    </row>
    <row r="7" spans="1:2" ht="15.75" x14ac:dyDescent="0.25">
      <c r="A7" s="14" t="s">
        <v>38</v>
      </c>
      <c r="B7" s="10">
        <v>76320</v>
      </c>
    </row>
    <row r="8" spans="1:2" ht="15.75" x14ac:dyDescent="0.25">
      <c r="A8" s="14"/>
      <c r="B8" s="10"/>
    </row>
    <row r="9" spans="1:2" ht="15.75" x14ac:dyDescent="0.25">
      <c r="A9" s="15" t="s">
        <v>39</v>
      </c>
      <c r="B9" s="11">
        <f>B3+B4-B5-B6-B7</f>
        <v>46800</v>
      </c>
    </row>
    <row r="10" spans="1:2" ht="15.75" x14ac:dyDescent="0.25">
      <c r="A10" s="14" t="s">
        <v>40</v>
      </c>
      <c r="B10" s="10">
        <v>17424</v>
      </c>
    </row>
    <row r="11" spans="1:2" ht="15.75" x14ac:dyDescent="0.25">
      <c r="A11" s="14" t="s">
        <v>46</v>
      </c>
      <c r="B11" s="10">
        <v>6480</v>
      </c>
    </row>
    <row r="12" spans="1:2" ht="15.75" x14ac:dyDescent="0.25">
      <c r="A12" s="14" t="s">
        <v>47</v>
      </c>
      <c r="B12" s="10">
        <v>4680</v>
      </c>
    </row>
    <row r="13" spans="1:2" ht="15.75" x14ac:dyDescent="0.25">
      <c r="A13" s="14" t="s">
        <v>48</v>
      </c>
      <c r="B13" s="10">
        <v>2016</v>
      </c>
    </row>
    <row r="14" spans="1:2" ht="15.75" x14ac:dyDescent="0.25">
      <c r="A14" s="14" t="s">
        <v>41</v>
      </c>
      <c r="B14" s="10">
        <v>4824</v>
      </c>
    </row>
    <row r="15" spans="1:2" ht="15.75" x14ac:dyDescent="0.25">
      <c r="A15" s="15" t="s">
        <v>42</v>
      </c>
      <c r="B15" s="11">
        <f>B9-B10-B11-B12+B13-B14</f>
        <v>15408</v>
      </c>
    </row>
    <row r="16" spans="1:2" ht="15.75" x14ac:dyDescent="0.25">
      <c r="A16" s="14" t="s">
        <v>43</v>
      </c>
      <c r="B16" s="10">
        <v>7524</v>
      </c>
    </row>
    <row r="17" spans="1:7" ht="15.75" x14ac:dyDescent="0.25">
      <c r="A17" s="15" t="s">
        <v>44</v>
      </c>
      <c r="B17" s="11">
        <f>B15-B16</f>
        <v>7884</v>
      </c>
    </row>
    <row r="19" spans="1:7" x14ac:dyDescent="0.25">
      <c r="A19" s="3" t="s">
        <v>49</v>
      </c>
    </row>
    <row r="20" spans="1:7" x14ac:dyDescent="0.25">
      <c r="A20" s="1" t="s">
        <v>50</v>
      </c>
      <c r="G20" s="1">
        <f>32400-3600</f>
        <v>28800</v>
      </c>
    </row>
    <row r="21" spans="1:7" x14ac:dyDescent="0.25">
      <c r="A21" s="3" t="s">
        <v>51</v>
      </c>
    </row>
    <row r="22" spans="1:7" x14ac:dyDescent="0.25">
      <c r="A22" s="3" t="s">
        <v>52</v>
      </c>
    </row>
    <row r="23" spans="1:7" x14ac:dyDescent="0.25">
      <c r="A23" s="3" t="s">
        <v>53</v>
      </c>
    </row>
    <row r="24" spans="1:7" x14ac:dyDescent="0.25">
      <c r="A24" s="3" t="s">
        <v>54</v>
      </c>
    </row>
    <row r="25" spans="1:7" x14ac:dyDescent="0.25">
      <c r="A25" s="3" t="s">
        <v>55</v>
      </c>
    </row>
    <row r="26" spans="1:7" x14ac:dyDescent="0.25">
      <c r="A26" s="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D17" sqref="D17"/>
    </sheetView>
  </sheetViews>
  <sheetFormatPr defaultColWidth="8.85546875" defaultRowHeight="15" x14ac:dyDescent="0.25"/>
  <cols>
    <col min="1" max="1" width="54.7109375" style="1" customWidth="1"/>
    <col min="2" max="2" width="11.7109375" style="1" customWidth="1"/>
    <col min="3" max="3" width="8.85546875" style="1"/>
    <col min="4" max="4" width="66.28515625" style="1" bestFit="1" customWidth="1"/>
    <col min="5" max="5" width="10.140625" style="1" bestFit="1" customWidth="1"/>
    <col min="6" max="16384" width="8.85546875" style="1"/>
  </cols>
  <sheetData>
    <row r="1" spans="1:6" x14ac:dyDescent="0.25">
      <c r="A1" s="16"/>
      <c r="B1" s="16" t="s">
        <v>2</v>
      </c>
      <c r="C1" s="16" t="s">
        <v>3</v>
      </c>
      <c r="D1" s="16" t="s">
        <v>57</v>
      </c>
    </row>
    <row r="2" spans="1:6" x14ac:dyDescent="0.25">
      <c r="A2" s="36" t="s">
        <v>12</v>
      </c>
      <c r="B2" s="17">
        <f>SP!B14</f>
        <v>4320</v>
      </c>
      <c r="C2" s="17">
        <f>SP!C14</f>
        <v>14400</v>
      </c>
      <c r="D2" s="35">
        <f>B2-C2</f>
        <v>-10080</v>
      </c>
    </row>
    <row r="5" spans="1:6" ht="15.75" x14ac:dyDescent="0.25">
      <c r="A5" s="32" t="s">
        <v>59</v>
      </c>
      <c r="B5" s="33" t="s">
        <v>2</v>
      </c>
      <c r="D5" s="21" t="s">
        <v>77</v>
      </c>
      <c r="E5" s="24" t="s">
        <v>2</v>
      </c>
    </row>
    <row r="6" spans="1:6" ht="15.75" x14ac:dyDescent="0.25">
      <c r="A6" s="32" t="s">
        <v>78</v>
      </c>
      <c r="B6" s="33"/>
      <c r="D6" s="25" t="s">
        <v>78</v>
      </c>
      <c r="E6" s="26"/>
    </row>
    <row r="7" spans="1:6" ht="15.75" x14ac:dyDescent="0.25">
      <c r="A7" s="22" t="s">
        <v>60</v>
      </c>
      <c r="B7" s="23">
        <f>CE!B15</f>
        <v>15408</v>
      </c>
      <c r="D7" s="27" t="s">
        <v>90</v>
      </c>
      <c r="E7" s="28">
        <f>CE!B3-(SP!D10+SP!D11+SP!D12)</f>
        <v>337680</v>
      </c>
    </row>
    <row r="8" spans="1:6" ht="15.75" x14ac:dyDescent="0.25">
      <c r="A8" s="22" t="s">
        <v>58</v>
      </c>
      <c r="B8" s="23">
        <f>-CE!B13</f>
        <v>-2016</v>
      </c>
      <c r="D8" s="27" t="s">
        <v>91</v>
      </c>
      <c r="E8" s="28">
        <f>-CE!B5-CE!B6-CE!B7+SP!D32+SP!D33+SP!D34</f>
        <v>-238608</v>
      </c>
    </row>
    <row r="9" spans="1:6" ht="15.75" x14ac:dyDescent="0.25">
      <c r="A9" s="22" t="s">
        <v>61</v>
      </c>
      <c r="B9" s="23">
        <f>CE!B14</f>
        <v>4824</v>
      </c>
      <c r="D9" s="27" t="s">
        <v>92</v>
      </c>
      <c r="E9" s="29">
        <f>-CE!B16+SP!D35</f>
        <v>-1260</v>
      </c>
    </row>
    <row r="10" spans="1:6" ht="15.75" x14ac:dyDescent="0.25">
      <c r="A10" s="22" t="s">
        <v>45</v>
      </c>
      <c r="B10" s="23">
        <f>-CE!B4</f>
        <v>-28800</v>
      </c>
      <c r="D10" s="27" t="s">
        <v>93</v>
      </c>
      <c r="E10" s="29">
        <f>-B8</f>
        <v>2016</v>
      </c>
    </row>
    <row r="11" spans="1:6" ht="15.75" x14ac:dyDescent="0.25">
      <c r="A11" s="32" t="s">
        <v>81</v>
      </c>
      <c r="B11" s="23">
        <f>SUM(B7:B10)</f>
        <v>-10584</v>
      </c>
      <c r="D11" s="30" t="s">
        <v>79</v>
      </c>
      <c r="E11" s="31">
        <f>E7+E8+E9+E10</f>
        <v>99828</v>
      </c>
    </row>
    <row r="12" spans="1:6" ht="15.75" x14ac:dyDescent="0.25">
      <c r="A12" s="22" t="s">
        <v>82</v>
      </c>
      <c r="B12" s="23">
        <f>CE!B10+CE!B11</f>
        <v>23904</v>
      </c>
      <c r="D12" s="37" t="s">
        <v>94</v>
      </c>
      <c r="E12" s="38"/>
      <c r="F12" s="39"/>
    </row>
    <row r="13" spans="1:6" ht="15.75" x14ac:dyDescent="0.25">
      <c r="A13" s="22" t="s">
        <v>47</v>
      </c>
      <c r="B13" s="23">
        <f>CE!B12</f>
        <v>4680</v>
      </c>
      <c r="D13" s="37" t="s">
        <v>95</v>
      </c>
      <c r="E13" s="38"/>
      <c r="F13" s="39"/>
    </row>
    <row r="14" spans="1:6" ht="15.75" x14ac:dyDescent="0.25">
      <c r="A14" s="32" t="s">
        <v>83</v>
      </c>
      <c r="B14" s="34">
        <f>SUM(B11:B13)</f>
        <v>18000</v>
      </c>
      <c r="D14" s="37" t="s">
        <v>96</v>
      </c>
      <c r="E14" s="38"/>
      <c r="F14" s="39"/>
    </row>
    <row r="15" spans="1:6" ht="15.75" x14ac:dyDescent="0.25">
      <c r="A15" s="22" t="s">
        <v>72</v>
      </c>
      <c r="B15" s="23">
        <f>-SP!D10-SP!D11-SP!D12</f>
        <v>31680</v>
      </c>
    </row>
    <row r="16" spans="1:6" ht="15.75" x14ac:dyDescent="0.25">
      <c r="A16" s="22" t="s">
        <v>73</v>
      </c>
      <c r="B16" s="23">
        <f>SP!D32+SP!D33+SP!D34</f>
        <v>49392</v>
      </c>
    </row>
    <row r="17" spans="1:5" ht="15.75" x14ac:dyDescent="0.25">
      <c r="A17" s="32" t="s">
        <v>84</v>
      </c>
      <c r="B17" s="34">
        <f>B14+B15+B16</f>
        <v>99072</v>
      </c>
    </row>
    <row r="18" spans="1:5" ht="15.75" x14ac:dyDescent="0.25">
      <c r="A18" s="22" t="s">
        <v>62</v>
      </c>
      <c r="B18" s="22"/>
    </row>
    <row r="19" spans="1:5" ht="15.75" x14ac:dyDescent="0.25">
      <c r="A19" s="22" t="s">
        <v>63</v>
      </c>
      <c r="B19" s="22">
        <v>0</v>
      </c>
    </row>
    <row r="20" spans="1:5" ht="15.75" x14ac:dyDescent="0.25">
      <c r="A20" s="22" t="s">
        <v>64</v>
      </c>
      <c r="B20" s="23">
        <f>-CE!B16</f>
        <v>-7524</v>
      </c>
      <c r="D20" s="18"/>
      <c r="E20" s="19"/>
    </row>
    <row r="21" spans="1:5" ht="15.75" x14ac:dyDescent="0.25">
      <c r="A21" s="22" t="s">
        <v>65</v>
      </c>
      <c r="B21" s="23">
        <f>SP!D35</f>
        <v>6264</v>
      </c>
      <c r="D21" s="18"/>
      <c r="E21" s="19"/>
    </row>
    <row r="22" spans="1:5" ht="15.75" x14ac:dyDescent="0.25">
      <c r="A22" s="22" t="s">
        <v>66</v>
      </c>
      <c r="B22" s="23">
        <f>-B8</f>
        <v>2016</v>
      </c>
      <c r="D22" s="18"/>
      <c r="E22" s="19"/>
    </row>
    <row r="23" spans="1:5" ht="15.75" x14ac:dyDescent="0.25">
      <c r="A23" s="22" t="s">
        <v>67</v>
      </c>
      <c r="B23" s="23">
        <f>SUM(B19:B22)</f>
        <v>756</v>
      </c>
      <c r="D23" s="18"/>
      <c r="E23" s="19"/>
    </row>
    <row r="24" spans="1:5" ht="15.75" x14ac:dyDescent="0.25">
      <c r="A24" s="32" t="s">
        <v>85</v>
      </c>
      <c r="B24" s="34">
        <f>B17+B23</f>
        <v>99828</v>
      </c>
      <c r="D24" s="18"/>
      <c r="E24" s="19"/>
    </row>
    <row r="25" spans="1:5" ht="15.75" x14ac:dyDescent="0.25">
      <c r="A25" s="32" t="s">
        <v>86</v>
      </c>
      <c r="B25" s="34"/>
      <c r="D25" s="18"/>
      <c r="E25" s="19"/>
    </row>
    <row r="26" spans="1:5" ht="15.75" x14ac:dyDescent="0.25">
      <c r="A26" s="22" t="s">
        <v>74</v>
      </c>
      <c r="B26" s="23">
        <f>-21600-68400-14400</f>
        <v>-104400</v>
      </c>
      <c r="D26" s="18"/>
      <c r="E26" s="19"/>
    </row>
    <row r="27" spans="1:5" ht="15.75" x14ac:dyDescent="0.25">
      <c r="A27" s="22" t="s">
        <v>75</v>
      </c>
      <c r="B27" s="23">
        <f>32400</f>
        <v>32400</v>
      </c>
      <c r="D27" s="18"/>
      <c r="E27" s="19"/>
    </row>
    <row r="28" spans="1:5" ht="15.75" x14ac:dyDescent="0.25">
      <c r="A28" s="22" t="s">
        <v>68</v>
      </c>
      <c r="B28" s="23">
        <f>-1440</f>
        <v>-1440</v>
      </c>
      <c r="D28" s="18"/>
      <c r="E28" s="19"/>
    </row>
    <row r="29" spans="1:5" ht="15.75" x14ac:dyDescent="0.25">
      <c r="A29" s="32" t="s">
        <v>87</v>
      </c>
      <c r="B29" s="34">
        <f>B26+B27+B28</f>
        <v>-73440</v>
      </c>
      <c r="D29" s="18"/>
      <c r="E29" s="19"/>
    </row>
    <row r="30" spans="1:5" ht="15.75" x14ac:dyDescent="0.25">
      <c r="A30" s="32" t="s">
        <v>88</v>
      </c>
      <c r="B30" s="34"/>
      <c r="D30" s="18"/>
      <c r="E30" s="19"/>
    </row>
    <row r="31" spans="1:5" ht="15.75" x14ac:dyDescent="0.25">
      <c r="A31" s="22" t="s">
        <v>76</v>
      </c>
      <c r="B31" s="23">
        <f>SP!D25+SP!D26</f>
        <v>-31284</v>
      </c>
      <c r="D31" s="18"/>
      <c r="E31" s="19"/>
    </row>
    <row r="32" spans="1:5" ht="15.75" x14ac:dyDescent="0.25">
      <c r="A32" s="22" t="s">
        <v>69</v>
      </c>
      <c r="B32" s="23">
        <f>SP!D31</f>
        <v>360</v>
      </c>
      <c r="D32" s="18"/>
      <c r="E32" s="19"/>
    </row>
    <row r="33" spans="1:5" ht="15.75" x14ac:dyDescent="0.25">
      <c r="A33" s="22" t="s">
        <v>70</v>
      </c>
      <c r="B33" s="23">
        <f>-CE!B14</f>
        <v>-4824</v>
      </c>
      <c r="D33" s="18"/>
      <c r="E33" s="19"/>
    </row>
    <row r="34" spans="1:5" ht="15.75" x14ac:dyDescent="0.25">
      <c r="A34" s="22" t="s">
        <v>80</v>
      </c>
      <c r="B34" s="23">
        <f>SP!D21-SP!C22</f>
        <v>-720</v>
      </c>
      <c r="D34" s="18"/>
      <c r="E34" s="19"/>
    </row>
    <row r="35" spans="1:5" ht="15.75" x14ac:dyDescent="0.25">
      <c r="A35" s="32" t="s">
        <v>89</v>
      </c>
      <c r="B35" s="34">
        <f>SUM(B31:B34)</f>
        <v>-36468</v>
      </c>
      <c r="D35" s="18"/>
      <c r="E35" s="19"/>
    </row>
    <row r="36" spans="1:5" ht="15.75" x14ac:dyDescent="0.25">
      <c r="A36" s="32" t="s">
        <v>71</v>
      </c>
      <c r="B36" s="34">
        <f>B24+B29+B35</f>
        <v>-10080</v>
      </c>
      <c r="D36" s="18"/>
      <c r="E36" s="20"/>
    </row>
  </sheetData>
  <mergeCells count="3">
    <mergeCell ref="D12:F12"/>
    <mergeCell ref="D13:F13"/>
    <mergeCell ref="D14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</vt:lpstr>
      <vt:lpstr>CE</vt:lpstr>
      <vt:lpstr>Sol. Es.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Rossi</dc:creator>
  <cp:lastModifiedBy>Paola Rossi</cp:lastModifiedBy>
  <dcterms:created xsi:type="dcterms:W3CDTF">2015-09-24T17:37:17Z</dcterms:created>
  <dcterms:modified xsi:type="dcterms:W3CDTF">2021-05-12T23:28:42Z</dcterms:modified>
</cp:coreProperties>
</file>