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Rossi\Desktop\"/>
    </mc:Choice>
  </mc:AlternateContent>
  <xr:revisionPtr revIDLastSave="0" documentId="8_{754919BB-D23C-4323-BDA7-0073605A28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FP IAS" sheetId="1" r:id="rId1"/>
    <sheet name="SCII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H53" i="2"/>
  <c r="H52" i="2"/>
  <c r="H50" i="2"/>
  <c r="H49" i="2"/>
  <c r="H48" i="2"/>
  <c r="H46" i="2"/>
  <c r="H43" i="2"/>
  <c r="H47" i="2"/>
  <c r="H45" i="2"/>
  <c r="H44" i="2"/>
  <c r="H41" i="2"/>
  <c r="H39" i="2"/>
  <c r="H37" i="2"/>
  <c r="H40" i="2"/>
  <c r="H38" i="2"/>
  <c r="H36" i="2"/>
  <c r="H33" i="2"/>
  <c r="H32" i="2" s="1"/>
  <c r="H34" i="2" s="1"/>
  <c r="H30" i="2"/>
  <c r="H29" i="2"/>
  <c r="H28" i="2"/>
  <c r="H31" i="2"/>
  <c r="H19" i="2"/>
  <c r="H27" i="2"/>
  <c r="H26" i="2"/>
  <c r="H25" i="2"/>
  <c r="H24" i="2"/>
  <c r="G27" i="2"/>
  <c r="H21" i="2"/>
  <c r="H22" i="2"/>
  <c r="H23" i="2"/>
  <c r="H20" i="2"/>
  <c r="H18" i="2"/>
  <c r="H15" i="2"/>
  <c r="H16" i="2"/>
  <c r="H17" i="2"/>
  <c r="H9" i="2"/>
  <c r="H14" i="2"/>
  <c r="H12" i="2"/>
  <c r="H13" i="2"/>
  <c r="H11" i="2"/>
  <c r="H10" i="2"/>
  <c r="H8" i="2"/>
  <c r="H7" i="2"/>
  <c r="H6" i="2"/>
  <c r="H5" i="2" s="1"/>
  <c r="H4" i="2"/>
  <c r="H3" i="2"/>
  <c r="H2" i="2" s="1"/>
  <c r="H42" i="2" l="1"/>
  <c r="J18" i="1"/>
  <c r="J17" i="1"/>
  <c r="H13" i="1"/>
  <c r="J14" i="1"/>
  <c r="J13" i="1"/>
  <c r="J12" i="1"/>
  <c r="J11" i="1"/>
  <c r="J4" i="1"/>
  <c r="J20" i="1" l="1"/>
  <c r="J22" i="1" s="1"/>
  <c r="J9" i="1"/>
  <c r="J15" i="1"/>
  <c r="J23" i="1" s="1"/>
  <c r="H17" i="1"/>
  <c r="H19" i="1" s="1"/>
  <c r="H6" i="1"/>
  <c r="H5" i="1"/>
  <c r="H11" i="1" s="1"/>
  <c r="H20" i="1" s="1"/>
  <c r="J24" i="1" l="1"/>
  <c r="D24" i="2"/>
  <c r="B24" i="2"/>
  <c r="D25" i="1"/>
  <c r="B25" i="1"/>
  <c r="D25" i="2" l="1"/>
</calcChain>
</file>

<file path=xl/sharedStrings.xml><?xml version="1.0" encoding="utf-8"?>
<sst xmlns="http://schemas.openxmlformats.org/spreadsheetml/2006/main" count="184" uniqueCount="151">
  <si>
    <t xml:space="preserve">Soci c/sottoscrizione </t>
  </si>
  <si>
    <t>Brevetto</t>
  </si>
  <si>
    <t>Spese di sviluppo</t>
  </si>
  <si>
    <t>Rimanenze materie prime</t>
  </si>
  <si>
    <t>Rimanenze prodotti finiti</t>
  </si>
  <si>
    <t>Rimanenze semilavorati</t>
  </si>
  <si>
    <t>Impianti di allarme</t>
  </si>
  <si>
    <t>Arredi</t>
  </si>
  <si>
    <t xml:space="preserve">Attrezzature </t>
  </si>
  <si>
    <t>Terreni</t>
  </si>
  <si>
    <t>Immobili abitativi</t>
  </si>
  <si>
    <t>Obbligazioni Società J</t>
  </si>
  <si>
    <t>Partecipazione X spa</t>
  </si>
  <si>
    <t>Capannone industriale</t>
  </si>
  <si>
    <t>Anticipi a Fornitori</t>
  </si>
  <si>
    <t xml:space="preserve">Banca c/c </t>
  </si>
  <si>
    <t>Cassa</t>
  </si>
  <si>
    <t>Clienti c/RIBA</t>
  </si>
  <si>
    <t>Crediti v/clienti</t>
  </si>
  <si>
    <t>Crediti commerciali vs controllata</t>
  </si>
  <si>
    <t xml:space="preserve">Risconti attivi </t>
  </si>
  <si>
    <t>Beni destinati alla vendita</t>
  </si>
  <si>
    <t>Acconti</t>
  </si>
  <si>
    <t>Totali</t>
  </si>
  <si>
    <t>Sbilancio</t>
  </si>
  <si>
    <t>Capitale Sociale</t>
  </si>
  <si>
    <t>Riserva legale</t>
  </si>
  <si>
    <t>Riserva rivalutazione immob imma</t>
  </si>
  <si>
    <t>Utili a nuovo</t>
  </si>
  <si>
    <t>Riserva Statutaria</t>
  </si>
  <si>
    <t>F.do sval.ne crediti</t>
  </si>
  <si>
    <t>F.do amm.to arredi</t>
  </si>
  <si>
    <t>F.do amm.to capannone industriale</t>
  </si>
  <si>
    <t>Debiti v/società leasing</t>
  </si>
  <si>
    <t>Obbligazioni</t>
  </si>
  <si>
    <t>TFR</t>
  </si>
  <si>
    <t>Fondo Imposte Differite</t>
  </si>
  <si>
    <t>Finanziamento medio termine</t>
  </si>
  <si>
    <t>Mutuo passivo</t>
  </si>
  <si>
    <t xml:space="preserve">F.do accertamenti tributari </t>
  </si>
  <si>
    <t>F.do contenzioni legali</t>
  </si>
  <si>
    <t>Cambiali passive</t>
  </si>
  <si>
    <t>Debiti v/altri finanziatori</t>
  </si>
  <si>
    <t>Debiti v/fornitori</t>
  </si>
  <si>
    <t>Debiti tributari</t>
  </si>
  <si>
    <t>Altri debiti tributari</t>
  </si>
  <si>
    <t>Debiti previdenziali</t>
  </si>
  <si>
    <t>SITUAZIONE PATRIMONIALE AL 31/12/x</t>
  </si>
  <si>
    <t>Acquisto cancelleria</t>
  </si>
  <si>
    <t>Acquisto di materie prime</t>
  </si>
  <si>
    <t>Acquisto di merci</t>
  </si>
  <si>
    <t>Materie prime c/rim.iniziali</t>
  </si>
  <si>
    <t>Prodotti Finiti c/rim.iniziali</t>
  </si>
  <si>
    <t>Spese di pubblicità</t>
  </si>
  <si>
    <t>Pedaggi</t>
  </si>
  <si>
    <t>Manutenzioni</t>
  </si>
  <si>
    <t xml:space="preserve">Compensi amministratore </t>
  </si>
  <si>
    <t>Spese Telefoniche</t>
  </si>
  <si>
    <t>Oneri sociali</t>
  </si>
  <si>
    <t>Salari e Stipendi</t>
  </si>
  <si>
    <t>Imposta di registro</t>
  </si>
  <si>
    <t>Imposte sul reddito</t>
  </si>
  <si>
    <t>Accantonamenti</t>
  </si>
  <si>
    <t>Ammortamenti</t>
  </si>
  <si>
    <t>Affitti</t>
  </si>
  <si>
    <t>Spese postali</t>
  </si>
  <si>
    <t>Svalutazioni attività immateriali</t>
  </si>
  <si>
    <t>Interessi passivi</t>
  </si>
  <si>
    <t>Spese bancarie</t>
  </si>
  <si>
    <t>Imposte OCI</t>
  </si>
  <si>
    <t>Ricavi</t>
  </si>
  <si>
    <t>Plusvalenza da cessione beni</t>
  </si>
  <si>
    <t>Abbuoni attivi su vendite</t>
  </si>
  <si>
    <t>Oneri sociali fiscalizzati</t>
  </si>
  <si>
    <t>Prodotti finiti c/rimanenze finali</t>
  </si>
  <si>
    <t>Semilavorati c/rimanenze finali</t>
  </si>
  <si>
    <t>Dividendi</t>
  </si>
  <si>
    <t>Interessi attivi</t>
  </si>
  <si>
    <t>Risarcimento danni</t>
  </si>
  <si>
    <t>Plusvalenza OCI</t>
  </si>
  <si>
    <t xml:space="preserve">Attività non correnti </t>
  </si>
  <si>
    <t xml:space="preserve">Brevetti </t>
  </si>
  <si>
    <t xml:space="preserve">Spese di sviluppo </t>
  </si>
  <si>
    <t xml:space="preserve">Immobili e terreni </t>
  </si>
  <si>
    <t xml:space="preserve">Impanti attrezzature ed altri beni </t>
  </si>
  <si>
    <t xml:space="preserve">Investimenti immobiliari </t>
  </si>
  <si>
    <t xml:space="preserve">Altre attività non correnti </t>
  </si>
  <si>
    <t xml:space="preserve">Partecipazioni </t>
  </si>
  <si>
    <t xml:space="preserve">Totale attività non correnti </t>
  </si>
  <si>
    <t>Rimanenze di magazzino</t>
  </si>
  <si>
    <t>Crediti commerciali ed altre attività correnti</t>
  </si>
  <si>
    <t>oltre l'esercizio</t>
  </si>
  <si>
    <t>Titoli diversi dalle partecipazioni</t>
  </si>
  <si>
    <t>Cassa ed altre disponibilità liquide</t>
  </si>
  <si>
    <t>Sub totale Attività correnti</t>
  </si>
  <si>
    <t xml:space="preserve">Totale attività correnti </t>
  </si>
  <si>
    <t>TOTALE ATTIVITA'</t>
  </si>
  <si>
    <t xml:space="preserve">Patrimonio netto </t>
  </si>
  <si>
    <t xml:space="preserve">Capitale </t>
  </si>
  <si>
    <t xml:space="preserve">-soci c/sottoscrizione </t>
  </si>
  <si>
    <t xml:space="preserve">Riserva statutaria </t>
  </si>
  <si>
    <t xml:space="preserve">Riserve rivalutazione immobilizzazione immateriali </t>
  </si>
  <si>
    <t xml:space="preserve">Totale Patrimonio Netto </t>
  </si>
  <si>
    <t xml:space="preserve">Utili a nuovo + utile d'esercizio corrente </t>
  </si>
  <si>
    <t xml:space="preserve">Passività non correnti </t>
  </si>
  <si>
    <t xml:space="preserve">Passività finanziarie non correnti </t>
  </si>
  <si>
    <t xml:space="preserve">TFR e altri fondi relativi al personale </t>
  </si>
  <si>
    <t xml:space="preserve">Fondo imposte differite </t>
  </si>
  <si>
    <t xml:space="preserve">Fondi rischi ed oneri </t>
  </si>
  <si>
    <t xml:space="preserve">Totale passività non correnti </t>
  </si>
  <si>
    <t xml:space="preserve">Passività correnti </t>
  </si>
  <si>
    <t xml:space="preserve">Passività Finanziarie correnti </t>
  </si>
  <si>
    <t xml:space="preserve">Debiti commerciali ed altri debiti </t>
  </si>
  <si>
    <t xml:space="preserve">oltre l'esercizio successivo </t>
  </si>
  <si>
    <t xml:space="preserve">Sub Totali passività correnti </t>
  </si>
  <si>
    <t xml:space="preserve">Passività correlate ad attività destinate ad essere cedute </t>
  </si>
  <si>
    <t xml:space="preserve">Totale passività correnti </t>
  </si>
  <si>
    <t xml:space="preserve">Totale passività </t>
  </si>
  <si>
    <t xml:space="preserve">Totale passività e Patrimonio netto </t>
  </si>
  <si>
    <t xml:space="preserve">Capitale emesso al netto dei versamenti ancora dovuti </t>
  </si>
  <si>
    <t>N.B = Nelle Passività finanziarie non correnti sono riclassificate le quote a lungo dei debiti verso società di leasing (20.000), le obbligazioni e le quote a lungo delle cambiali passive (4.000). Nelle passività correnti sono riclassificati il mutuo passivo (perchè viene concluso un accordo di rifinanziamento dopo la data di chiusura dell'esercizio), la quota a breve dei debiti verso società di leasing (10.000), la quota a breve delle cambiali passive (6.000), il finanziamento a medio termine (perchè alla data d chiusura dell'esercizio l'entità non gode di un diritto incondizionato a differire il suo regolamento per almeno dodici mesi da quella data) ed i debiti verso gli altri finanziatori.</t>
  </si>
  <si>
    <t xml:space="preserve">CONTO ECONOMICO </t>
  </si>
  <si>
    <t>31/12/X</t>
  </si>
  <si>
    <t>Altri proventi</t>
  </si>
  <si>
    <t>Totale ricavi e proventi operativi</t>
  </si>
  <si>
    <t>Consumi di materiali</t>
  </si>
  <si>
    <t>Materie prime c/rimanenze finali</t>
  </si>
  <si>
    <t>Costi per servizi</t>
  </si>
  <si>
    <t xml:space="preserve">Costi del personale </t>
  </si>
  <si>
    <t>Altri costi operativi</t>
  </si>
  <si>
    <t>imposta di registro</t>
  </si>
  <si>
    <t xml:space="preserve">Risultato operativo ante Ammortamenti, Svalutazioni e Ripristini </t>
  </si>
  <si>
    <t>e Accantonamenti</t>
  </si>
  <si>
    <t>Variazione di rimanenze di prodotti finiti e semilavorati</t>
  </si>
  <si>
    <t>accantonamenti</t>
  </si>
  <si>
    <t>Svalutazioni/ripristini di valore</t>
  </si>
  <si>
    <t>Risultato operativo</t>
  </si>
  <si>
    <t>Proventi finanziari</t>
  </si>
  <si>
    <t xml:space="preserve">Dividendi </t>
  </si>
  <si>
    <t>Oneri finanziari</t>
  </si>
  <si>
    <t>Risultato prima delle imposte</t>
  </si>
  <si>
    <t>Imposte sul reddito d'esercizio</t>
  </si>
  <si>
    <t>Utile netto dell'esercizio</t>
  </si>
  <si>
    <t>Altre componenti di conto ecoomico</t>
  </si>
  <si>
    <t>Rivalutazione beni materiali non correnti</t>
  </si>
  <si>
    <t>Risultato complessivo</t>
  </si>
  <si>
    <t>I debiti verso altri finanziari sono debiti finanziari quindi vanno classificati tra le passività finanziarie.</t>
  </si>
  <si>
    <t>In questo caso sono correnti perché è in scadenza nel successivo esercizio quindi entro i 12 mesi. Se fosse stato in scadenza oltre l'esercizio non sarebbe stato classificato nel passivo corrente ma tra le passività non correnti.</t>
  </si>
  <si>
    <t>SITUAZIONE ECONOMICA AL 31/12/x</t>
  </si>
  <si>
    <t>è inclusa la plusvalenza OCI al netto dell'effetto fiscale</t>
  </si>
  <si>
    <t>è incluso solo l'utile d'esercizio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</si>
</sst>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2" fillId="0" borderId="1" xfId="0" applyFont="1" applyBorder="1"/>
    <xf numFmtId="0" fontId="3" fillId="0" borderId="5" xfId="0" applyFont="1" applyBorder="1"/>
    <xf numFmtId="164" fontId="3" fillId="0" borderId="1" xfId="1" applyNumberFormat="1" applyFont="1" applyBorder="1"/>
    <xf numFmtId="0" fontId="3" fillId="0" borderId="1" xfId="0" applyFont="1" applyBorder="1"/>
    <xf numFmtId="164" fontId="3" fillId="0" borderId="6" xfId="1" applyNumberFormat="1" applyFont="1" applyBorder="1"/>
    <xf numFmtId="164" fontId="3" fillId="2" borderId="16" xfId="1" applyNumberFormat="1" applyFont="1" applyFill="1" applyBorder="1"/>
    <xf numFmtId="0" fontId="3" fillId="0" borderId="1" xfId="0" quotePrefix="1" applyFont="1" applyBorder="1"/>
    <xf numFmtId="0" fontId="3" fillId="0" borderId="16" xfId="0" applyFont="1" applyBorder="1"/>
    <xf numFmtId="164" fontId="3" fillId="0" borderId="16" xfId="1" applyNumberFormat="1" applyFont="1" applyBorder="1"/>
    <xf numFmtId="164" fontId="2" fillId="0" borderId="16" xfId="1" applyNumberFormat="1" applyFont="1" applyBorder="1"/>
    <xf numFmtId="164" fontId="2" fillId="0" borderId="1" xfId="1" applyNumberFormat="1" applyFont="1" applyBorder="1"/>
    <xf numFmtId="164" fontId="3" fillId="0" borderId="1" xfId="0" applyNumberFormat="1" applyFont="1" applyBorder="1"/>
    <xf numFmtId="0" fontId="4" fillId="0" borderId="0" xfId="0" applyFont="1"/>
    <xf numFmtId="0" fontId="3" fillId="0" borderId="10" xfId="0" applyFont="1" applyBorder="1"/>
    <xf numFmtId="164" fontId="3" fillId="0" borderId="11" xfId="1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2" fillId="0" borderId="1" xfId="0" applyFont="1" applyFill="1" applyBorder="1"/>
    <xf numFmtId="0" fontId="3" fillId="0" borderId="13" xfId="0" applyFont="1" applyBorder="1"/>
    <xf numFmtId="164" fontId="3" fillId="0" borderId="14" xfId="1" applyNumberFormat="1" applyFont="1" applyBorder="1"/>
    <xf numFmtId="0" fontId="3" fillId="0" borderId="14" xfId="0" applyFont="1" applyBorder="1"/>
    <xf numFmtId="164" fontId="3" fillId="0" borderId="15" xfId="1" applyNumberFormat="1" applyFont="1" applyBorder="1"/>
    <xf numFmtId="0" fontId="3" fillId="0" borderId="7" xfId="0" applyFont="1" applyBorder="1"/>
    <xf numFmtId="164" fontId="2" fillId="0" borderId="8" xfId="1" applyNumberFormat="1" applyFont="1" applyBorder="1"/>
    <xf numFmtId="0" fontId="3" fillId="0" borderId="8" xfId="0" applyFont="1" applyBorder="1"/>
    <xf numFmtId="0" fontId="3" fillId="0" borderId="9" xfId="0" applyFont="1" applyBorder="1"/>
    <xf numFmtId="0" fontId="5" fillId="0" borderId="0" xfId="0" applyFont="1"/>
    <xf numFmtId="164" fontId="2" fillId="0" borderId="1" xfId="0" applyNumberFormat="1" applyFont="1" applyBorder="1"/>
    <xf numFmtId="0" fontId="5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164" fontId="3" fillId="3" borderId="1" xfId="1" applyNumberFormat="1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19</xdr:row>
      <xdr:rowOff>85725</xdr:rowOff>
    </xdr:from>
    <xdr:to>
      <xdr:col>11</xdr:col>
      <xdr:colOff>0</xdr:colOff>
      <xdr:row>19</xdr:row>
      <xdr:rowOff>95250</xdr:rowOff>
    </xdr:to>
    <xdr:cxnSp macro="">
      <xdr:nvCxnSpPr>
        <xdr:cNvPr id="108" name="Connettore diritto 107">
          <a:extLst>
            <a:ext uri="{FF2B5EF4-FFF2-40B4-BE49-F238E27FC236}">
              <a16:creationId xmlns:a16="http://schemas.microsoft.com/office/drawing/2014/main" id="{ED8C184B-F9F7-4D22-BB7F-0837E007179E}"/>
            </a:ext>
          </a:extLst>
        </xdr:cNvPr>
        <xdr:cNvCxnSpPr/>
      </xdr:nvCxnSpPr>
      <xdr:spPr>
        <a:xfrm>
          <a:off x="14620875" y="3705225"/>
          <a:ext cx="2924175" cy="9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topLeftCell="E1" workbookViewId="0">
      <selection activeCell="K7" sqref="K7:O8"/>
    </sheetView>
  </sheetViews>
  <sheetFormatPr defaultRowHeight="12.75" x14ac:dyDescent="0.2"/>
  <cols>
    <col min="1" max="1" width="27.7109375" style="1" customWidth="1"/>
    <col min="2" max="2" width="13.85546875" style="1" bestFit="1" customWidth="1"/>
    <col min="3" max="3" width="33" style="1" bestFit="1" customWidth="1"/>
    <col min="4" max="4" width="13.140625" style="1" bestFit="1" customWidth="1"/>
    <col min="5" max="6" width="9.140625" style="1"/>
    <col min="7" max="7" width="32" style="1" customWidth="1"/>
    <col min="8" max="8" width="13.140625" style="1" bestFit="1" customWidth="1"/>
    <col min="9" max="9" width="51" style="1" customWidth="1"/>
    <col min="10" max="10" width="13.140625" style="1" bestFit="1" customWidth="1"/>
    <col min="11" max="16384" width="9.140625" style="1"/>
  </cols>
  <sheetData>
    <row r="1" spans="1:15" x14ac:dyDescent="0.2">
      <c r="A1" s="31" t="s">
        <v>47</v>
      </c>
      <c r="B1" s="32"/>
      <c r="C1" s="32"/>
      <c r="D1" s="33"/>
      <c r="G1" s="34" t="s">
        <v>80</v>
      </c>
      <c r="H1" s="35"/>
      <c r="I1" s="2" t="s">
        <v>97</v>
      </c>
      <c r="J1" s="2"/>
    </row>
    <row r="2" spans="1:15" x14ac:dyDescent="0.2">
      <c r="A2" s="3" t="s">
        <v>0</v>
      </c>
      <c r="B2" s="4">
        <v>25000</v>
      </c>
      <c r="C2" s="5" t="s">
        <v>25</v>
      </c>
      <c r="D2" s="6">
        <v>120000</v>
      </c>
      <c r="G2" s="5" t="s">
        <v>81</v>
      </c>
      <c r="H2" s="7">
        <v>20000</v>
      </c>
      <c r="I2" s="5" t="s">
        <v>98</v>
      </c>
      <c r="J2" s="4">
        <v>120000</v>
      </c>
    </row>
    <row r="3" spans="1:15" x14ac:dyDescent="0.2">
      <c r="A3" s="3" t="s">
        <v>1</v>
      </c>
      <c r="B3" s="4">
        <v>20000</v>
      </c>
      <c r="C3" s="5" t="s">
        <v>26</v>
      </c>
      <c r="D3" s="6">
        <v>24000</v>
      </c>
      <c r="G3" s="5" t="s">
        <v>82</v>
      </c>
      <c r="H3" s="7">
        <v>25000</v>
      </c>
      <c r="I3" s="8" t="s">
        <v>99</v>
      </c>
      <c r="J3" s="4">
        <v>25000</v>
      </c>
    </row>
    <row r="4" spans="1:15" x14ac:dyDescent="0.2">
      <c r="A4" s="3" t="s">
        <v>2</v>
      </c>
      <c r="B4" s="4">
        <v>25000</v>
      </c>
      <c r="C4" s="5" t="s">
        <v>27</v>
      </c>
      <c r="D4" s="6">
        <v>15000</v>
      </c>
      <c r="G4" s="5"/>
      <c r="H4" s="7"/>
      <c r="I4" s="5" t="s">
        <v>119</v>
      </c>
      <c r="J4" s="4">
        <f>J2-J3</f>
        <v>95000</v>
      </c>
    </row>
    <row r="5" spans="1:15" x14ac:dyDescent="0.2">
      <c r="A5" s="3" t="s">
        <v>3</v>
      </c>
      <c r="B5" s="4">
        <v>10000</v>
      </c>
      <c r="C5" s="5" t="s">
        <v>28</v>
      </c>
      <c r="D5" s="6">
        <v>54000</v>
      </c>
      <c r="G5" s="5" t="s">
        <v>83</v>
      </c>
      <c r="H5" s="7">
        <f>44000+25000-5000</f>
        <v>64000</v>
      </c>
      <c r="I5" s="5" t="s">
        <v>26</v>
      </c>
      <c r="J5" s="4">
        <v>24000</v>
      </c>
    </row>
    <row r="6" spans="1:15" x14ac:dyDescent="0.2">
      <c r="A6" s="3" t="s">
        <v>4</v>
      </c>
      <c r="B6" s="4">
        <v>15000</v>
      </c>
      <c r="C6" s="5" t="s">
        <v>29</v>
      </c>
      <c r="D6" s="6">
        <v>2000</v>
      </c>
      <c r="G6" s="5" t="s">
        <v>84</v>
      </c>
      <c r="H6" s="7">
        <f>70000+20000-18000+20000</f>
        <v>92000</v>
      </c>
      <c r="I6" s="5" t="s">
        <v>100</v>
      </c>
      <c r="J6" s="4">
        <v>2000</v>
      </c>
    </row>
    <row r="7" spans="1:15" x14ac:dyDescent="0.2">
      <c r="A7" s="3" t="s">
        <v>5</v>
      </c>
      <c r="B7" s="4">
        <v>5000</v>
      </c>
      <c r="C7" s="5" t="s">
        <v>30</v>
      </c>
      <c r="D7" s="6">
        <v>1000</v>
      </c>
      <c r="G7" s="5" t="s">
        <v>85</v>
      </c>
      <c r="H7" s="7">
        <v>35000</v>
      </c>
      <c r="I7" s="5" t="s">
        <v>101</v>
      </c>
      <c r="J7" s="38">
        <f>15000+10000</f>
        <v>25000</v>
      </c>
      <c r="K7" s="28" t="s">
        <v>149</v>
      </c>
      <c r="L7" s="28"/>
      <c r="M7" s="28"/>
      <c r="N7" s="28"/>
      <c r="O7" s="28"/>
    </row>
    <row r="8" spans="1:15" x14ac:dyDescent="0.2">
      <c r="A8" s="3" t="s">
        <v>6</v>
      </c>
      <c r="B8" s="4">
        <v>20000</v>
      </c>
      <c r="C8" s="5" t="s">
        <v>31</v>
      </c>
      <c r="D8" s="6">
        <v>18000</v>
      </c>
      <c r="G8" s="5"/>
      <c r="H8" s="9"/>
      <c r="I8" s="5" t="s">
        <v>103</v>
      </c>
      <c r="J8" s="38">
        <f>54000+B26-10000</f>
        <v>82500</v>
      </c>
      <c r="K8" s="28" t="s">
        <v>150</v>
      </c>
      <c r="L8" s="28"/>
      <c r="M8" s="28"/>
      <c r="N8" s="28"/>
      <c r="O8" s="28"/>
    </row>
    <row r="9" spans="1:15" x14ac:dyDescent="0.2">
      <c r="A9" s="3" t="s">
        <v>7</v>
      </c>
      <c r="B9" s="4">
        <v>20000</v>
      </c>
      <c r="C9" s="5" t="s">
        <v>32</v>
      </c>
      <c r="D9" s="6">
        <v>5000</v>
      </c>
      <c r="G9" s="34" t="s">
        <v>86</v>
      </c>
      <c r="H9" s="35"/>
      <c r="I9" s="5" t="s">
        <v>102</v>
      </c>
      <c r="J9" s="4">
        <f>J4+J5+J6+J7+J8</f>
        <v>228500</v>
      </c>
    </row>
    <row r="10" spans="1:15" x14ac:dyDescent="0.2">
      <c r="A10" s="3" t="s">
        <v>8</v>
      </c>
      <c r="B10" s="4">
        <v>70000</v>
      </c>
      <c r="C10" s="5" t="s">
        <v>33</v>
      </c>
      <c r="D10" s="6">
        <v>30000</v>
      </c>
      <c r="G10" s="5" t="s">
        <v>87</v>
      </c>
      <c r="H10" s="10">
        <v>42000</v>
      </c>
      <c r="I10" s="2" t="s">
        <v>104</v>
      </c>
      <c r="J10" s="4"/>
    </row>
    <row r="11" spans="1:15" x14ac:dyDescent="0.2">
      <c r="A11" s="3" t="s">
        <v>9</v>
      </c>
      <c r="B11" s="4">
        <v>25000</v>
      </c>
      <c r="C11" s="5" t="s">
        <v>34</v>
      </c>
      <c r="D11" s="6">
        <v>34000</v>
      </c>
      <c r="G11" s="2" t="s">
        <v>88</v>
      </c>
      <c r="H11" s="11">
        <f>H2+H3+H5+H6+H7+H10</f>
        <v>278000</v>
      </c>
      <c r="I11" s="5" t="s">
        <v>105</v>
      </c>
      <c r="J11" s="4">
        <f>D10-10000+D11+4000</f>
        <v>58000</v>
      </c>
    </row>
    <row r="12" spans="1:15" x14ac:dyDescent="0.2">
      <c r="A12" s="3" t="s">
        <v>10</v>
      </c>
      <c r="B12" s="4">
        <v>35000</v>
      </c>
      <c r="C12" s="5" t="s">
        <v>35</v>
      </c>
      <c r="D12" s="6">
        <v>11000</v>
      </c>
      <c r="G12" s="5" t="s">
        <v>89</v>
      </c>
      <c r="H12" s="10">
        <v>30000</v>
      </c>
      <c r="I12" s="5" t="s">
        <v>106</v>
      </c>
      <c r="J12" s="4">
        <f>D12</f>
        <v>11000</v>
      </c>
    </row>
    <row r="13" spans="1:15" x14ac:dyDescent="0.2">
      <c r="A13" s="3" t="s">
        <v>11</v>
      </c>
      <c r="B13" s="4">
        <v>13000</v>
      </c>
      <c r="C13" s="5" t="s">
        <v>36</v>
      </c>
      <c r="D13" s="6">
        <v>8000</v>
      </c>
      <c r="G13" s="5" t="s">
        <v>90</v>
      </c>
      <c r="H13" s="10">
        <f>B16+B19+B20+B21+B22-D7+B24</f>
        <v>134500</v>
      </c>
      <c r="I13" s="5" t="s">
        <v>107</v>
      </c>
      <c r="J13" s="4">
        <f>8000</f>
        <v>8000</v>
      </c>
    </row>
    <row r="14" spans="1:15" x14ac:dyDescent="0.2">
      <c r="A14" s="3" t="s">
        <v>12</v>
      </c>
      <c r="B14" s="4">
        <v>42000</v>
      </c>
      <c r="C14" s="5" t="s">
        <v>37</v>
      </c>
      <c r="D14" s="6">
        <v>15000</v>
      </c>
      <c r="G14" s="5" t="s">
        <v>91</v>
      </c>
      <c r="H14" s="10">
        <v>8000</v>
      </c>
      <c r="I14" s="5" t="s">
        <v>108</v>
      </c>
      <c r="J14" s="4">
        <f>D16+D17</f>
        <v>17000</v>
      </c>
    </row>
    <row r="15" spans="1:15" x14ac:dyDescent="0.2">
      <c r="A15" s="3" t="s">
        <v>13</v>
      </c>
      <c r="B15" s="4">
        <v>44000</v>
      </c>
      <c r="C15" s="5" t="s">
        <v>38</v>
      </c>
      <c r="D15" s="6">
        <v>70000</v>
      </c>
      <c r="G15" s="5" t="s">
        <v>92</v>
      </c>
      <c r="H15" s="10">
        <v>13000</v>
      </c>
      <c r="I15" s="2" t="s">
        <v>109</v>
      </c>
      <c r="J15" s="12">
        <f>SUM(J11:J14)</f>
        <v>94000</v>
      </c>
    </row>
    <row r="16" spans="1:15" x14ac:dyDescent="0.2">
      <c r="A16" s="3" t="s">
        <v>14</v>
      </c>
      <c r="B16" s="4">
        <v>15000</v>
      </c>
      <c r="C16" s="5" t="s">
        <v>39</v>
      </c>
      <c r="D16" s="6">
        <v>12000</v>
      </c>
      <c r="G16" s="5" t="s">
        <v>93</v>
      </c>
      <c r="H16" s="10">
        <v>58000</v>
      </c>
      <c r="I16" s="5" t="s">
        <v>110</v>
      </c>
      <c r="J16" s="4"/>
    </row>
    <row r="17" spans="1:16" x14ac:dyDescent="0.2">
      <c r="A17" s="3" t="s">
        <v>15</v>
      </c>
      <c r="B17" s="4">
        <v>55000</v>
      </c>
      <c r="C17" s="5" t="s">
        <v>40</v>
      </c>
      <c r="D17" s="6">
        <v>5000</v>
      </c>
      <c r="G17" s="13" t="s">
        <v>94</v>
      </c>
      <c r="H17" s="10">
        <f>SUM(H12:H16)-H14</f>
        <v>235500</v>
      </c>
      <c r="I17" s="5" t="s">
        <v>111</v>
      </c>
      <c r="J17" s="4">
        <f>10000+D14+D15+6000+D19</f>
        <v>147000</v>
      </c>
      <c r="L17" s="14"/>
      <c r="M17" s="14"/>
      <c r="N17" s="14"/>
      <c r="O17" s="14"/>
      <c r="P17" s="14"/>
    </row>
    <row r="18" spans="1:16" x14ac:dyDescent="0.2">
      <c r="A18" s="3" t="s">
        <v>16</v>
      </c>
      <c r="B18" s="4">
        <v>3000</v>
      </c>
      <c r="C18" s="5" t="s">
        <v>41</v>
      </c>
      <c r="D18" s="6">
        <v>10000</v>
      </c>
      <c r="G18" s="5" t="s">
        <v>21</v>
      </c>
      <c r="H18" s="10">
        <v>56000</v>
      </c>
      <c r="I18" s="5" t="s">
        <v>112</v>
      </c>
      <c r="J18" s="4">
        <f>D20+D21+D22+D23</f>
        <v>100000</v>
      </c>
    </row>
    <row r="19" spans="1:16" x14ac:dyDescent="0.2">
      <c r="A19" s="3" t="s">
        <v>17</v>
      </c>
      <c r="B19" s="4">
        <v>11000</v>
      </c>
      <c r="C19" s="5" t="s">
        <v>42</v>
      </c>
      <c r="D19" s="6">
        <v>46000</v>
      </c>
      <c r="G19" s="2" t="s">
        <v>95</v>
      </c>
      <c r="H19" s="11">
        <f>H17+H18</f>
        <v>291500</v>
      </c>
      <c r="I19" s="5" t="s">
        <v>113</v>
      </c>
      <c r="J19" s="4">
        <v>50000</v>
      </c>
    </row>
    <row r="20" spans="1:16" x14ac:dyDescent="0.2">
      <c r="A20" s="3" t="s">
        <v>18</v>
      </c>
      <c r="B20" s="4">
        <v>60000</v>
      </c>
      <c r="C20" s="5" t="s">
        <v>43</v>
      </c>
      <c r="D20" s="6">
        <v>50000</v>
      </c>
      <c r="G20" s="2" t="s">
        <v>96</v>
      </c>
      <c r="H20" s="11">
        <f>H11+H19</f>
        <v>569500</v>
      </c>
      <c r="I20" s="2" t="s">
        <v>114</v>
      </c>
      <c r="J20" s="4">
        <f>J17+J18</f>
        <v>247000</v>
      </c>
    </row>
    <row r="21" spans="1:16" ht="15" customHeight="1" x14ac:dyDescent="0.2">
      <c r="A21" s="3" t="s">
        <v>19</v>
      </c>
      <c r="B21" s="4">
        <v>14500</v>
      </c>
      <c r="C21" s="5" t="s">
        <v>44</v>
      </c>
      <c r="D21" s="6">
        <v>25000</v>
      </c>
      <c r="I21" s="5" t="s">
        <v>115</v>
      </c>
      <c r="J21" s="4">
        <v>0</v>
      </c>
    </row>
    <row r="22" spans="1:16" x14ac:dyDescent="0.2">
      <c r="A22" s="3" t="s">
        <v>20</v>
      </c>
      <c r="B22" s="4">
        <v>20000</v>
      </c>
      <c r="C22" s="5" t="s">
        <v>45</v>
      </c>
      <c r="D22" s="6">
        <v>21000</v>
      </c>
      <c r="I22" s="2" t="s">
        <v>116</v>
      </c>
      <c r="J22" s="12">
        <f>J20+J21</f>
        <v>247000</v>
      </c>
    </row>
    <row r="23" spans="1:16" x14ac:dyDescent="0.2">
      <c r="A23" s="3" t="s">
        <v>21</v>
      </c>
      <c r="B23" s="4">
        <v>56000</v>
      </c>
      <c r="C23" s="5" t="s">
        <v>46</v>
      </c>
      <c r="D23" s="6">
        <v>4000</v>
      </c>
      <c r="I23" s="5" t="s">
        <v>117</v>
      </c>
      <c r="J23" s="4">
        <f>J15+J22</f>
        <v>341000</v>
      </c>
    </row>
    <row r="24" spans="1:16" ht="13.5" thickBot="1" x14ac:dyDescent="0.25">
      <c r="A24" s="15" t="s">
        <v>22</v>
      </c>
      <c r="B24" s="16">
        <v>15000</v>
      </c>
      <c r="C24" s="17"/>
      <c r="D24" s="18"/>
      <c r="I24" s="19" t="s">
        <v>118</v>
      </c>
      <c r="J24" s="12">
        <f>J23+J9</f>
        <v>569500</v>
      </c>
    </row>
    <row r="25" spans="1:16" ht="13.5" thickBot="1" x14ac:dyDescent="0.25">
      <c r="A25" s="20" t="s">
        <v>23</v>
      </c>
      <c r="B25" s="21">
        <f>SUM(B2:B24)</f>
        <v>618500</v>
      </c>
      <c r="C25" s="22"/>
      <c r="D25" s="23">
        <f>SUM(D2:D23)</f>
        <v>580000</v>
      </c>
    </row>
    <row r="26" spans="1:16" ht="13.5" thickBot="1" x14ac:dyDescent="0.25">
      <c r="A26" s="24" t="s">
        <v>24</v>
      </c>
      <c r="B26" s="25">
        <v>38500</v>
      </c>
      <c r="C26" s="26"/>
      <c r="D26" s="27"/>
    </row>
    <row r="27" spans="1:16" ht="15" customHeight="1" x14ac:dyDescent="0.2">
      <c r="G27" s="36" t="s">
        <v>120</v>
      </c>
      <c r="H27" s="36"/>
      <c r="I27" s="36"/>
      <c r="J27" s="36"/>
    </row>
    <row r="28" spans="1:16" x14ac:dyDescent="0.2">
      <c r="G28" s="36"/>
      <c r="H28" s="36"/>
      <c r="I28" s="36"/>
      <c r="J28" s="36"/>
    </row>
    <row r="29" spans="1:16" x14ac:dyDescent="0.2">
      <c r="G29" s="36"/>
      <c r="H29" s="36"/>
      <c r="I29" s="36"/>
      <c r="J29" s="36"/>
    </row>
    <row r="30" spans="1:16" x14ac:dyDescent="0.2">
      <c r="G30" s="36"/>
      <c r="H30" s="36"/>
      <c r="I30" s="36"/>
      <c r="J30" s="36"/>
    </row>
    <row r="31" spans="1:16" x14ac:dyDescent="0.2">
      <c r="G31" s="36"/>
      <c r="H31" s="36"/>
      <c r="I31" s="36"/>
      <c r="J31" s="36"/>
    </row>
    <row r="32" spans="1:16" x14ac:dyDescent="0.2">
      <c r="G32" s="36"/>
      <c r="H32" s="36"/>
      <c r="I32" s="36"/>
      <c r="J32" s="36"/>
    </row>
    <row r="33" spans="7:10" x14ac:dyDescent="0.2">
      <c r="G33" s="28" t="s">
        <v>146</v>
      </c>
      <c r="H33" s="28"/>
      <c r="I33" s="28"/>
      <c r="J33" s="28"/>
    </row>
    <row r="34" spans="7:10" x14ac:dyDescent="0.2">
      <c r="G34" s="30" t="s">
        <v>147</v>
      </c>
      <c r="H34" s="30"/>
      <c r="I34" s="30"/>
      <c r="J34" s="30"/>
    </row>
    <row r="35" spans="7:10" x14ac:dyDescent="0.2">
      <c r="G35" s="30"/>
      <c r="H35" s="30"/>
      <c r="I35" s="30"/>
      <c r="J35" s="30"/>
    </row>
  </sheetData>
  <mergeCells count="5">
    <mergeCell ref="G34:J35"/>
    <mergeCell ref="A1:D1"/>
    <mergeCell ref="G1:H1"/>
    <mergeCell ref="G9:H9"/>
    <mergeCell ref="G27:J32"/>
  </mergeCells>
  <pageMargins left="0.7" right="0.7" top="0.75" bottom="0.75" header="0.3" footer="0.3"/>
  <pageSetup paperSize="9" orientation="portrait" horizontalDpi="4294967292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workbookViewId="0">
      <selection activeCell="H53" sqref="H53"/>
    </sheetView>
  </sheetViews>
  <sheetFormatPr defaultRowHeight="15" x14ac:dyDescent="0.25"/>
  <cols>
    <col min="1" max="1" width="30.85546875" customWidth="1"/>
    <col min="2" max="2" width="11.5703125" bestFit="1" customWidth="1"/>
    <col min="3" max="3" width="31.7109375" customWidth="1"/>
    <col min="4" max="4" width="11.5703125" bestFit="1" customWidth="1"/>
    <col min="7" max="7" width="58.28515625" customWidth="1"/>
    <col min="8" max="8" width="10.5703125" bestFit="1" customWidth="1"/>
  </cols>
  <sheetData>
    <row r="1" spans="1:8" x14ac:dyDescent="0.25">
      <c r="A1" s="37" t="s">
        <v>148</v>
      </c>
      <c r="B1" s="37"/>
      <c r="C1" s="37"/>
      <c r="D1" s="37"/>
      <c r="E1" s="1"/>
      <c r="F1" s="1"/>
      <c r="G1" s="2" t="s">
        <v>121</v>
      </c>
      <c r="H1" s="2" t="s">
        <v>122</v>
      </c>
    </row>
    <row r="2" spans="1:8" x14ac:dyDescent="0.25">
      <c r="A2" s="5" t="s">
        <v>48</v>
      </c>
      <c r="B2" s="4">
        <v>5500</v>
      </c>
      <c r="C2" s="5" t="s">
        <v>70</v>
      </c>
      <c r="D2" s="4">
        <v>330000</v>
      </c>
      <c r="E2" s="1"/>
      <c r="F2" s="1"/>
      <c r="G2" s="5" t="s">
        <v>70</v>
      </c>
      <c r="H2" s="13">
        <f>SUM(H3:H4)</f>
        <v>333000</v>
      </c>
    </row>
    <row r="3" spans="1:8" x14ac:dyDescent="0.25">
      <c r="A3" s="5" t="s">
        <v>49</v>
      </c>
      <c r="B3" s="4">
        <v>50000</v>
      </c>
      <c r="C3" s="5" t="s">
        <v>71</v>
      </c>
      <c r="D3" s="4">
        <v>30000</v>
      </c>
      <c r="E3" s="1"/>
      <c r="F3" s="1"/>
      <c r="G3" s="5" t="s">
        <v>70</v>
      </c>
      <c r="H3" s="13">
        <f>D2</f>
        <v>330000</v>
      </c>
    </row>
    <row r="4" spans="1:8" x14ac:dyDescent="0.25">
      <c r="A4" s="5" t="s">
        <v>50</v>
      </c>
      <c r="B4" s="4">
        <v>95000</v>
      </c>
      <c r="C4" s="5" t="s">
        <v>72</v>
      </c>
      <c r="D4" s="4">
        <v>3000</v>
      </c>
      <c r="E4" s="1"/>
      <c r="F4" s="1"/>
      <c r="G4" s="5" t="s">
        <v>72</v>
      </c>
      <c r="H4" s="13">
        <f>D4</f>
        <v>3000</v>
      </c>
    </row>
    <row r="5" spans="1:8" x14ac:dyDescent="0.25">
      <c r="A5" s="5" t="s">
        <v>51</v>
      </c>
      <c r="B5" s="4">
        <v>37000</v>
      </c>
      <c r="C5" s="5" t="s">
        <v>73</v>
      </c>
      <c r="D5" s="4">
        <v>4000</v>
      </c>
      <c r="E5" s="1"/>
      <c r="F5" s="1"/>
      <c r="G5" s="5" t="s">
        <v>123</v>
      </c>
      <c r="H5" s="13">
        <f>H6+H7</f>
        <v>74000</v>
      </c>
    </row>
    <row r="6" spans="1:8" x14ac:dyDescent="0.25">
      <c r="A6" s="5" t="s">
        <v>52</v>
      </c>
      <c r="B6" s="4">
        <v>25000</v>
      </c>
      <c r="C6" s="5" t="s">
        <v>126</v>
      </c>
      <c r="D6" s="4">
        <v>10000</v>
      </c>
      <c r="E6" s="1"/>
      <c r="F6" s="1"/>
      <c r="G6" s="5" t="s">
        <v>71</v>
      </c>
      <c r="H6" s="13">
        <f>D3</f>
        <v>30000</v>
      </c>
    </row>
    <row r="7" spans="1:8" x14ac:dyDescent="0.25">
      <c r="A7" s="5" t="s">
        <v>53</v>
      </c>
      <c r="B7" s="4">
        <v>14000</v>
      </c>
      <c r="C7" s="5" t="s">
        <v>74</v>
      </c>
      <c r="D7" s="4">
        <v>15000</v>
      </c>
      <c r="E7" s="1"/>
      <c r="F7" s="1"/>
      <c r="G7" s="5" t="s">
        <v>78</v>
      </c>
      <c r="H7" s="13">
        <f>D11</f>
        <v>44000</v>
      </c>
    </row>
    <row r="8" spans="1:8" x14ac:dyDescent="0.25">
      <c r="A8" s="5" t="s">
        <v>54</v>
      </c>
      <c r="B8" s="4">
        <v>3500</v>
      </c>
      <c r="C8" s="5" t="s">
        <v>75</v>
      </c>
      <c r="D8" s="4">
        <v>5000</v>
      </c>
      <c r="E8" s="1"/>
      <c r="F8" s="1"/>
      <c r="G8" s="2" t="s">
        <v>124</v>
      </c>
      <c r="H8" s="29">
        <f>H2+H5</f>
        <v>407000</v>
      </c>
    </row>
    <row r="9" spans="1:8" x14ac:dyDescent="0.25">
      <c r="A9" s="5" t="s">
        <v>55</v>
      </c>
      <c r="B9" s="4">
        <v>6000</v>
      </c>
      <c r="C9" s="5" t="s">
        <v>76</v>
      </c>
      <c r="D9" s="4">
        <v>3000</v>
      </c>
      <c r="E9" s="1"/>
      <c r="F9" s="1"/>
      <c r="G9" s="2" t="s">
        <v>125</v>
      </c>
      <c r="H9" s="29">
        <f>H10+H11+H12+H13+H14</f>
        <v>177500</v>
      </c>
    </row>
    <row r="10" spans="1:8" x14ac:dyDescent="0.25">
      <c r="A10" s="5" t="s">
        <v>56</v>
      </c>
      <c r="B10" s="4">
        <v>25000</v>
      </c>
      <c r="C10" s="5" t="s">
        <v>77</v>
      </c>
      <c r="D10" s="4">
        <v>1500</v>
      </c>
      <c r="E10" s="1"/>
      <c r="F10" s="1"/>
      <c r="G10" s="5" t="s">
        <v>48</v>
      </c>
      <c r="H10" s="13">
        <f>B2</f>
        <v>5500</v>
      </c>
    </row>
    <row r="11" spans="1:8" x14ac:dyDescent="0.25">
      <c r="A11" s="5" t="s">
        <v>57</v>
      </c>
      <c r="B11" s="4">
        <v>5000</v>
      </c>
      <c r="C11" s="5" t="s">
        <v>78</v>
      </c>
      <c r="D11" s="4">
        <v>44000</v>
      </c>
      <c r="E11" s="1"/>
      <c r="F11" s="1"/>
      <c r="G11" s="5" t="s">
        <v>49</v>
      </c>
      <c r="H11" s="13">
        <f>B3</f>
        <v>50000</v>
      </c>
    </row>
    <row r="12" spans="1:8" x14ac:dyDescent="0.25">
      <c r="A12" s="5" t="s">
        <v>58</v>
      </c>
      <c r="B12" s="4">
        <v>6000</v>
      </c>
      <c r="C12" s="5" t="s">
        <v>79</v>
      </c>
      <c r="D12" s="4">
        <v>12000</v>
      </c>
      <c r="E12" s="1"/>
      <c r="F12" s="1"/>
      <c r="G12" s="5" t="s">
        <v>50</v>
      </c>
      <c r="H12" s="13">
        <f t="shared" ref="H12:H13" si="0">B4</f>
        <v>95000</v>
      </c>
    </row>
    <row r="13" spans="1:8" x14ac:dyDescent="0.25">
      <c r="A13" s="5" t="s">
        <v>59</v>
      </c>
      <c r="B13" s="4">
        <v>23000</v>
      </c>
      <c r="C13" s="5"/>
      <c r="D13" s="5"/>
      <c r="E13" s="1"/>
      <c r="F13" s="1"/>
      <c r="G13" s="5" t="s">
        <v>51</v>
      </c>
      <c r="H13" s="13">
        <f t="shared" si="0"/>
        <v>37000</v>
      </c>
    </row>
    <row r="14" spans="1:8" x14ac:dyDescent="0.25">
      <c r="A14" s="5" t="s">
        <v>60</v>
      </c>
      <c r="B14" s="4">
        <v>8000</v>
      </c>
      <c r="C14" s="5"/>
      <c r="D14" s="5"/>
      <c r="E14" s="1"/>
      <c r="F14" s="1"/>
      <c r="G14" s="5" t="s">
        <v>126</v>
      </c>
      <c r="H14" s="13">
        <f>-D6</f>
        <v>-10000</v>
      </c>
    </row>
    <row r="15" spans="1:8" x14ac:dyDescent="0.25">
      <c r="A15" s="5" t="s">
        <v>61</v>
      </c>
      <c r="B15" s="4">
        <v>25000</v>
      </c>
      <c r="C15" s="5"/>
      <c r="D15" s="5"/>
      <c r="E15" s="1"/>
      <c r="F15" s="1"/>
      <c r="G15" s="2" t="s">
        <v>133</v>
      </c>
      <c r="H15" s="29">
        <f>SUM(H16:H18)</f>
        <v>5000</v>
      </c>
    </row>
    <row r="16" spans="1:8" x14ac:dyDescent="0.25">
      <c r="A16" s="5" t="s">
        <v>62</v>
      </c>
      <c r="B16" s="4">
        <v>10000</v>
      </c>
      <c r="C16" s="5"/>
      <c r="D16" s="5"/>
      <c r="E16" s="1"/>
      <c r="F16" s="1"/>
      <c r="G16" s="5" t="s">
        <v>52</v>
      </c>
      <c r="H16" s="13">
        <f>B6</f>
        <v>25000</v>
      </c>
    </row>
    <row r="17" spans="1:8" x14ac:dyDescent="0.25">
      <c r="A17" s="5" t="s">
        <v>63</v>
      </c>
      <c r="B17" s="4">
        <v>20000</v>
      </c>
      <c r="C17" s="5"/>
      <c r="D17" s="5"/>
      <c r="E17" s="1"/>
      <c r="F17" s="1"/>
      <c r="G17" s="5" t="s">
        <v>74</v>
      </c>
      <c r="H17" s="13">
        <f>-D7</f>
        <v>-15000</v>
      </c>
    </row>
    <row r="18" spans="1:8" x14ac:dyDescent="0.25">
      <c r="A18" s="5" t="s">
        <v>64</v>
      </c>
      <c r="B18" s="4">
        <v>12000</v>
      </c>
      <c r="C18" s="5"/>
      <c r="D18" s="5"/>
      <c r="E18" s="1"/>
      <c r="F18" s="1"/>
      <c r="G18" s="5" t="s">
        <v>75</v>
      </c>
      <c r="H18" s="13">
        <f xml:space="preserve"> -D8</f>
        <v>-5000</v>
      </c>
    </row>
    <row r="19" spans="1:8" x14ac:dyDescent="0.25">
      <c r="A19" s="5" t="s">
        <v>65</v>
      </c>
      <c r="B19" s="4">
        <v>1000</v>
      </c>
      <c r="C19" s="5"/>
      <c r="D19" s="5"/>
      <c r="E19" s="1"/>
      <c r="F19" s="1"/>
      <c r="G19" s="2" t="s">
        <v>127</v>
      </c>
      <c r="H19" s="29">
        <f>SUM(H20:H27)</f>
        <v>69500</v>
      </c>
    </row>
    <row r="20" spans="1:8" x14ac:dyDescent="0.25">
      <c r="A20" s="5" t="s">
        <v>66</v>
      </c>
      <c r="B20" s="4">
        <v>30000</v>
      </c>
      <c r="C20" s="5"/>
      <c r="D20" s="5"/>
      <c r="E20" s="1"/>
      <c r="F20" s="1"/>
      <c r="G20" s="5" t="s">
        <v>53</v>
      </c>
      <c r="H20" s="13">
        <f>B7</f>
        <v>14000</v>
      </c>
    </row>
    <row r="21" spans="1:8" x14ac:dyDescent="0.25">
      <c r="A21" s="5" t="s">
        <v>67</v>
      </c>
      <c r="B21" s="4">
        <v>13000</v>
      </c>
      <c r="C21" s="5"/>
      <c r="D21" s="5"/>
      <c r="E21" s="1"/>
      <c r="F21" s="1"/>
      <c r="G21" s="5" t="s">
        <v>54</v>
      </c>
      <c r="H21" s="13">
        <f t="shared" ref="H21:H23" si="1">B8</f>
        <v>3500</v>
      </c>
    </row>
    <row r="22" spans="1:8" x14ac:dyDescent="0.25">
      <c r="A22" s="5" t="s">
        <v>68</v>
      </c>
      <c r="B22" s="4">
        <v>3000</v>
      </c>
      <c r="C22" s="5"/>
      <c r="D22" s="5"/>
      <c r="E22" s="1"/>
      <c r="F22" s="1"/>
      <c r="G22" s="5" t="s">
        <v>55</v>
      </c>
      <c r="H22" s="13">
        <f t="shared" si="1"/>
        <v>6000</v>
      </c>
    </row>
    <row r="23" spans="1:8" ht="15.75" thickBot="1" x14ac:dyDescent="0.3">
      <c r="A23" s="5" t="s">
        <v>69</v>
      </c>
      <c r="B23" s="4">
        <v>2000</v>
      </c>
      <c r="C23" s="5"/>
      <c r="D23" s="5"/>
      <c r="E23" s="1"/>
      <c r="F23" s="1"/>
      <c r="G23" s="5" t="s">
        <v>56</v>
      </c>
      <c r="H23" s="13">
        <f t="shared" si="1"/>
        <v>25000</v>
      </c>
    </row>
    <row r="24" spans="1:8" ht="15.75" thickBot="1" x14ac:dyDescent="0.3">
      <c r="A24" s="20" t="s">
        <v>23</v>
      </c>
      <c r="B24" s="21">
        <f>SUM(B2:B23)</f>
        <v>419000</v>
      </c>
      <c r="C24" s="22"/>
      <c r="D24" s="23">
        <f>SUM(D2:D23)</f>
        <v>457500</v>
      </c>
      <c r="E24" s="1"/>
      <c r="F24" s="1"/>
      <c r="G24" s="5" t="s">
        <v>57</v>
      </c>
      <c r="H24" s="13">
        <f>B11</f>
        <v>5000</v>
      </c>
    </row>
    <row r="25" spans="1:8" ht="15.75" thickBot="1" x14ac:dyDescent="0.3">
      <c r="A25" s="24" t="s">
        <v>24</v>
      </c>
      <c r="B25" s="25"/>
      <c r="C25" s="26"/>
      <c r="D25" s="23">
        <f>D24-B24</f>
        <v>38500</v>
      </c>
      <c r="E25" s="1"/>
      <c r="F25" s="1"/>
      <c r="G25" s="5" t="s">
        <v>64</v>
      </c>
      <c r="H25" s="13">
        <f>B18</f>
        <v>12000</v>
      </c>
    </row>
    <row r="26" spans="1:8" x14ac:dyDescent="0.25">
      <c r="A26" s="1"/>
      <c r="B26" s="1"/>
      <c r="C26" s="1"/>
      <c r="D26" s="1"/>
      <c r="E26" s="1"/>
      <c r="F26" s="1"/>
      <c r="G26" s="5" t="s">
        <v>65</v>
      </c>
      <c r="H26" s="13">
        <f>B19</f>
        <v>1000</v>
      </c>
    </row>
    <row r="27" spans="1:8" x14ac:dyDescent="0.25">
      <c r="A27" s="1"/>
      <c r="B27" s="1"/>
      <c r="C27" s="1"/>
      <c r="D27" s="1"/>
      <c r="E27" s="1"/>
      <c r="F27" s="1"/>
      <c r="G27" s="5" t="str">
        <f>A22</f>
        <v>Spese bancarie</v>
      </c>
      <c r="H27" s="13">
        <f>B22</f>
        <v>3000</v>
      </c>
    </row>
    <row r="28" spans="1:8" x14ac:dyDescent="0.25">
      <c r="A28" s="1"/>
      <c r="B28" s="1"/>
      <c r="C28" s="1"/>
      <c r="D28" s="1"/>
      <c r="E28" s="1"/>
      <c r="F28" s="1"/>
      <c r="G28" s="2" t="s">
        <v>128</v>
      </c>
      <c r="H28" s="29">
        <f>SUM(H29:H31)</f>
        <v>25000</v>
      </c>
    </row>
    <row r="29" spans="1:8" x14ac:dyDescent="0.25">
      <c r="A29" s="1"/>
      <c r="B29" s="1"/>
      <c r="C29" s="1"/>
      <c r="D29" s="1"/>
      <c r="E29" s="1"/>
      <c r="F29" s="1"/>
      <c r="G29" s="5" t="s">
        <v>58</v>
      </c>
      <c r="H29" s="13">
        <f>B12</f>
        <v>6000</v>
      </c>
    </row>
    <row r="30" spans="1:8" x14ac:dyDescent="0.25">
      <c r="A30" s="1"/>
      <c r="B30" s="1"/>
      <c r="C30" s="1"/>
      <c r="D30" s="1"/>
      <c r="E30" s="1"/>
      <c r="F30" s="1"/>
      <c r="G30" s="5" t="s">
        <v>59</v>
      </c>
      <c r="H30" s="13">
        <f>B13</f>
        <v>23000</v>
      </c>
    </row>
    <row r="31" spans="1:8" x14ac:dyDescent="0.25">
      <c r="A31" s="1"/>
      <c r="B31" s="1"/>
      <c r="C31" s="1"/>
      <c r="D31" s="1"/>
      <c r="E31" s="1"/>
      <c r="F31" s="1"/>
      <c r="G31" s="5" t="s">
        <v>73</v>
      </c>
      <c r="H31" s="13">
        <f>-D5</f>
        <v>-4000</v>
      </c>
    </row>
    <row r="32" spans="1:8" x14ac:dyDescent="0.25">
      <c r="A32" s="1"/>
      <c r="B32" s="1"/>
      <c r="C32" s="1"/>
      <c r="D32" s="1"/>
      <c r="E32" s="1"/>
      <c r="F32" s="1"/>
      <c r="G32" s="2" t="s">
        <v>129</v>
      </c>
      <c r="H32" s="29">
        <f>H33</f>
        <v>8000</v>
      </c>
    </row>
    <row r="33" spans="1:8" x14ac:dyDescent="0.25">
      <c r="A33" s="1"/>
      <c r="B33" s="1"/>
      <c r="C33" s="1"/>
      <c r="D33" s="1"/>
      <c r="E33" s="1"/>
      <c r="F33" s="1"/>
      <c r="G33" s="5" t="s">
        <v>130</v>
      </c>
      <c r="H33" s="13">
        <f>B14</f>
        <v>8000</v>
      </c>
    </row>
    <row r="34" spans="1:8" x14ac:dyDescent="0.25">
      <c r="A34" s="1"/>
      <c r="B34" s="1"/>
      <c r="C34" s="1"/>
      <c r="D34" s="1"/>
      <c r="E34" s="1"/>
      <c r="F34" s="1"/>
      <c r="G34" s="2" t="s">
        <v>131</v>
      </c>
      <c r="H34" s="29">
        <f>H8-H9-H15-H19-H28-H32</f>
        <v>122000</v>
      </c>
    </row>
    <row r="35" spans="1:8" x14ac:dyDescent="0.25">
      <c r="A35" s="1"/>
      <c r="B35" s="1"/>
      <c r="C35" s="1"/>
      <c r="D35" s="1"/>
      <c r="E35" s="1"/>
      <c r="F35" s="1"/>
      <c r="G35" s="2" t="s">
        <v>132</v>
      </c>
      <c r="H35" s="2"/>
    </row>
    <row r="36" spans="1:8" x14ac:dyDescent="0.25">
      <c r="A36" s="1"/>
      <c r="B36" s="1"/>
      <c r="C36" s="1"/>
      <c r="D36" s="1"/>
      <c r="E36" s="1"/>
      <c r="F36" s="1"/>
      <c r="G36" s="2" t="s">
        <v>63</v>
      </c>
      <c r="H36" s="4">
        <f>H37</f>
        <v>20000</v>
      </c>
    </row>
    <row r="37" spans="1:8" x14ac:dyDescent="0.25">
      <c r="A37" s="1"/>
      <c r="B37" s="1"/>
      <c r="C37" s="1"/>
      <c r="D37" s="1"/>
      <c r="E37" s="1"/>
      <c r="F37" s="1"/>
      <c r="G37" s="5" t="s">
        <v>63</v>
      </c>
      <c r="H37" s="4">
        <f>B17</f>
        <v>20000</v>
      </c>
    </row>
    <row r="38" spans="1:8" x14ac:dyDescent="0.25">
      <c r="A38" s="1"/>
      <c r="B38" s="1"/>
      <c r="C38" s="1"/>
      <c r="D38" s="1"/>
      <c r="E38" s="1"/>
      <c r="F38" s="1"/>
      <c r="G38" s="2" t="s">
        <v>62</v>
      </c>
      <c r="H38" s="4">
        <f>H39</f>
        <v>10000</v>
      </c>
    </row>
    <row r="39" spans="1:8" x14ac:dyDescent="0.25">
      <c r="A39" s="1"/>
      <c r="B39" s="1"/>
      <c r="C39" s="1"/>
      <c r="D39" s="1"/>
      <c r="E39" s="1"/>
      <c r="F39" s="1"/>
      <c r="G39" s="5" t="s">
        <v>134</v>
      </c>
      <c r="H39" s="4">
        <f>B16</f>
        <v>10000</v>
      </c>
    </row>
    <row r="40" spans="1:8" x14ac:dyDescent="0.25">
      <c r="A40" s="1"/>
      <c r="B40" s="1"/>
      <c r="C40" s="1"/>
      <c r="D40" s="1"/>
      <c r="E40" s="1"/>
      <c r="F40" s="1"/>
      <c r="G40" s="2" t="s">
        <v>135</v>
      </c>
      <c r="H40" s="4">
        <f>H41</f>
        <v>30000</v>
      </c>
    </row>
    <row r="41" spans="1:8" x14ac:dyDescent="0.25">
      <c r="A41" s="1"/>
      <c r="B41" s="1"/>
      <c r="C41" s="1"/>
      <c r="D41" s="1"/>
      <c r="E41" s="1"/>
      <c r="F41" s="1"/>
      <c r="G41" s="5" t="s">
        <v>66</v>
      </c>
      <c r="H41" s="13">
        <f>B20</f>
        <v>30000</v>
      </c>
    </row>
    <row r="42" spans="1:8" x14ac:dyDescent="0.25">
      <c r="A42" s="1"/>
      <c r="B42" s="1"/>
      <c r="C42" s="1"/>
      <c r="D42" s="1"/>
      <c r="E42" s="1"/>
      <c r="F42" s="1"/>
      <c r="G42" s="2" t="s">
        <v>136</v>
      </c>
      <c r="H42" s="29">
        <f>H34-H36-H38-H40</f>
        <v>62000</v>
      </c>
    </row>
    <row r="43" spans="1:8" x14ac:dyDescent="0.25">
      <c r="A43" s="1"/>
      <c r="B43" s="1"/>
      <c r="C43" s="1"/>
      <c r="D43" s="1"/>
      <c r="E43" s="1"/>
      <c r="F43" s="1"/>
      <c r="G43" s="2" t="s">
        <v>137</v>
      </c>
      <c r="H43" s="29">
        <f>SUM(H44:H45)</f>
        <v>4500</v>
      </c>
    </row>
    <row r="44" spans="1:8" x14ac:dyDescent="0.25">
      <c r="A44" s="1"/>
      <c r="B44" s="1"/>
      <c r="C44" s="1"/>
      <c r="D44" s="1"/>
      <c r="E44" s="1"/>
      <c r="F44" s="1"/>
      <c r="G44" s="5" t="s">
        <v>138</v>
      </c>
      <c r="H44" s="13">
        <f>D9</f>
        <v>3000</v>
      </c>
    </row>
    <row r="45" spans="1:8" x14ac:dyDescent="0.25">
      <c r="A45" s="1"/>
      <c r="B45" s="1"/>
      <c r="C45" s="1"/>
      <c r="D45" s="1"/>
      <c r="E45" s="1"/>
      <c r="F45" s="1"/>
      <c r="G45" s="5" t="s">
        <v>77</v>
      </c>
      <c r="H45" s="13">
        <f>D10</f>
        <v>1500</v>
      </c>
    </row>
    <row r="46" spans="1:8" x14ac:dyDescent="0.25">
      <c r="A46" s="1"/>
      <c r="B46" s="1"/>
      <c r="C46" s="1"/>
      <c r="D46" s="1"/>
      <c r="E46" s="1"/>
      <c r="F46" s="1"/>
      <c r="G46" s="2" t="s">
        <v>139</v>
      </c>
      <c r="H46" s="29">
        <f>H47</f>
        <v>13000</v>
      </c>
    </row>
    <row r="47" spans="1:8" x14ac:dyDescent="0.25">
      <c r="A47" s="1"/>
      <c r="B47" s="1"/>
      <c r="C47" s="1"/>
      <c r="D47" s="1"/>
      <c r="E47" s="1"/>
      <c r="F47" s="1"/>
      <c r="G47" s="5" t="s">
        <v>67</v>
      </c>
      <c r="H47" s="13">
        <f>B21</f>
        <v>13000</v>
      </c>
    </row>
    <row r="48" spans="1:8" x14ac:dyDescent="0.25">
      <c r="A48" s="1"/>
      <c r="B48" s="1"/>
      <c r="C48" s="1"/>
      <c r="D48" s="1"/>
      <c r="E48" s="1"/>
      <c r="F48" s="1"/>
      <c r="G48" s="2" t="s">
        <v>140</v>
      </c>
      <c r="H48" s="29">
        <f>H42+H43-H46</f>
        <v>53500</v>
      </c>
    </row>
    <row r="49" spans="1:8" x14ac:dyDescent="0.25">
      <c r="A49" s="1"/>
      <c r="B49" s="1"/>
      <c r="C49" s="1"/>
      <c r="D49" s="1"/>
      <c r="E49" s="1"/>
      <c r="F49" s="1"/>
      <c r="G49" s="5" t="s">
        <v>141</v>
      </c>
      <c r="H49" s="13">
        <f>B15</f>
        <v>25000</v>
      </c>
    </row>
    <row r="50" spans="1:8" x14ac:dyDescent="0.25">
      <c r="A50" s="1"/>
      <c r="B50" s="1"/>
      <c r="C50" s="1"/>
      <c r="D50" s="1"/>
      <c r="E50" s="1"/>
      <c r="F50" s="1"/>
      <c r="G50" s="2" t="s">
        <v>142</v>
      </c>
      <c r="H50" s="29">
        <f>H48-H49</f>
        <v>28500</v>
      </c>
    </row>
    <row r="51" spans="1:8" x14ac:dyDescent="0.25">
      <c r="A51" s="1"/>
      <c r="B51" s="1"/>
      <c r="C51" s="1"/>
      <c r="D51" s="1"/>
      <c r="E51" s="1"/>
      <c r="F51" s="1"/>
      <c r="G51" s="2" t="s">
        <v>143</v>
      </c>
      <c r="H51" s="5"/>
    </row>
    <row r="52" spans="1:8" x14ac:dyDescent="0.25">
      <c r="A52" s="1"/>
      <c r="B52" s="1"/>
      <c r="C52" s="1"/>
      <c r="D52" s="1"/>
      <c r="E52" s="1"/>
      <c r="F52" s="1"/>
      <c r="G52" s="5" t="s">
        <v>144</v>
      </c>
      <c r="H52" s="13">
        <f>D12-B23</f>
        <v>10000</v>
      </c>
    </row>
    <row r="53" spans="1:8" x14ac:dyDescent="0.25">
      <c r="A53" s="1"/>
      <c r="B53" s="1"/>
      <c r="C53" s="1"/>
      <c r="D53" s="1"/>
      <c r="E53" s="1"/>
      <c r="F53" s="1"/>
      <c r="G53" s="2" t="s">
        <v>145</v>
      </c>
      <c r="H53" s="29">
        <f>H50+H52</f>
        <v>38500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SFP IAS</vt:lpstr>
      <vt:lpstr>SCIIAS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Paola Rossi</cp:lastModifiedBy>
  <dcterms:created xsi:type="dcterms:W3CDTF">2020-11-10T13:40:36Z</dcterms:created>
  <dcterms:modified xsi:type="dcterms:W3CDTF">2021-11-25T13:43:35Z</dcterms:modified>
</cp:coreProperties>
</file>