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1-22\2tubi\"/>
    </mc:Choice>
  </mc:AlternateContent>
  <bookViews>
    <workbookView xWindow="0" yWindow="0" windowWidth="23040" windowHeight="8616" tabRatio="736" activeTab="1"/>
  </bookViews>
  <sheets>
    <sheet name="Foglio1" sheetId="1" r:id="rId1"/>
    <sheet name="ambiente 7" sheetId="2" r:id="rId2"/>
    <sheet name="ambiente6" sheetId="3" r:id="rId3"/>
    <sheet name="ambiente5" sheetId="4" r:id="rId4"/>
    <sheet name="ambiente4" sheetId="5" r:id="rId5"/>
    <sheet name="ambiente3" sheetId="6" r:id="rId6"/>
    <sheet name="ambiente2" sheetId="7" r:id="rId7"/>
    <sheet name="ambiente1" sheetId="8" r:id="rId8"/>
    <sheet name="Foglio2" sheetId="9" r:id="rId9"/>
  </sheets>
  <definedNames>
    <definedName name="Kv">Foglio1!$B$10</definedName>
    <definedName name="mu">Foglio1!$B$17</definedName>
    <definedName name="rho">Foglio1!$B$16</definedName>
    <definedName name="sumcsi">Foglio1!$B$18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1" i="2"/>
  <c r="B10" i="2"/>
  <c r="B9" i="2"/>
  <c r="B6" i="2"/>
  <c r="B7" i="2" s="1"/>
  <c r="B8" i="2" s="1"/>
  <c r="N6" i="9"/>
  <c r="M6" i="9"/>
  <c r="B5" i="2"/>
  <c r="B4" i="2"/>
  <c r="H9" i="8" l="1"/>
  <c r="H9" i="7"/>
  <c r="H9" i="6"/>
  <c r="H9" i="4"/>
  <c r="D2" i="4"/>
  <c r="H9" i="3"/>
  <c r="B4" i="3"/>
  <c r="B19" i="8" l="1"/>
  <c r="B20" i="8" s="1"/>
  <c r="B9" i="8"/>
  <c r="H4" i="8"/>
  <c r="B4" i="8"/>
  <c r="D2" i="8"/>
  <c r="B19" i="7"/>
  <c r="B20" i="7" s="1"/>
  <c r="B9" i="7"/>
  <c r="H4" i="7"/>
  <c r="B4" i="7"/>
  <c r="D2" i="7"/>
  <c r="B19" i="6"/>
  <c r="B20" i="6" s="1"/>
  <c r="B9" i="6"/>
  <c r="H4" i="6"/>
  <c r="B4" i="6"/>
  <c r="D2" i="6"/>
  <c r="H9" i="5"/>
  <c r="B19" i="5"/>
  <c r="B20" i="5" s="1"/>
  <c r="B9" i="5"/>
  <c r="H4" i="5"/>
  <c r="B4" i="5"/>
  <c r="D2" i="5"/>
  <c r="H4" i="4"/>
  <c r="B20" i="4"/>
  <c r="B19" i="4"/>
  <c r="B9" i="4"/>
  <c r="B4" i="4"/>
  <c r="B5" i="4" s="1"/>
  <c r="H4" i="3"/>
  <c r="B5" i="3"/>
  <c r="D2" i="3"/>
  <c r="B9" i="3"/>
  <c r="D2" i="2"/>
  <c r="B5" i="7" l="1"/>
  <c r="B5" i="5"/>
  <c r="B6" i="4"/>
  <c r="B7" i="4" s="1"/>
  <c r="B8" i="4" s="1"/>
  <c r="B10" i="4" s="1"/>
  <c r="B11" i="4"/>
  <c r="B5" i="8"/>
  <c r="B5" i="6"/>
  <c r="B6" i="8"/>
  <c r="B7" i="8" s="1"/>
  <c r="B8" i="8" s="1"/>
  <c r="B10" i="8" s="1"/>
  <c r="B11" i="8"/>
  <c r="B11" i="7"/>
  <c r="B6" i="7"/>
  <c r="B7" i="7" s="1"/>
  <c r="B8" i="7" s="1"/>
  <c r="B10" i="7" s="1"/>
  <c r="B12" i="7" s="1"/>
  <c r="B6" i="6"/>
  <c r="B7" i="6" s="1"/>
  <c r="B8" i="6" s="1"/>
  <c r="B10" i="6" s="1"/>
  <c r="B11" i="6"/>
  <c r="B6" i="5"/>
  <c r="B7" i="5" s="1"/>
  <c r="B8" i="5" s="1"/>
  <c r="B10" i="5" s="1"/>
  <c r="B11" i="5"/>
  <c r="B6" i="3"/>
  <c r="B7" i="3" s="1"/>
  <c r="B8" i="3" s="1"/>
  <c r="B10" i="3" s="1"/>
  <c r="B11" i="3"/>
  <c r="B12" i="4" l="1"/>
  <c r="B12" i="6"/>
  <c r="B12" i="5"/>
  <c r="B12" i="8"/>
  <c r="B12" i="3"/>
  <c r="B14" i="3" l="1"/>
  <c r="B15" i="3" s="1"/>
  <c r="B16" i="3" l="1"/>
  <c r="D15" i="3"/>
  <c r="H2" i="3" s="1"/>
  <c r="J2" i="3" s="1"/>
  <c r="H5" i="3" l="1"/>
  <c r="H11" i="3" s="1"/>
  <c r="H2" i="4"/>
  <c r="H2" i="5" s="1"/>
  <c r="H2" i="6" s="1"/>
  <c r="H2" i="7" s="1"/>
  <c r="H2" i="8" s="1"/>
  <c r="H6" i="3"/>
  <c r="H7" i="3" s="1"/>
  <c r="H8" i="3" s="1"/>
  <c r="H10" i="3" s="1"/>
  <c r="H5" i="4" l="1"/>
  <c r="H11" i="4" s="1"/>
  <c r="H12" i="3"/>
  <c r="H14" i="3" s="1"/>
  <c r="B14" i="4" s="1"/>
  <c r="H5" i="5"/>
  <c r="H5" i="7"/>
  <c r="H5" i="8"/>
  <c r="H5" i="6"/>
  <c r="H6" i="4"/>
  <c r="H7" i="4" s="1"/>
  <c r="H8" i="4" s="1"/>
  <c r="H10" i="4" s="1"/>
  <c r="B15" i="4" l="1"/>
  <c r="B16" i="4" s="1"/>
  <c r="B18" i="4"/>
  <c r="B21" i="4" s="1"/>
  <c r="B22" i="4" s="1"/>
  <c r="H6" i="7"/>
  <c r="H7" i="7" s="1"/>
  <c r="H8" i="7" s="1"/>
  <c r="H10" i="7" s="1"/>
  <c r="H11" i="7"/>
  <c r="H6" i="5"/>
  <c r="H7" i="5" s="1"/>
  <c r="H8" i="5" s="1"/>
  <c r="H10" i="5" s="1"/>
  <c r="H11" i="5"/>
  <c r="H6" i="6"/>
  <c r="H7" i="6" s="1"/>
  <c r="H8" i="6" s="1"/>
  <c r="H10" i="6" s="1"/>
  <c r="H11" i="6"/>
  <c r="H12" i="4"/>
  <c r="H14" i="4" s="1"/>
  <c r="B14" i="5" s="1"/>
  <c r="H6" i="8"/>
  <c r="H7" i="8" s="1"/>
  <c r="H8" i="8" s="1"/>
  <c r="H10" i="8" s="1"/>
  <c r="H11" i="8"/>
  <c r="H12" i="8" l="1"/>
  <c r="B18" i="5"/>
  <c r="B21" i="5" s="1"/>
  <c r="B22" i="5" s="1"/>
  <c r="B15" i="5"/>
  <c r="H12" i="5"/>
  <c r="H14" i="5" s="1"/>
  <c r="B14" i="6" s="1"/>
  <c r="D15" i="4"/>
  <c r="H12" i="7"/>
  <c r="H12" i="6"/>
  <c r="H14" i="6" l="1"/>
  <c r="B14" i="7" s="1"/>
  <c r="B18" i="6"/>
  <c r="B21" i="6" s="1"/>
  <c r="B22" i="6" s="1"/>
  <c r="B15" i="6"/>
  <c r="D15" i="5"/>
  <c r="B16" i="5"/>
  <c r="B16" i="6" l="1"/>
  <c r="D15" i="6"/>
  <c r="H14" i="7"/>
  <c r="B14" i="8" s="1"/>
  <c r="B18" i="7"/>
  <c r="B21" i="7" s="1"/>
  <c r="B22" i="7" s="1"/>
  <c r="B15" i="7"/>
  <c r="B15" i="8" l="1"/>
  <c r="B18" i="8"/>
  <c r="B21" i="8" s="1"/>
  <c r="B22" i="8" s="1"/>
  <c r="H14" i="8"/>
  <c r="B16" i="7"/>
  <c r="D15" i="7"/>
  <c r="D15" i="8" l="1"/>
  <c r="B16" i="8"/>
</calcChain>
</file>

<file path=xl/sharedStrings.xml><?xml version="1.0" encoding="utf-8"?>
<sst xmlns="http://schemas.openxmlformats.org/spreadsheetml/2006/main" count="391" uniqueCount="86">
  <si>
    <t>m^3/h</t>
  </si>
  <si>
    <t>Kv</t>
  </si>
  <si>
    <t>derivazione T</t>
  </si>
  <si>
    <t>confluenza T</t>
  </si>
  <si>
    <t>restringimento sez</t>
  </si>
  <si>
    <t>allargamento sez.</t>
  </si>
  <si>
    <t>m</t>
  </si>
  <si>
    <t>L derivazioni A/R</t>
  </si>
  <si>
    <t>rho</t>
  </si>
  <si>
    <t>kg/m^3</t>
  </si>
  <si>
    <t>mu</t>
  </si>
  <si>
    <t>kg m/s</t>
  </si>
  <si>
    <t>Pa</t>
  </si>
  <si>
    <t>A</t>
  </si>
  <si>
    <t>m^2</t>
  </si>
  <si>
    <t>u</t>
  </si>
  <si>
    <t>m/s</t>
  </si>
  <si>
    <t>Re</t>
  </si>
  <si>
    <t>Fa</t>
  </si>
  <si>
    <t>Dp_d</t>
  </si>
  <si>
    <t>Dp_c</t>
  </si>
  <si>
    <t>l/h</t>
  </si>
  <si>
    <t>Pa/m</t>
  </si>
  <si>
    <t>G</t>
  </si>
  <si>
    <t>d</t>
  </si>
  <si>
    <t>Dp_sat</t>
  </si>
  <si>
    <t xml:space="preserve">r </t>
  </si>
  <si>
    <t>Dp_t</t>
  </si>
  <si>
    <t>sumcsi</t>
  </si>
  <si>
    <t>montante 6-7</t>
  </si>
  <si>
    <t>sum csi</t>
  </si>
  <si>
    <t>Dp6-7,tot</t>
  </si>
  <si>
    <t>Dp6</t>
  </si>
  <si>
    <t>piano 6</t>
  </si>
  <si>
    <t>m^3/s</t>
  </si>
  <si>
    <t>G_6</t>
  </si>
  <si>
    <t>Dp_6</t>
  </si>
  <si>
    <t>DG</t>
  </si>
  <si>
    <t>montante 5-6</t>
  </si>
  <si>
    <t>Dp5-6,tot</t>
  </si>
  <si>
    <t>Dp5</t>
  </si>
  <si>
    <t>Dp_5</t>
  </si>
  <si>
    <t>G_5</t>
  </si>
  <si>
    <t>DP_v5</t>
  </si>
  <si>
    <t>G_v5</t>
  </si>
  <si>
    <t>bar</t>
  </si>
  <si>
    <t>Kv_v5</t>
  </si>
  <si>
    <t>montante 4-5</t>
  </si>
  <si>
    <t>Dp4-5,tot</t>
  </si>
  <si>
    <t>Dp4</t>
  </si>
  <si>
    <t>piano 5</t>
  </si>
  <si>
    <t>piano 4</t>
  </si>
  <si>
    <t>Dp_4</t>
  </si>
  <si>
    <t>G_4</t>
  </si>
  <si>
    <t>G_v</t>
  </si>
  <si>
    <t>DP_v</t>
  </si>
  <si>
    <t>Kv_v</t>
  </si>
  <si>
    <t>montante 3-4</t>
  </si>
  <si>
    <t>Dp3</t>
  </si>
  <si>
    <t>piano 3</t>
  </si>
  <si>
    <t>Dp</t>
  </si>
  <si>
    <t>Dp2</t>
  </si>
  <si>
    <t>Dp2-3,tot</t>
  </si>
  <si>
    <t>montante 2-3</t>
  </si>
  <si>
    <t>Dp1</t>
  </si>
  <si>
    <t>montante 1-2</t>
  </si>
  <si>
    <t>montante 1-0</t>
  </si>
  <si>
    <t>ambiente</t>
  </si>
  <si>
    <t>Conductivity: k</t>
  </si>
  <si>
    <t>Prandtl number:</t>
  </si>
  <si>
    <t xml:space="preserve">Density: </t>
  </si>
  <si>
    <t>(kg/m^3)</t>
  </si>
  <si>
    <t xml:space="preserve">Dynamic Viscosity: </t>
  </si>
  <si>
    <t>(kg/m.s)</t>
  </si>
  <si>
    <t xml:space="preserve">Kinematic Viscosity: </t>
  </si>
  <si>
    <t>(m^2/s)</t>
  </si>
  <si>
    <t>Specific Heat: cp</t>
  </si>
  <si>
    <t>(J/kg.K)</t>
  </si>
  <si>
    <t>(W/m.K)</t>
  </si>
  <si>
    <t xml:space="preserve">Thermal Diffusivity: </t>
  </si>
  <si>
    <t xml:space="preserve">Thermal Expansion Coefficient: </t>
  </si>
  <si>
    <t>(1/K)</t>
  </si>
  <si>
    <t>acqua + glicole 30 %</t>
  </si>
  <si>
    <t>ambiente 7</t>
  </si>
  <si>
    <t>1/2"</t>
  </si>
  <si>
    <t>Dp_vent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</si>
</sst>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" fontId="0" fillId="0" borderId="1" xfId="0" quotePrefix="1" applyNumberFormat="1" applyBorder="1" applyAlignment="1">
      <alignment horizontal="right" vertical="center" wrapText="1"/>
    </xf>
    <xf numFmtId="16" fontId="0" fillId="0" borderId="0" xfId="0" applyNumberFormat="1"/>
    <xf numFmtId="0" fontId="1" fillId="0" borderId="0" xfId="0" applyFont="1"/>
    <xf numFmtId="11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572814</xdr:colOff>
      <xdr:row>9</xdr:row>
      <xdr:rowOff>110359</xdr:rowOff>
    </xdr:from>
    <xdr:to>
      <xdr:col>11</xdr:col>
      <xdr:colOff>386102</xdr:colOff>
      <xdr:row>16</xdr:row>
      <xdr:rowOff>140723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1765738"/>
          <a:ext cx="5315454" cy="12916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441960</xdr:colOff>
      <xdr:row>32</xdr:row>
      <xdr:rowOff>99060</xdr:rowOff>
    </xdr:to>
    <xdr:pic>
      <xdr:nvPicPr>
        <xdr:cNvPr id="2" name="Immagine 1" descr="Tab_312I0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7560" cy="595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B17" sqref="B17"/>
    </sheetView>
  </sheetViews>
  <sheetFormatPr defaultRowHeight="14.4" x14ac:dyDescent="0.3"/>
  <cols>
    <col min="1" max="1" width="21.77734375" customWidth="1"/>
    <col min="2" max="2" width="9.88671875" bestFit="1" customWidth="1"/>
    <col min="5" max="5" width="18" customWidth="1"/>
  </cols>
  <sheetData>
    <row r="1" spans="1:7" x14ac:dyDescent="0.3">
      <c r="A1" t="s">
        <v>67</v>
      </c>
      <c r="B1" t="s">
        <v>21</v>
      </c>
      <c r="E1" t="s">
        <v>82</v>
      </c>
    </row>
    <row r="2" spans="1:7" x14ac:dyDescent="0.3">
      <c r="A2" s="2">
        <v>7</v>
      </c>
      <c r="B2">
        <v>430</v>
      </c>
      <c r="E2" s="4" t="s">
        <v>70</v>
      </c>
      <c r="F2" s="5">
        <v>1042.5999999999999</v>
      </c>
      <c r="G2" s="4" t="s">
        <v>71</v>
      </c>
    </row>
    <row r="3" spans="1:7" x14ac:dyDescent="0.3">
      <c r="A3" s="2">
        <v>6</v>
      </c>
      <c r="B3">
        <v>360</v>
      </c>
      <c r="E3" s="4" t="s">
        <v>72</v>
      </c>
      <c r="F3" s="5">
        <v>3.0438000000000002E-3</v>
      </c>
      <c r="G3" s="4" t="s">
        <v>73</v>
      </c>
    </row>
    <row r="4" spans="1:7" x14ac:dyDescent="0.3">
      <c r="A4" s="2">
        <v>5</v>
      </c>
      <c r="B4">
        <v>360</v>
      </c>
      <c r="E4" s="4" t="s">
        <v>74</v>
      </c>
      <c r="F4" s="5">
        <v>2.9195000000000002E-6</v>
      </c>
      <c r="G4" s="4" t="s">
        <v>75</v>
      </c>
    </row>
    <row r="5" spans="1:7" x14ac:dyDescent="0.3">
      <c r="A5" s="2">
        <v>4</v>
      </c>
      <c r="B5">
        <v>360</v>
      </c>
      <c r="E5" s="4" t="s">
        <v>76</v>
      </c>
      <c r="F5" s="5">
        <v>3681.6</v>
      </c>
      <c r="G5" s="4" t="s">
        <v>77</v>
      </c>
    </row>
    <row r="6" spans="1:7" x14ac:dyDescent="0.3">
      <c r="A6" s="2">
        <v>3</v>
      </c>
      <c r="B6">
        <v>360</v>
      </c>
      <c r="E6" s="4" t="s">
        <v>68</v>
      </c>
      <c r="F6" s="4">
        <v>0.47704000000000002</v>
      </c>
      <c r="G6" s="4" t="s">
        <v>78</v>
      </c>
    </row>
    <row r="7" spans="1:7" x14ac:dyDescent="0.3">
      <c r="A7" s="2">
        <v>2</v>
      </c>
      <c r="B7">
        <v>360</v>
      </c>
      <c r="E7" s="4" t="s">
        <v>69</v>
      </c>
      <c r="F7" s="4">
        <v>23.491</v>
      </c>
      <c r="G7" s="4"/>
    </row>
    <row r="8" spans="1:7" x14ac:dyDescent="0.3">
      <c r="A8" s="2">
        <v>1</v>
      </c>
      <c r="B8">
        <v>430</v>
      </c>
      <c r="E8" s="4" t="s">
        <v>79</v>
      </c>
      <c r="F8" s="5">
        <v>1.2428E-7</v>
      </c>
      <c r="G8" s="4" t="s">
        <v>75</v>
      </c>
    </row>
    <row r="9" spans="1:7" x14ac:dyDescent="0.3">
      <c r="E9" s="4" t="s">
        <v>80</v>
      </c>
      <c r="F9" s="5">
        <v>3.5317E-3</v>
      </c>
      <c r="G9" s="4" t="s">
        <v>81</v>
      </c>
    </row>
    <row r="10" spans="1:7" x14ac:dyDescent="0.3">
      <c r="A10" t="s">
        <v>1</v>
      </c>
      <c r="B10">
        <v>2.1</v>
      </c>
      <c r="C10" t="s">
        <v>0</v>
      </c>
    </row>
    <row r="11" spans="1:7" x14ac:dyDescent="0.3">
      <c r="A11" t="s">
        <v>2</v>
      </c>
      <c r="B11">
        <v>1</v>
      </c>
    </row>
    <row r="12" spans="1:7" x14ac:dyDescent="0.3">
      <c r="A12" t="s">
        <v>3</v>
      </c>
      <c r="B12">
        <v>1</v>
      </c>
    </row>
    <row r="13" spans="1:7" x14ac:dyDescent="0.3">
      <c r="A13" t="s">
        <v>4</v>
      </c>
      <c r="B13">
        <v>1</v>
      </c>
    </row>
    <row r="14" spans="1:7" x14ac:dyDescent="0.3">
      <c r="A14" t="s">
        <v>5</v>
      </c>
      <c r="B14">
        <v>0.5</v>
      </c>
    </row>
    <row r="15" spans="1:7" ht="12.6" customHeight="1" x14ac:dyDescent="0.3">
      <c r="A15" t="s">
        <v>7</v>
      </c>
      <c r="B15">
        <v>6</v>
      </c>
      <c r="C15" t="s">
        <v>6</v>
      </c>
    </row>
    <row r="16" spans="1:7" x14ac:dyDescent="0.3">
      <c r="A16" t="s">
        <v>8</v>
      </c>
      <c r="B16">
        <v>1042</v>
      </c>
      <c r="C16" t="s">
        <v>9</v>
      </c>
    </row>
    <row r="17" spans="1:3" x14ac:dyDescent="0.3">
      <c r="A17" t="s">
        <v>10</v>
      </c>
      <c r="B17" s="5">
        <v>3.0438000000000002E-3</v>
      </c>
      <c r="C17" t="s">
        <v>11</v>
      </c>
    </row>
    <row r="18" spans="1:3" x14ac:dyDescent="0.3">
      <c r="A18" t="s">
        <v>28</v>
      </c>
      <c r="B18">
        <v>8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28"/>
  <sheetViews>
    <sheetView tabSelected="1" zoomScale="145" zoomScaleNormal="145" workbookViewId="0">
      <selection activeCell="B13" sqref="B13"/>
    </sheetView>
  </sheetViews>
  <sheetFormatPr defaultRowHeight="14.4" x14ac:dyDescent="0.3"/>
  <cols>
    <col min="1" max="1" width="16.6640625" customWidth="1"/>
    <col min="2" max="2" width="8.88671875" customWidth="1"/>
    <col min="10" max="10" width="3.5546875" customWidth="1"/>
    <col min="11" max="11" width="19.5546875" customWidth="1"/>
  </cols>
  <sheetData>
    <row r="1" spans="1:10" x14ac:dyDescent="0.3">
      <c r="A1" t="s">
        <v>83</v>
      </c>
      <c r="G1" t="s">
        <v>29</v>
      </c>
    </row>
    <row r="2" spans="1:10" x14ac:dyDescent="0.3">
      <c r="A2" t="s">
        <v>23</v>
      </c>
      <c r="B2">
        <v>430</v>
      </c>
      <c r="C2" t="s">
        <v>21</v>
      </c>
      <c r="D2">
        <f>B2/1000/3600</f>
        <v>1.1944444444444444E-4</v>
      </c>
      <c r="E2" t="s">
        <v>34</v>
      </c>
      <c r="G2" t="s">
        <v>23</v>
      </c>
      <c r="J2" s="1"/>
    </row>
    <row r="3" spans="1:10" x14ac:dyDescent="0.3">
      <c r="A3" t="s">
        <v>24</v>
      </c>
      <c r="B3">
        <v>1.8550000000000001E-2</v>
      </c>
      <c r="C3" t="s">
        <v>6</v>
      </c>
      <c r="D3" t="s">
        <v>84</v>
      </c>
      <c r="G3" t="s">
        <v>24</v>
      </c>
      <c r="I3" t="s">
        <v>6</v>
      </c>
    </row>
    <row r="4" spans="1:10" x14ac:dyDescent="0.3">
      <c r="A4" t="s">
        <v>13</v>
      </c>
      <c r="B4">
        <f>PI()*B3^2/4</f>
        <v>2.7025747152047044E-4</v>
      </c>
      <c r="C4" t="s">
        <v>14</v>
      </c>
      <c r="G4" t="s">
        <v>13</v>
      </c>
    </row>
    <row r="5" spans="1:10" x14ac:dyDescent="0.3">
      <c r="A5" t="s">
        <v>15</v>
      </c>
      <c r="B5">
        <f>D2/B4</f>
        <v>0.44196537388013418</v>
      </c>
      <c r="C5" t="s">
        <v>16</v>
      </c>
      <c r="G5" t="s">
        <v>15</v>
      </c>
    </row>
    <row r="6" spans="1:10" x14ac:dyDescent="0.3">
      <c r="A6" t="s">
        <v>17</v>
      </c>
      <c r="B6" s="1">
        <f>rho*B5*B3/mu</f>
        <v>2806.620969927887</v>
      </c>
      <c r="G6" t="s">
        <v>17</v>
      </c>
      <c r="H6" s="1"/>
      <c r="J6" s="1"/>
    </row>
    <row r="7" spans="1:10" x14ac:dyDescent="0.3">
      <c r="A7" t="s">
        <v>18</v>
      </c>
      <c r="B7" s="1">
        <f>0.07*B6^(-0.13)*B3^(-0.14)</f>
        <v>4.3577870355008166E-2</v>
      </c>
      <c r="G7" t="s">
        <v>18</v>
      </c>
      <c r="H7" s="1"/>
    </row>
    <row r="8" spans="1:10" x14ac:dyDescent="0.3">
      <c r="A8" t="s">
        <v>26</v>
      </c>
      <c r="B8" s="1">
        <f>B7*0.5*rho*'ambiente 7'!B5^2/'ambiente 7'!B3</f>
        <v>239.07617722735546</v>
      </c>
      <c r="C8" t="s">
        <v>22</v>
      </c>
      <c r="G8" t="s">
        <v>26</v>
      </c>
      <c r="H8" s="1"/>
    </row>
    <row r="9" spans="1:10" x14ac:dyDescent="0.3">
      <c r="A9" t="s">
        <v>85</v>
      </c>
      <c r="B9">
        <f>(D2*3600/Kv)^2*100000</f>
        <v>4192.7437641723354</v>
      </c>
      <c r="C9" t="s">
        <v>12</v>
      </c>
      <c r="G9" t="s">
        <v>30</v>
      </c>
    </row>
    <row r="10" spans="1:10" x14ac:dyDescent="0.3">
      <c r="A10" t="s">
        <v>19</v>
      </c>
      <c r="B10" s="1">
        <f>B8*Foglio1!B15</f>
        <v>1434.4570633641329</v>
      </c>
      <c r="C10" t="s">
        <v>12</v>
      </c>
      <c r="G10" t="s">
        <v>19</v>
      </c>
      <c r="H10" s="1"/>
      <c r="I10" t="s">
        <v>12</v>
      </c>
      <c r="J10" s="1"/>
    </row>
    <row r="11" spans="1:10" x14ac:dyDescent="0.3">
      <c r="A11" t="s">
        <v>20</v>
      </c>
      <c r="B11" s="1">
        <f>sumcsi*0.5*'ambiente 7'!B5^2*rho</f>
        <v>814.14957664314034</v>
      </c>
      <c r="C11" t="s">
        <v>12</v>
      </c>
      <c r="G11" t="s">
        <v>20</v>
      </c>
      <c r="I11" t="s">
        <v>12</v>
      </c>
    </row>
    <row r="12" spans="1:10" x14ac:dyDescent="0.3">
      <c r="A12" t="s">
        <v>27</v>
      </c>
      <c r="B12" s="1">
        <f>SUM(B9:B11)</f>
        <v>6441.3504041796077</v>
      </c>
      <c r="C12" t="s">
        <v>12</v>
      </c>
      <c r="G12" t="s">
        <v>31</v>
      </c>
      <c r="H12" s="1"/>
      <c r="I12" t="s">
        <v>12</v>
      </c>
    </row>
    <row r="14" spans="1:10" x14ac:dyDescent="0.3">
      <c r="G14" t="s">
        <v>32</v>
      </c>
      <c r="H14" s="1"/>
      <c r="I14" t="s">
        <v>12</v>
      </c>
      <c r="J14" s="1"/>
    </row>
    <row r="24" spans="10:10" x14ac:dyDescent="0.3">
      <c r="J24" s="1"/>
    </row>
    <row r="28" spans="10:10" x14ac:dyDescent="0.3">
      <c r="J28" s="1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50" zoomScaleNormal="150" workbookViewId="0">
      <selection activeCell="H9" sqref="H9"/>
    </sheetView>
  </sheetViews>
  <sheetFormatPr defaultRowHeight="14.4" x14ac:dyDescent="0.3"/>
  <cols>
    <col min="10" max="10" width="12.21875" bestFit="1" customWidth="1"/>
  </cols>
  <sheetData>
    <row r="1" spans="1:10" x14ac:dyDescent="0.3">
      <c r="A1" t="s">
        <v>33</v>
      </c>
      <c r="G1" t="s">
        <v>38</v>
      </c>
    </row>
    <row r="2" spans="1:10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34</v>
      </c>
      <c r="G2" t="s">
        <v>23</v>
      </c>
      <c r="H2" t="e">
        <f>D15+'ambiente 7'!H2</f>
        <v>#DIV/0!</v>
      </c>
      <c r="I2" t="s">
        <v>34</v>
      </c>
      <c r="J2" t="e">
        <f>H2*1000*3600</f>
        <v>#DIV/0!</v>
      </c>
    </row>
    <row r="3" spans="1:10" x14ac:dyDescent="0.3">
      <c r="A3" t="s">
        <v>24</v>
      </c>
      <c r="C3" t="s">
        <v>6</v>
      </c>
      <c r="G3" t="s">
        <v>24</v>
      </c>
      <c r="I3" t="s">
        <v>6</v>
      </c>
    </row>
    <row r="4" spans="1:10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10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10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10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10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10" x14ac:dyDescent="0.3">
      <c r="A9" t="s">
        <v>25</v>
      </c>
      <c r="B9">
        <f>(B2/1000/Kv)^2*100000</f>
        <v>2938.775510204081</v>
      </c>
      <c r="C9" t="s">
        <v>12</v>
      </c>
      <c r="G9" t="s">
        <v>30</v>
      </c>
      <c r="H9">
        <f>Foglio1!B11+Foglio1!B12+Foglio1!B13+Foglio1!B14</f>
        <v>3.5</v>
      </c>
    </row>
    <row r="10" spans="1:10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10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10" x14ac:dyDescent="0.3">
      <c r="A12" t="s">
        <v>27</v>
      </c>
      <c r="B12" s="1" t="e">
        <f>B9+B10+B11</f>
        <v>#DIV/0!</v>
      </c>
      <c r="C12" t="s">
        <v>12</v>
      </c>
      <c r="G12" t="s">
        <v>39</v>
      </c>
      <c r="H12" s="1" t="e">
        <f>H10+H11</f>
        <v>#DIV/0!</v>
      </c>
      <c r="I12" t="s">
        <v>12</v>
      </c>
    </row>
    <row r="14" spans="1:10" x14ac:dyDescent="0.3">
      <c r="A14" t="s">
        <v>36</v>
      </c>
      <c r="B14" s="1">
        <f>'ambiente 7'!H14</f>
        <v>0</v>
      </c>
      <c r="G14" t="s">
        <v>40</v>
      </c>
      <c r="H14" s="1" t="e">
        <f>B14+H12</f>
        <v>#DIV/0!</v>
      </c>
      <c r="I14" t="s">
        <v>12</v>
      </c>
    </row>
    <row r="15" spans="1:10" x14ac:dyDescent="0.3">
      <c r="A15" t="s">
        <v>35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34</v>
      </c>
    </row>
    <row r="16" spans="1:10" x14ac:dyDescent="0.3">
      <c r="A16" t="s">
        <v>37</v>
      </c>
      <c r="B16" t="e">
        <f>(B15-B2)/B2*100</f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A1" t="s">
        <v>50</v>
      </c>
      <c r="G1" t="s">
        <v>47</v>
      </c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34</v>
      </c>
      <c r="G2" t="s">
        <v>23</v>
      </c>
      <c r="H2" t="e">
        <f>ambiente6!H2+ambiente5!D2</f>
        <v>#DIV/0!</v>
      </c>
      <c r="I2" t="s">
        <v>34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30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48</v>
      </c>
      <c r="H12" s="1" t="e">
        <f>H10+H11</f>
        <v>#DIV/0!</v>
      </c>
      <c r="I12" t="s">
        <v>12</v>
      </c>
    </row>
    <row r="14" spans="1:9" x14ac:dyDescent="0.3">
      <c r="A14" t="s">
        <v>41</v>
      </c>
      <c r="B14" s="1" t="e">
        <f>ambiente6!H14</f>
        <v>#DIV/0!</v>
      </c>
      <c r="G14" t="s">
        <v>49</v>
      </c>
      <c r="H14" s="1" t="e">
        <f>B14+H12</f>
        <v>#DIV/0!</v>
      </c>
      <c r="I14" t="s">
        <v>12</v>
      </c>
    </row>
    <row r="15" spans="1:9" x14ac:dyDescent="0.3">
      <c r="A15" t="s">
        <v>42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34</v>
      </c>
    </row>
    <row r="16" spans="1:9" x14ac:dyDescent="0.3">
      <c r="A16" t="s">
        <v>37</v>
      </c>
      <c r="B16" t="e">
        <f>(B15-B2)/B2*100</f>
        <v>#DIV/0!</v>
      </c>
    </row>
    <row r="18" spans="1:3" x14ac:dyDescent="0.3">
      <c r="A18" t="s">
        <v>43</v>
      </c>
      <c r="B18" s="1" t="e">
        <f>B14-B12</f>
        <v>#DIV/0!</v>
      </c>
      <c r="C18" t="s">
        <v>12</v>
      </c>
    </row>
    <row r="19" spans="1:3" x14ac:dyDescent="0.3">
      <c r="A19" t="s">
        <v>44</v>
      </c>
      <c r="B19">
        <f>B2</f>
        <v>360</v>
      </c>
      <c r="C19" t="s">
        <v>21</v>
      </c>
    </row>
    <row r="20" spans="1:3" x14ac:dyDescent="0.3">
      <c r="A20" t="s">
        <v>44</v>
      </c>
      <c r="B20">
        <f>B19/1000</f>
        <v>0.36</v>
      </c>
      <c r="C20" t="s">
        <v>0</v>
      </c>
    </row>
    <row r="21" spans="1:3" x14ac:dyDescent="0.3">
      <c r="A21" t="s">
        <v>43</v>
      </c>
      <c r="B21" s="1" t="e">
        <f>B18/100000</f>
        <v>#DIV/0!</v>
      </c>
      <c r="C21" t="s">
        <v>45</v>
      </c>
    </row>
    <row r="22" spans="1:3" x14ac:dyDescent="0.3">
      <c r="A22" t="s">
        <v>46</v>
      </c>
      <c r="B22" s="1" t="e">
        <f>B20/SQRT(B21)</f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A1" t="s">
        <v>51</v>
      </c>
      <c r="G1" t="s">
        <v>57</v>
      </c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34</v>
      </c>
      <c r="G2" t="s">
        <v>23</v>
      </c>
      <c r="H2" t="e">
        <f>ambiente5!H2+ambiente4!D2</f>
        <v>#DIV/0!</v>
      </c>
      <c r="I2" t="s">
        <v>34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30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48</v>
      </c>
      <c r="H12" s="1" t="e">
        <f>H10+H11</f>
        <v>#DIV/0!</v>
      </c>
      <c r="I12" t="s">
        <v>12</v>
      </c>
    </row>
    <row r="14" spans="1:9" x14ac:dyDescent="0.3">
      <c r="A14" t="s">
        <v>52</v>
      </c>
      <c r="B14" s="1" t="e">
        <f>ambiente5!H14</f>
        <v>#DIV/0!</v>
      </c>
      <c r="G14" t="s">
        <v>58</v>
      </c>
      <c r="H14" s="1" t="e">
        <f>B14+H12</f>
        <v>#DIV/0!</v>
      </c>
      <c r="I14" t="s">
        <v>12</v>
      </c>
    </row>
    <row r="15" spans="1:9" x14ac:dyDescent="0.3">
      <c r="A15" t="s">
        <v>53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34</v>
      </c>
    </row>
    <row r="16" spans="1:9" x14ac:dyDescent="0.3">
      <c r="A16" t="s">
        <v>37</v>
      </c>
      <c r="B16" t="e">
        <f>(B15-B2)/B2*100</f>
        <v>#DIV/0!</v>
      </c>
    </row>
    <row r="18" spans="1:3" x14ac:dyDescent="0.3">
      <c r="A18" t="s">
        <v>55</v>
      </c>
      <c r="B18" s="1" t="e">
        <f>B14-B12</f>
        <v>#DIV/0!</v>
      </c>
      <c r="C18" t="s">
        <v>12</v>
      </c>
    </row>
    <row r="19" spans="1:3" x14ac:dyDescent="0.3">
      <c r="A19" t="s">
        <v>54</v>
      </c>
      <c r="B19">
        <f>B2</f>
        <v>360</v>
      </c>
      <c r="C19" t="s">
        <v>21</v>
      </c>
    </row>
    <row r="20" spans="1:3" x14ac:dyDescent="0.3">
      <c r="A20" t="s">
        <v>54</v>
      </c>
      <c r="B20">
        <f>B19/1000</f>
        <v>0.36</v>
      </c>
      <c r="C20" t="s">
        <v>0</v>
      </c>
    </row>
    <row r="21" spans="1:3" x14ac:dyDescent="0.3">
      <c r="A21" t="s">
        <v>55</v>
      </c>
      <c r="B21" s="1" t="e">
        <f>B18/100000</f>
        <v>#DIV/0!</v>
      </c>
      <c r="C21" t="s">
        <v>45</v>
      </c>
    </row>
    <row r="22" spans="1:3" x14ac:dyDescent="0.3">
      <c r="A22" t="s">
        <v>56</v>
      </c>
      <c r="B22" s="1" t="e">
        <f>B20/SQRT(B21)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30" zoomScaleNormal="130" workbookViewId="0">
      <selection activeCell="H23" sqref="H23"/>
    </sheetView>
  </sheetViews>
  <sheetFormatPr defaultRowHeight="14.4" x14ac:dyDescent="0.3"/>
  <sheetData>
    <row r="1" spans="1:9" x14ac:dyDescent="0.3">
      <c r="A1" t="s">
        <v>59</v>
      </c>
      <c r="G1" t="s">
        <v>63</v>
      </c>
      <c r="H1" s="3"/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34</v>
      </c>
      <c r="G2" t="s">
        <v>23</v>
      </c>
      <c r="H2" t="e">
        <f>ambiente4!H2+ambiente3!D2</f>
        <v>#DIV/0!</v>
      </c>
      <c r="I2" t="s">
        <v>34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30</v>
      </c>
      <c r="H9">
        <f>Foglio1!B11+Foglio1!B12+Foglio1!B13+Foglio1!B14</f>
        <v>3.5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62</v>
      </c>
      <c r="H12" s="1" t="e">
        <f>H10+H11</f>
        <v>#DIV/0!</v>
      </c>
      <c r="I12" t="s">
        <v>12</v>
      </c>
    </row>
    <row r="14" spans="1:9" x14ac:dyDescent="0.3">
      <c r="A14" t="s">
        <v>60</v>
      </c>
      <c r="B14" s="1" t="e">
        <f>ambiente4!H14</f>
        <v>#DIV/0!</v>
      </c>
      <c r="G14" t="s">
        <v>61</v>
      </c>
      <c r="H14" s="1" t="e">
        <f>B14+H12</f>
        <v>#DIV/0!</v>
      </c>
      <c r="I14" t="s">
        <v>12</v>
      </c>
    </row>
    <row r="15" spans="1:9" x14ac:dyDescent="0.3">
      <c r="A15" t="s">
        <v>23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34</v>
      </c>
    </row>
    <row r="16" spans="1:9" x14ac:dyDescent="0.3">
      <c r="A16" t="s">
        <v>37</v>
      </c>
      <c r="B16" t="e">
        <f>(B15-B2)/B2*100</f>
        <v>#DIV/0!</v>
      </c>
    </row>
    <row r="18" spans="1:3" x14ac:dyDescent="0.3">
      <c r="A18" t="s">
        <v>55</v>
      </c>
      <c r="B18" s="1" t="e">
        <f>B14-B12</f>
        <v>#DIV/0!</v>
      </c>
      <c r="C18" t="s">
        <v>12</v>
      </c>
    </row>
    <row r="19" spans="1:3" x14ac:dyDescent="0.3">
      <c r="A19" t="s">
        <v>54</v>
      </c>
      <c r="B19">
        <f>B2</f>
        <v>360</v>
      </c>
      <c r="C19" t="s">
        <v>21</v>
      </c>
    </row>
    <row r="20" spans="1:3" x14ac:dyDescent="0.3">
      <c r="A20" t="s">
        <v>54</v>
      </c>
      <c r="B20">
        <f>B19/1000</f>
        <v>0.36</v>
      </c>
      <c r="C20" t="s">
        <v>0</v>
      </c>
    </row>
    <row r="21" spans="1:3" x14ac:dyDescent="0.3">
      <c r="A21" t="s">
        <v>55</v>
      </c>
      <c r="B21" s="1" t="e">
        <f>B18/100000</f>
        <v>#DIV/0!</v>
      </c>
      <c r="C21" t="s">
        <v>45</v>
      </c>
    </row>
    <row r="22" spans="1:3" x14ac:dyDescent="0.3">
      <c r="A22" t="s">
        <v>56</v>
      </c>
      <c r="B22" s="1" t="e">
        <f>B20/SQRT(B21)</f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G1" t="s">
        <v>65</v>
      </c>
      <c r="H1" s="3"/>
    </row>
    <row r="2" spans="1:9" x14ac:dyDescent="0.3">
      <c r="A2" t="s">
        <v>23</v>
      </c>
      <c r="B2">
        <v>360</v>
      </c>
      <c r="C2" t="s">
        <v>21</v>
      </c>
      <c r="D2">
        <f>B2/1000/3600</f>
        <v>9.9999999999999991E-5</v>
      </c>
      <c r="E2" t="s">
        <v>34</v>
      </c>
      <c r="G2" t="s">
        <v>23</v>
      </c>
      <c r="H2" t="e">
        <f>D2+ambiente3!H2</f>
        <v>#DIV/0!</v>
      </c>
      <c r="I2" t="s">
        <v>34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2938.775510204081</v>
      </c>
      <c r="C9" t="s">
        <v>12</v>
      </c>
      <c r="G9" t="s">
        <v>30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62</v>
      </c>
      <c r="H12" s="1" t="e">
        <f>H10+H11</f>
        <v>#DIV/0!</v>
      </c>
      <c r="I12" t="s">
        <v>12</v>
      </c>
    </row>
    <row r="14" spans="1:9" x14ac:dyDescent="0.3">
      <c r="A14" t="s">
        <v>60</v>
      </c>
      <c r="B14" s="1" t="e">
        <f>ambiente3!H14</f>
        <v>#DIV/0!</v>
      </c>
      <c r="G14" t="s">
        <v>64</v>
      </c>
      <c r="H14" s="1" t="e">
        <f>B14+H12</f>
        <v>#DIV/0!</v>
      </c>
      <c r="I14" t="s">
        <v>12</v>
      </c>
    </row>
    <row r="15" spans="1:9" x14ac:dyDescent="0.3">
      <c r="A15" t="s">
        <v>23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34</v>
      </c>
    </row>
    <row r="16" spans="1:9" x14ac:dyDescent="0.3">
      <c r="A16" t="s">
        <v>37</v>
      </c>
      <c r="B16" t="e">
        <f>(B15-B2)/B2*100</f>
        <v>#DIV/0!</v>
      </c>
    </row>
    <row r="18" spans="1:3" x14ac:dyDescent="0.3">
      <c r="A18" t="s">
        <v>55</v>
      </c>
      <c r="B18" s="1" t="e">
        <f>B14-B12</f>
        <v>#DIV/0!</v>
      </c>
      <c r="C18" t="s">
        <v>12</v>
      </c>
    </row>
    <row r="19" spans="1:3" x14ac:dyDescent="0.3">
      <c r="A19" t="s">
        <v>54</v>
      </c>
      <c r="B19">
        <f>B2</f>
        <v>360</v>
      </c>
      <c r="C19" t="s">
        <v>21</v>
      </c>
    </row>
    <row r="20" spans="1:3" x14ac:dyDescent="0.3">
      <c r="A20" t="s">
        <v>54</v>
      </c>
      <c r="B20">
        <f>B19/1000</f>
        <v>0.36</v>
      </c>
      <c r="C20" t="s">
        <v>0</v>
      </c>
    </row>
    <row r="21" spans="1:3" x14ac:dyDescent="0.3">
      <c r="A21" t="s">
        <v>55</v>
      </c>
      <c r="B21" s="1" t="e">
        <f>B18/100000</f>
        <v>#DIV/0!</v>
      </c>
      <c r="C21" t="s">
        <v>45</v>
      </c>
    </row>
    <row r="22" spans="1:3" x14ac:dyDescent="0.3">
      <c r="A22" t="s">
        <v>56</v>
      </c>
      <c r="B22" s="1" t="e">
        <f>B20/SQRT(B21)</f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H3" sqref="H3"/>
    </sheetView>
  </sheetViews>
  <sheetFormatPr defaultRowHeight="14.4" x14ac:dyDescent="0.3"/>
  <sheetData>
    <row r="1" spans="1:9" x14ac:dyDescent="0.3">
      <c r="G1" t="s">
        <v>66</v>
      </c>
      <c r="H1" s="3"/>
    </row>
    <row r="2" spans="1:9" x14ac:dyDescent="0.3">
      <c r="A2" t="s">
        <v>23</v>
      </c>
      <c r="B2">
        <v>430</v>
      </c>
      <c r="C2" t="s">
        <v>21</v>
      </c>
      <c r="D2">
        <f>B2/1000/3600</f>
        <v>1.1944444444444444E-4</v>
      </c>
      <c r="E2" t="s">
        <v>34</v>
      </c>
      <c r="G2" t="s">
        <v>23</v>
      </c>
      <c r="H2" t="e">
        <f>ambiente2!H2+D2</f>
        <v>#DIV/0!</v>
      </c>
      <c r="I2" t="s">
        <v>34</v>
      </c>
    </row>
    <row r="3" spans="1:9" x14ac:dyDescent="0.3">
      <c r="A3" t="s">
        <v>24</v>
      </c>
      <c r="C3" t="s">
        <v>6</v>
      </c>
      <c r="G3" t="s">
        <v>24</v>
      </c>
      <c r="I3" t="s">
        <v>6</v>
      </c>
    </row>
    <row r="4" spans="1:9" x14ac:dyDescent="0.3">
      <c r="A4" t="s">
        <v>13</v>
      </c>
      <c r="B4">
        <f>PI()*B3^2/4</f>
        <v>0</v>
      </c>
      <c r="C4" t="s">
        <v>14</v>
      </c>
      <c r="G4" t="s">
        <v>13</v>
      </c>
      <c r="H4">
        <f>PI()*H3^2/4</f>
        <v>0</v>
      </c>
    </row>
    <row r="5" spans="1:9" x14ac:dyDescent="0.3">
      <c r="A5" t="s">
        <v>15</v>
      </c>
      <c r="B5" t="e">
        <f>D2/B4</f>
        <v>#DIV/0!</v>
      </c>
      <c r="C5" t="s">
        <v>16</v>
      </c>
      <c r="G5" t="s">
        <v>15</v>
      </c>
      <c r="H5" t="e">
        <f>H2/H4</f>
        <v>#DIV/0!</v>
      </c>
    </row>
    <row r="6" spans="1:9" x14ac:dyDescent="0.3">
      <c r="A6" t="s">
        <v>17</v>
      </c>
      <c r="B6" s="1" t="e">
        <f>rho*B5*B3/mu</f>
        <v>#DIV/0!</v>
      </c>
      <c r="G6" t="s">
        <v>17</v>
      </c>
      <c r="H6" s="1" t="e">
        <f>rho*H5*H3/mu</f>
        <v>#DIV/0!</v>
      </c>
    </row>
    <row r="7" spans="1:9" x14ac:dyDescent="0.3">
      <c r="A7" t="s">
        <v>18</v>
      </c>
      <c r="B7" s="1" t="e">
        <f>0.07*B6^(-0.13)*B3^(-0.14)</f>
        <v>#DIV/0!</v>
      </c>
      <c r="G7" t="s">
        <v>18</v>
      </c>
      <c r="H7" s="1" t="e">
        <f>0.07*H6^(-0.13)*H3^(-0.14)</f>
        <v>#DIV/0!</v>
      </c>
    </row>
    <row r="8" spans="1:9" x14ac:dyDescent="0.3">
      <c r="A8" t="s">
        <v>26</v>
      </c>
      <c r="B8" s="1" t="e">
        <f>B7*0.5*B5^2*rho/B3</f>
        <v>#DIV/0!</v>
      </c>
      <c r="C8" t="s">
        <v>22</v>
      </c>
      <c r="G8" t="s">
        <v>26</v>
      </c>
      <c r="H8" s="1" t="e">
        <f>H7*0.5*H5^2*rho/H3</f>
        <v>#DIV/0!</v>
      </c>
    </row>
    <row r="9" spans="1:9" x14ac:dyDescent="0.3">
      <c r="A9" t="s">
        <v>25</v>
      </c>
      <c r="B9">
        <f>(B2/1000/Kv)^2*100000</f>
        <v>4192.7437641723354</v>
      </c>
      <c r="C9" t="s">
        <v>12</v>
      </c>
      <c r="G9" t="s">
        <v>30</v>
      </c>
      <c r="H9">
        <f>Foglio1!B11+Foglio1!B12</f>
        <v>2</v>
      </c>
    </row>
    <row r="10" spans="1:9" x14ac:dyDescent="0.3">
      <c r="A10" t="s">
        <v>19</v>
      </c>
      <c r="B10" s="1" t="e">
        <f>B8*Foglio1!$B$15</f>
        <v>#DIV/0!</v>
      </c>
      <c r="C10" t="s">
        <v>12</v>
      </c>
      <c r="G10" t="s">
        <v>19</v>
      </c>
      <c r="H10" s="1" t="e">
        <f>H8*Foglio1!B15</f>
        <v>#DIV/0!</v>
      </c>
      <c r="I10" t="s">
        <v>12</v>
      </c>
    </row>
    <row r="11" spans="1:9" x14ac:dyDescent="0.3">
      <c r="A11" t="s">
        <v>20</v>
      </c>
      <c r="B11" s="1" t="e">
        <f>sumcsi*0.5*rho*B5^2</f>
        <v>#DIV/0!</v>
      </c>
      <c r="C11" t="s">
        <v>12</v>
      </c>
      <c r="G11" t="s">
        <v>20</v>
      </c>
      <c r="H11" t="e">
        <f>0.5*rho*H5^2*H9</f>
        <v>#DIV/0!</v>
      </c>
      <c r="I11" t="s">
        <v>12</v>
      </c>
    </row>
    <row r="12" spans="1:9" x14ac:dyDescent="0.3">
      <c r="A12" t="s">
        <v>27</v>
      </c>
      <c r="B12" s="1" t="e">
        <f>B9+B10+B11</f>
        <v>#DIV/0!</v>
      </c>
      <c r="C12" t="s">
        <v>12</v>
      </c>
      <c r="G12" t="s">
        <v>62</v>
      </c>
      <c r="H12" s="1" t="e">
        <f>H10+H11</f>
        <v>#DIV/0!</v>
      </c>
      <c r="I12" t="s">
        <v>12</v>
      </c>
    </row>
    <row r="14" spans="1:9" x14ac:dyDescent="0.3">
      <c r="A14" t="s">
        <v>60</v>
      </c>
      <c r="B14" s="1" t="e">
        <f>ambiente2!H14</f>
        <v>#DIV/0!</v>
      </c>
      <c r="G14" t="s">
        <v>64</v>
      </c>
      <c r="H14" s="1" t="e">
        <f>B14+H12</f>
        <v>#DIV/0!</v>
      </c>
      <c r="I14" t="s">
        <v>12</v>
      </c>
    </row>
    <row r="15" spans="1:9" x14ac:dyDescent="0.3">
      <c r="A15" t="s">
        <v>23</v>
      </c>
      <c r="B15" s="1" t="e">
        <f>B2*(B14/B12)^0.525</f>
        <v>#DIV/0!</v>
      </c>
      <c r="C15" t="s">
        <v>21</v>
      </c>
      <c r="D15" t="e">
        <f>B15/1000/3600</f>
        <v>#DIV/0!</v>
      </c>
      <c r="E15" t="s">
        <v>34</v>
      </c>
    </row>
    <row r="16" spans="1:9" x14ac:dyDescent="0.3">
      <c r="A16" t="s">
        <v>37</v>
      </c>
      <c r="B16" t="e">
        <f>(B15-B2)/B2*100</f>
        <v>#DIV/0!</v>
      </c>
    </row>
    <row r="18" spans="1:3" x14ac:dyDescent="0.3">
      <c r="A18" t="s">
        <v>55</v>
      </c>
      <c r="B18" s="1" t="e">
        <f>B14-B12</f>
        <v>#DIV/0!</v>
      </c>
      <c r="C18" t="s">
        <v>12</v>
      </c>
    </row>
    <row r="19" spans="1:3" x14ac:dyDescent="0.3">
      <c r="A19" t="s">
        <v>54</v>
      </c>
      <c r="B19">
        <f>B2</f>
        <v>430</v>
      </c>
      <c r="C19" t="s">
        <v>21</v>
      </c>
    </row>
    <row r="20" spans="1:3" x14ac:dyDescent="0.3">
      <c r="A20" t="s">
        <v>54</v>
      </c>
      <c r="B20">
        <f>B19/1000</f>
        <v>0.43</v>
      </c>
      <c r="C20" t="s">
        <v>0</v>
      </c>
    </row>
    <row r="21" spans="1:3" x14ac:dyDescent="0.3">
      <c r="A21" t="s">
        <v>55</v>
      </c>
      <c r="B21" s="1" t="e">
        <f>B18/100000</f>
        <v>#DIV/0!</v>
      </c>
      <c r="C21" t="s">
        <v>45</v>
      </c>
    </row>
    <row r="22" spans="1:3" x14ac:dyDescent="0.3">
      <c r="A22" t="s">
        <v>56</v>
      </c>
      <c r="B22" s="1" t="e">
        <f>B20/SQRT(B21)</f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6:N6"/>
  <sheetViews>
    <sheetView zoomScale="115" zoomScaleNormal="115" workbookViewId="0">
      <selection activeCell="N6" sqref="N6"/>
    </sheetView>
  </sheetViews>
  <sheetFormatPr defaultRowHeight="14.4" x14ac:dyDescent="0.3"/>
  <sheetData>
    <row r="6" spans="13:14" x14ac:dyDescent="0.3">
      <c r="M6">
        <f>21.3-2*1.375</f>
        <v>18.55</v>
      </c>
      <c r="N6">
        <f>M6/1000</f>
        <v>1.8550000000000001E-2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4</vt:i4>
      </vt:variant>
    </vt:vector>
  </HeadingPairs>
  <TitlesOfParts>
    <vt:vector size="13" baseType="lpstr">
      <vt:lpstr>Foglio1</vt:lpstr>
      <vt:lpstr>ambiente 7</vt:lpstr>
      <vt:lpstr>ambiente6</vt:lpstr>
      <vt:lpstr>ambiente5</vt:lpstr>
      <vt:lpstr>ambiente4</vt:lpstr>
      <vt:lpstr>ambiente3</vt:lpstr>
      <vt:lpstr>ambiente2</vt:lpstr>
      <vt:lpstr>ambiente1</vt:lpstr>
      <vt:lpstr>Foglio2</vt:lpstr>
      <vt:lpstr>Kv</vt:lpstr>
      <vt:lpstr>mu</vt:lpstr>
      <vt:lpstr>rho</vt:lpstr>
      <vt:lpstr>sumcsi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2019-03-25T22:38:24Z</dcterms:created>
  <dcterms:modified xsi:type="dcterms:W3CDTF">2022-03-17T10:04:20Z</dcterms:modified>
</cp:coreProperties>
</file>