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2tubi\"/>
    </mc:Choice>
  </mc:AlternateContent>
  <bookViews>
    <workbookView xWindow="0" yWindow="0" windowWidth="18876" windowHeight="8472" tabRatio="736" activeTab="3"/>
  </bookViews>
  <sheets>
    <sheet name="Foglio1" sheetId="1" r:id="rId1"/>
    <sheet name="ambiente 7" sheetId="2" r:id="rId2"/>
    <sheet name="ambiente6" sheetId="3" r:id="rId3"/>
    <sheet name="ambiente5" sheetId="4" r:id="rId4"/>
    <sheet name="ambiente4" sheetId="5" r:id="rId5"/>
    <sheet name="ambiente3" sheetId="6" r:id="rId6"/>
    <sheet name="ambiente2" sheetId="7" r:id="rId7"/>
    <sheet name="ambiente1" sheetId="8" r:id="rId8"/>
    <sheet name="Foglio2" sheetId="9" r:id="rId9"/>
    <sheet name="Foglio3" sheetId="10" r:id="rId10"/>
  </sheets>
  <definedNames>
    <definedName name="Kv">Foglio1!$B$10</definedName>
    <definedName name="mu">Foglio1!$B$18</definedName>
    <definedName name="rho">Foglio1!$B$17</definedName>
    <definedName name="sumcsi">Foglio1!$B$19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10" i="4"/>
  <c r="H5" i="4"/>
  <c r="H3" i="4"/>
  <c r="H2" i="4"/>
  <c r="B24" i="4"/>
  <c r="B18" i="4"/>
  <c r="B15" i="4"/>
  <c r="B14" i="4"/>
  <c r="H15" i="3"/>
  <c r="H13" i="3"/>
  <c r="H12" i="3"/>
  <c r="H11" i="3"/>
  <c r="H10" i="3"/>
  <c r="H5" i="3"/>
  <c r="H3" i="3"/>
  <c r="H2" i="3"/>
  <c r="B27" i="3"/>
  <c r="B26" i="3"/>
  <c r="B25" i="3"/>
  <c r="B18" i="3"/>
  <c r="B21" i="3"/>
  <c r="B22" i="3" s="1"/>
  <c r="B20" i="3"/>
  <c r="B19" i="3"/>
  <c r="B16" i="3"/>
  <c r="B15" i="3"/>
  <c r="B14" i="3"/>
  <c r="H14" i="2"/>
  <c r="H12" i="2"/>
  <c r="H11" i="2"/>
  <c r="H10" i="2"/>
  <c r="H9" i="2"/>
  <c r="H6" i="2"/>
  <c r="H7" i="2" s="1"/>
  <c r="H8" i="2" s="1"/>
  <c r="H5" i="2"/>
  <c r="H4" i="2"/>
  <c r="H2" i="2"/>
  <c r="M6" i="9"/>
  <c r="M10" i="9"/>
  <c r="B9" i="2" l="1"/>
  <c r="B4" i="2"/>
  <c r="B5" i="2" s="1"/>
  <c r="B11" i="2" s="1"/>
  <c r="B6" i="2" l="1"/>
  <c r="B7" i="2" s="1"/>
  <c r="B8" i="2" s="1"/>
  <c r="B10" i="2" s="1"/>
  <c r="B12" i="2" s="1"/>
  <c r="H9" i="8"/>
  <c r="H9" i="7"/>
  <c r="H9" i="6"/>
  <c r="D2" i="4"/>
  <c r="B4" i="3"/>
  <c r="B19" i="8" l="1"/>
  <c r="B20" i="8" s="1"/>
  <c r="B9" i="8"/>
  <c r="H4" i="8"/>
  <c r="B4" i="8"/>
  <c r="D2" i="8"/>
  <c r="B19" i="7"/>
  <c r="B20" i="7" s="1"/>
  <c r="B9" i="7"/>
  <c r="H4" i="7"/>
  <c r="B4" i="7"/>
  <c r="D2" i="7"/>
  <c r="B19" i="6"/>
  <c r="B20" i="6" s="1"/>
  <c r="B9" i="6"/>
  <c r="H4" i="6"/>
  <c r="B4" i="6"/>
  <c r="D2" i="6"/>
  <c r="H9" i="5"/>
  <c r="B19" i="5"/>
  <c r="B20" i="5" s="1"/>
  <c r="B9" i="5"/>
  <c r="H4" i="5"/>
  <c r="B4" i="5"/>
  <c r="D2" i="5"/>
  <c r="B20" i="4"/>
  <c r="B19" i="4"/>
  <c r="B9" i="4"/>
  <c r="B4" i="4"/>
  <c r="B5" i="4" s="1"/>
  <c r="B5" i="3"/>
  <c r="D2" i="3"/>
  <c r="B9" i="3"/>
  <c r="D2" i="2"/>
  <c r="B5" i="7" l="1"/>
  <c r="B5" i="5"/>
  <c r="B6" i="4"/>
  <c r="B7" i="4" s="1"/>
  <c r="B8" i="4" s="1"/>
  <c r="B10" i="4" s="1"/>
  <c r="B11" i="4"/>
  <c r="B5" i="8"/>
  <c r="B5" i="6"/>
  <c r="B6" i="8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1" i="6"/>
  <c r="B6" i="5"/>
  <c r="B7" i="5" s="1"/>
  <c r="B8" i="5" s="1"/>
  <c r="B10" i="5" s="1"/>
  <c r="B11" i="5"/>
  <c r="B6" i="3"/>
  <c r="B7" i="3" s="1"/>
  <c r="B8" i="3" s="1"/>
  <c r="B10" i="3" s="1"/>
  <c r="B11" i="3"/>
  <c r="B12" i="4" l="1"/>
  <c r="B12" i="6"/>
  <c r="B12" i="5"/>
  <c r="B12" i="8"/>
  <c r="B12" i="3"/>
  <c r="D15" i="3" l="1"/>
  <c r="J3" i="3" s="1"/>
  <c r="H6" i="3" l="1"/>
  <c r="H2" i="5"/>
  <c r="H2" i="6" s="1"/>
  <c r="H2" i="7" s="1"/>
  <c r="H2" i="8" s="1"/>
  <c r="H7" i="3" l="1"/>
  <c r="H8" i="3" s="1"/>
  <c r="H9" i="3" s="1"/>
  <c r="H6" i="4"/>
  <c r="H12" i="4" s="1"/>
  <c r="H5" i="5"/>
  <c r="H5" i="7"/>
  <c r="H5" i="8"/>
  <c r="H5" i="6"/>
  <c r="H7" i="4" l="1"/>
  <c r="H8" i="4" s="1"/>
  <c r="H9" i="4" s="1"/>
  <c r="H11" i="4" s="1"/>
  <c r="B16" i="4"/>
  <c r="B21" i="4"/>
  <c r="B22" i="4" s="1"/>
  <c r="H6" i="7"/>
  <c r="H7" i="7" s="1"/>
  <c r="H8" i="7" s="1"/>
  <c r="H10" i="7" s="1"/>
  <c r="H11" i="7"/>
  <c r="H6" i="5"/>
  <c r="H7" i="5" s="1"/>
  <c r="H8" i="5" s="1"/>
  <c r="H10" i="5" s="1"/>
  <c r="H11" i="5"/>
  <c r="H6" i="6"/>
  <c r="H7" i="6" s="1"/>
  <c r="H8" i="6" s="1"/>
  <c r="H10" i="6" s="1"/>
  <c r="H11" i="6"/>
  <c r="H13" i="4"/>
  <c r="B14" i="5" s="1"/>
  <c r="H6" i="8"/>
  <c r="H7" i="8" s="1"/>
  <c r="H8" i="8" s="1"/>
  <c r="H10" i="8" s="1"/>
  <c r="H11" i="8"/>
  <c r="H12" i="8" l="1"/>
  <c r="B18" i="5"/>
  <c r="B21" i="5" s="1"/>
  <c r="B22" i="5" s="1"/>
  <c r="B15" i="5"/>
  <c r="H12" i="5"/>
  <c r="H14" i="5" s="1"/>
  <c r="B14" i="6" s="1"/>
  <c r="D15" i="4"/>
  <c r="H12" i="7"/>
  <c r="H12" i="6"/>
  <c r="H14" i="6" l="1"/>
  <c r="B14" i="7" s="1"/>
  <c r="B18" i="6"/>
  <c r="B21" i="6" s="1"/>
  <c r="B22" i="6" s="1"/>
  <c r="B15" i="6"/>
  <c r="D15" i="5"/>
  <c r="B16" i="5"/>
  <c r="B16" i="6" l="1"/>
  <c r="D15" i="6"/>
  <c r="H14" i="7"/>
  <c r="B14" i="8" s="1"/>
  <c r="B18" i="7"/>
  <c r="B21" i="7" s="1"/>
  <c r="B22" i="7" s="1"/>
  <c r="B15" i="7"/>
  <c r="B15" i="8" l="1"/>
  <c r="B18" i="8"/>
  <c r="B21" i="8" s="1"/>
  <c r="B22" i="8" s="1"/>
  <c r="H14" i="8"/>
  <c r="B16" i="7"/>
  <c r="D15" i="7"/>
  <c r="D15" i="8" l="1"/>
  <c r="B16" i="8"/>
</calcChain>
</file>

<file path=xl/sharedStrings.xml><?xml version="1.0" encoding="utf-8"?>
<sst xmlns="http://schemas.openxmlformats.org/spreadsheetml/2006/main" count="431" uniqueCount="108">
  <si>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</si>
  <si>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</si>
  <si>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</si>
  <si>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</si>
  <si>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</si>
  <si>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</si>
  <si>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</si>
  <si>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</si>
  <si>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</si>
  <si>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</si>
  <si>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</si>
  <si>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</si>
  <si>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</si>
  <si>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</si>
  <si>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</si>
  <si>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</si>
  <si>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</si>
  <si>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</si>
  <si>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</si>
  <si>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</si>
  <si>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</si>
  <si>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</si>
  <si>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</si>
  <si>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</si>
  <si>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</si>
  <si>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</si>
  <si>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</si>
  <si>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</si>
  <si>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</si>
  <si>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montante 6-7</t>
  </si>
  <si>
    <t>sum csi</t>
  </si>
  <si>
    <t>Dp6-7,tot</t>
  </si>
  <si>
    <t>Dp6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</si>
  <si>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</si>
  <si>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</si>
  <si>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</si>
  <si>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</si>
  <si>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</si>
  <si>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</si>
  <si>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</si>
  <si>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</si>
  <si>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</si>
  <si>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</si>
  <si>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</si>
  <si>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</si>
  <si>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</si>
  <si>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</si>
  <si>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</si>
  <si>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</si>
  <si>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</si>
  <si>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</si>
  <si>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</si>
  <si>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</si>
  <si>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</si>
  <si>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</si>
  <si>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</si>
  <si>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</si>
  <si>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</si>
  <si>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</si>
  <si>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</si>
  <si>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</si>
  <si>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</si>
  <si>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</si>
  <si>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</si>
  <si>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</si>
  <si>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</si>
  <si>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</si>
  <si>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</si>
  <si>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</si>
  <si>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</si>
  <si>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</si>
  <si>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</si>
  <si>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</si>
  <si>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</si>
  <si>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</si>
  <si>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</si>
  <si>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</si>
  <si>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</si>
  <si>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</si>
  <si>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</si>
  <si>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</si>
  <si>
    <t>acqua + glicole 30 %</t>
  </si>
  <si>
    <t>ambiente 7</t>
  </si>
  <si>
    <t>1/2"</t>
  </si>
  <si>
    <t>Dp_vent</t>
  </si>
  <si>
    <t>L primario A/R</t>
  </si>
  <si>
    <t>ambiente 6</t>
  </si>
  <si>
    <t>G_d</t>
  </si>
  <si>
    <t>DP_v6</t>
  </si>
  <si>
    <t>G_v6</t>
  </si>
  <si>
    <t>Kv_v6</t>
  </si>
  <si>
    <t>B14-B12</t>
  </si>
  <si>
    <t>desiderato</t>
  </si>
  <si>
    <t>kv_v6</t>
  </si>
  <si>
    <t>valvola inserita perché disponibile</t>
  </si>
  <si>
    <t>Dp_v6</t>
  </si>
  <si>
    <t>reale</t>
  </si>
  <si>
    <t>Dp_6tv</t>
  </si>
  <si>
    <t>differenza di pressione con valvola kv=2</t>
  </si>
  <si>
    <t>portata bilanciata con valvola kv=2</t>
  </si>
  <si>
    <t>G_5-6</t>
  </si>
  <si>
    <t>3/4"</t>
  </si>
  <si>
    <t>perdita di carico da attribuire alla valvola</t>
  </si>
  <si>
    <t>portata desiderata</t>
  </si>
  <si>
    <t>kv valvola</t>
  </si>
  <si>
    <t>G_45</t>
  </si>
  <si>
    <t>ipotizzo valvola con kv calcolato, la portata è quella di progetto</t>
  </si>
  <si>
    <t>se inserisco valvola diversa da calcolare la portata reale come in ambiente6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</si>
</sst>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  <xf numFmtId="0" fontId="1" fillId="0" borderId="0" xfId="0" applyFont="1"/>
    <xf numFmtId="11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572814</xdr:colOff>
      <xdr:row>9</xdr:row>
      <xdr:rowOff>110359</xdr:rowOff>
    </xdr:from>
    <xdr:to>
      <xdr:col>11</xdr:col>
      <xdr:colOff>386102</xdr:colOff>
      <xdr:row>16</xdr:row>
      <xdr:rowOff>140723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765738"/>
          <a:ext cx="5315454" cy="1291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441960</xdr:colOff>
      <xdr:row>32</xdr:row>
      <xdr:rowOff>99060</xdr:rowOff>
    </xdr:to>
    <xdr:pic>
      <xdr:nvPicPr>
        <xdr:cNvPr id="2" name="Immagine 1" descr="Tab_312I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59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549480</xdr:colOff>
      <xdr:row>20</xdr:row>
      <xdr:rowOff>53662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3480" cy="371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30" zoomScaleNormal="130" workbookViewId="0">
      <selection activeCell="C16" sqref="C16"/>
    </sheetView>
  </sheetViews>
  <sheetFormatPr defaultRowHeight="14.4" x14ac:dyDescent="0.3"/>
  <cols>
    <col min="1" max="1" width="21.77734375" customWidth="1"/>
    <col min="2" max="2" width="9.88671875" bestFit="1" customWidth="1"/>
    <col min="5" max="5" width="18" customWidth="1"/>
  </cols>
  <sheetData>
    <row r="1" spans="1:7" x14ac:dyDescent="0.3">
      <c r="A1" t="s">
        <v>66</v>
      </c>
      <c r="B1" t="s">
        <v>21</v>
      </c>
      <c r="E1" t="s">
        <v>81</v>
      </c>
    </row>
    <row r="2" spans="1:7" x14ac:dyDescent="0.3">
      <c r="A2" s="2">
        <v>7</v>
      </c>
      <c r="B2">
        <v>430</v>
      </c>
      <c r="E2" s="4" t="s">
        <v>69</v>
      </c>
      <c r="F2" s="5">
        <v>1042.5999999999999</v>
      </c>
      <c r="G2" s="4" t="s">
        <v>70</v>
      </c>
    </row>
    <row r="3" spans="1:7" x14ac:dyDescent="0.3">
      <c r="A3" s="2">
        <v>6</v>
      </c>
      <c r="B3">
        <v>360</v>
      </c>
      <c r="E3" s="4" t="s">
        <v>71</v>
      </c>
      <c r="F3" s="5">
        <v>3.0438000000000002E-3</v>
      </c>
      <c r="G3" s="4" t="s">
        <v>72</v>
      </c>
    </row>
    <row r="4" spans="1:7" x14ac:dyDescent="0.3">
      <c r="A4" s="2">
        <v>5</v>
      </c>
      <c r="B4">
        <v>360</v>
      </c>
      <c r="E4" s="4" t="s">
        <v>73</v>
      </c>
      <c r="F4" s="5">
        <v>2.9195000000000002E-6</v>
      </c>
      <c r="G4" s="4" t="s">
        <v>74</v>
      </c>
    </row>
    <row r="5" spans="1:7" x14ac:dyDescent="0.3">
      <c r="A5" s="2">
        <v>4</v>
      </c>
      <c r="B5">
        <v>360</v>
      </c>
      <c r="E5" s="4" t="s">
        <v>75</v>
      </c>
      <c r="F5" s="5">
        <v>3681.6</v>
      </c>
      <c r="G5" s="4" t="s">
        <v>76</v>
      </c>
    </row>
    <row r="6" spans="1:7" x14ac:dyDescent="0.3">
      <c r="A6" s="2">
        <v>3</v>
      </c>
      <c r="B6">
        <v>360</v>
      </c>
      <c r="E6" s="4" t="s">
        <v>67</v>
      </c>
      <c r="F6" s="4">
        <v>0.47704000000000002</v>
      </c>
      <c r="G6" s="4" t="s">
        <v>77</v>
      </c>
    </row>
    <row r="7" spans="1:7" x14ac:dyDescent="0.3">
      <c r="A7" s="2">
        <v>2</v>
      </c>
      <c r="B7">
        <v>360</v>
      </c>
      <c r="E7" s="4" t="s">
        <v>68</v>
      </c>
      <c r="F7" s="4">
        <v>23.491</v>
      </c>
      <c r="G7" s="4"/>
    </row>
    <row r="8" spans="1:7" x14ac:dyDescent="0.3">
      <c r="A8" s="2">
        <v>1</v>
      </c>
      <c r="B8">
        <v>430</v>
      </c>
      <c r="E8" s="4" t="s">
        <v>78</v>
      </c>
      <c r="F8" s="5">
        <v>1.2428E-7</v>
      </c>
      <c r="G8" s="4" t="s">
        <v>74</v>
      </c>
    </row>
    <row r="9" spans="1:7" x14ac:dyDescent="0.3">
      <c r="E9" s="4" t="s">
        <v>79</v>
      </c>
      <c r="F9" s="5">
        <v>3.5317E-3</v>
      </c>
      <c r="G9" s="4" t="s">
        <v>80</v>
      </c>
    </row>
    <row r="10" spans="1:7" x14ac:dyDescent="0.3">
      <c r="A10" t="s">
        <v>1</v>
      </c>
      <c r="B10">
        <v>2.1</v>
      </c>
      <c r="C10" t="s">
        <v>0</v>
      </c>
    </row>
    <row r="11" spans="1:7" x14ac:dyDescent="0.3">
      <c r="A11" t="s">
        <v>2</v>
      </c>
      <c r="B11">
        <v>1</v>
      </c>
    </row>
    <row r="12" spans="1:7" x14ac:dyDescent="0.3">
      <c r="A12" t="s">
        <v>3</v>
      </c>
      <c r="B12">
        <v>1</v>
      </c>
    </row>
    <row r="13" spans="1:7" x14ac:dyDescent="0.3">
      <c r="A13" t="s">
        <v>4</v>
      </c>
      <c r="B13">
        <v>1</v>
      </c>
    </row>
    <row r="14" spans="1:7" x14ac:dyDescent="0.3">
      <c r="A14" t="s">
        <v>5</v>
      </c>
      <c r="B14">
        <v>0.5</v>
      </c>
    </row>
    <row r="15" spans="1:7" ht="12.6" customHeight="1" x14ac:dyDescent="0.3">
      <c r="A15" t="s">
        <v>7</v>
      </c>
      <c r="B15">
        <v>6</v>
      </c>
      <c r="C15" t="s">
        <v>6</v>
      </c>
    </row>
    <row r="16" spans="1:7" x14ac:dyDescent="0.3">
      <c r="A16" t="s">
        <v>85</v>
      </c>
      <c r="B16">
        <v>6</v>
      </c>
      <c r="C16" t="s">
        <v>6</v>
      </c>
    </row>
    <row r="17" spans="1:3" x14ac:dyDescent="0.3">
      <c r="A17" t="s">
        <v>8</v>
      </c>
      <c r="B17">
        <v>1042</v>
      </c>
      <c r="C17" t="s">
        <v>9</v>
      </c>
    </row>
    <row r="18" spans="1:3" x14ac:dyDescent="0.3">
      <c r="A18" t="s">
        <v>10</v>
      </c>
      <c r="B18" s="5">
        <v>3.0438000000000002E-3</v>
      </c>
      <c r="C18" t="s">
        <v>11</v>
      </c>
    </row>
    <row r="19" spans="1:3" x14ac:dyDescent="0.3">
      <c r="A19" t="s">
        <v>28</v>
      </c>
      <c r="B19">
        <v>8</v>
      </c>
    </row>
    <row r="21" spans="1:3" x14ac:dyDescent="0.3">
      <c r="C21">
        <v>1000</v>
      </c>
    </row>
    <row r="22" spans="1:3" x14ac:dyDescent="0.3">
      <c r="C22" s="5">
        <v>1.2999999999999999E-3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28"/>
  <sheetViews>
    <sheetView zoomScale="115" zoomScaleNormal="115" workbookViewId="0">
      <selection activeCell="H15" sqref="H15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0" x14ac:dyDescent="0.3">
      <c r="A1" t="s">
        <v>82</v>
      </c>
      <c r="G1" t="s">
        <v>29</v>
      </c>
    </row>
    <row r="2" spans="1:10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33</v>
      </c>
      <c r="G2" t="s">
        <v>23</v>
      </c>
      <c r="H2">
        <f>D2</f>
        <v>1.1944444444444444E-4</v>
      </c>
      <c r="I2" t="s">
        <v>33</v>
      </c>
      <c r="J2" s="1"/>
    </row>
    <row r="3" spans="1:10" x14ac:dyDescent="0.3">
      <c r="A3" t="s">
        <v>24</v>
      </c>
      <c r="B3">
        <v>1.67E-2</v>
      </c>
      <c r="C3" t="s">
        <v>6</v>
      </c>
      <c r="D3" t="s">
        <v>83</v>
      </c>
      <c r="G3" t="s">
        <v>24</v>
      </c>
      <c r="H3">
        <v>1.67E-2</v>
      </c>
      <c r="I3" t="s">
        <v>6</v>
      </c>
    </row>
    <row r="4" spans="1:10" x14ac:dyDescent="0.3">
      <c r="A4" t="s">
        <v>13</v>
      </c>
      <c r="B4">
        <f>PI()*B3^2/4</f>
        <v>2.1903969378991435E-4</v>
      </c>
      <c r="C4" t="s">
        <v>14</v>
      </c>
      <c r="G4" t="s">
        <v>13</v>
      </c>
      <c r="H4">
        <f>PI()*H3^2/4</f>
        <v>2.1903969378991435E-4</v>
      </c>
    </row>
    <row r="5" spans="1:10" x14ac:dyDescent="0.3">
      <c r="A5" t="s">
        <v>15</v>
      </c>
      <c r="B5">
        <f>D2/B4</f>
        <v>0.5453095846591447</v>
      </c>
      <c r="C5" t="s">
        <v>16</v>
      </c>
      <c r="G5" t="s">
        <v>15</v>
      </c>
      <c r="H5">
        <f>H2/H4</f>
        <v>0.5453095846591447</v>
      </c>
    </row>
    <row r="6" spans="1:10" x14ac:dyDescent="0.3">
      <c r="A6" t="s">
        <v>17</v>
      </c>
      <c r="B6" s="1">
        <f>rho*B5*B3/mu</f>
        <v>3117.5340713869637</v>
      </c>
      <c r="G6" t="s">
        <v>17</v>
      </c>
      <c r="H6" s="1">
        <f>rho*H5*H3/mu</f>
        <v>3117.5340713869637</v>
      </c>
      <c r="J6" s="1"/>
    </row>
    <row r="7" spans="1:10" x14ac:dyDescent="0.3">
      <c r="A7" t="s">
        <v>18</v>
      </c>
      <c r="B7" s="1">
        <f>0.07*B6^(-0.13)*B3^(-0.14)</f>
        <v>4.3623677790402784E-2</v>
      </c>
      <c r="G7" t="s">
        <v>18</v>
      </c>
      <c r="H7" s="1">
        <f>0.07*H6^(-0.13)*H3^(-0.14)</f>
        <v>4.3623677790402784E-2</v>
      </c>
    </row>
    <row r="8" spans="1:10" x14ac:dyDescent="0.3">
      <c r="A8" t="s">
        <v>26</v>
      </c>
      <c r="B8" s="1">
        <f>B7*0.5*rho*'ambiente 7'!B5^2/'ambiente 7'!B3</f>
        <v>404.6968195900904</v>
      </c>
      <c r="C8" t="s">
        <v>22</v>
      </c>
      <c r="G8" t="s">
        <v>26</v>
      </c>
      <c r="H8" s="1">
        <f>H7*0.5*rho*'ambiente 7'!H5^2/'ambiente 7'!H3</f>
        <v>404.6968195900904</v>
      </c>
    </row>
    <row r="9" spans="1:10" x14ac:dyDescent="0.3">
      <c r="A9" t="s">
        <v>84</v>
      </c>
      <c r="B9">
        <f>(D2*3600/Kv)^2*100000</f>
        <v>4192.7437641723354</v>
      </c>
      <c r="C9" t="s">
        <v>12</v>
      </c>
      <c r="G9" t="s">
        <v>30</v>
      </c>
      <c r="H9">
        <f>Foglio1!B11+Foglio1!B12</f>
        <v>2</v>
      </c>
    </row>
    <row r="10" spans="1:10" x14ac:dyDescent="0.3">
      <c r="A10" t="s">
        <v>19</v>
      </c>
      <c r="B10" s="1">
        <f>B8*Foglio1!B15</f>
        <v>2428.1809175405424</v>
      </c>
      <c r="C10" t="s">
        <v>12</v>
      </c>
      <c r="G10" t="s">
        <v>19</v>
      </c>
      <c r="H10" s="1">
        <f>H8*Foglio1!B16</f>
        <v>2428.1809175405424</v>
      </c>
      <c r="I10" t="s">
        <v>12</v>
      </c>
      <c r="J10" s="1"/>
    </row>
    <row r="11" spans="1:10" x14ac:dyDescent="0.3">
      <c r="A11" t="s">
        <v>20</v>
      </c>
      <c r="B11" s="1">
        <f>sumcsi*0.5*'ambiente 7'!B5^2*rho</f>
        <v>1239.4070797288653</v>
      </c>
      <c r="C11" t="s">
        <v>12</v>
      </c>
      <c r="G11" t="s">
        <v>20</v>
      </c>
      <c r="H11">
        <f>0.5*rho*H5^2*H9</f>
        <v>309.85176993221631</v>
      </c>
      <c r="I11" t="s">
        <v>12</v>
      </c>
    </row>
    <row r="12" spans="1:10" x14ac:dyDescent="0.3">
      <c r="A12" t="s">
        <v>27</v>
      </c>
      <c r="B12" s="1">
        <f>SUM(B9:B11)</f>
        <v>7860.3317614417429</v>
      </c>
      <c r="C12" t="s">
        <v>12</v>
      </c>
      <c r="G12" t="s">
        <v>31</v>
      </c>
      <c r="H12" s="1">
        <f>H10+H11</f>
        <v>2738.0326874727589</v>
      </c>
      <c r="I12" t="s">
        <v>12</v>
      </c>
    </row>
    <row r="14" spans="1:10" x14ac:dyDescent="0.3">
      <c r="G14" t="s">
        <v>32</v>
      </c>
      <c r="H14" s="1">
        <f>H12+B12</f>
        <v>10598.364448914501</v>
      </c>
      <c r="I14" t="s">
        <v>12</v>
      </c>
      <c r="J14" s="1"/>
    </row>
    <row r="24" spans="10:10" x14ac:dyDescent="0.3">
      <c r="J24" s="1"/>
    </row>
    <row r="28" spans="10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50" zoomScaleNormal="150" workbookViewId="0">
      <selection activeCell="H16" sqref="H16"/>
    </sheetView>
  </sheetViews>
  <sheetFormatPr defaultRowHeight="14.4" x14ac:dyDescent="0.3"/>
  <cols>
    <col min="8" max="8" width="11.88671875" customWidth="1"/>
    <col min="10" max="10" width="12.21875" bestFit="1" customWidth="1"/>
  </cols>
  <sheetData>
    <row r="1" spans="1:11" x14ac:dyDescent="0.3">
      <c r="A1" t="s">
        <v>86</v>
      </c>
      <c r="G1" t="s">
        <v>37</v>
      </c>
    </row>
    <row r="2" spans="1:11" x14ac:dyDescent="0.3">
      <c r="A2" t="s">
        <v>87</v>
      </c>
      <c r="B2">
        <v>360</v>
      </c>
      <c r="C2" t="s">
        <v>21</v>
      </c>
      <c r="D2">
        <f>B2/1000/3600</f>
        <v>9.9999999999999991E-5</v>
      </c>
      <c r="E2" t="s">
        <v>33</v>
      </c>
      <c r="G2" t="s">
        <v>100</v>
      </c>
      <c r="H2" s="1">
        <f>'ambiente 7'!B2+ambiente6!B27</f>
        <v>827.17209214980289</v>
      </c>
      <c r="I2" t="s">
        <v>21</v>
      </c>
    </row>
    <row r="3" spans="1:11" x14ac:dyDescent="0.3">
      <c r="A3" t="s">
        <v>24</v>
      </c>
      <c r="B3">
        <v>1.67E-2</v>
      </c>
      <c r="C3" t="s">
        <v>6</v>
      </c>
      <c r="G3" t="s">
        <v>23</v>
      </c>
      <c r="H3" s="1">
        <f>H2/1000/3600</f>
        <v>2.2977002559716747E-4</v>
      </c>
      <c r="I3" t="s">
        <v>33</v>
      </c>
      <c r="J3">
        <f>H3*1000*3600</f>
        <v>827.17209214980289</v>
      </c>
      <c r="K3" t="s">
        <v>21</v>
      </c>
    </row>
    <row r="4" spans="1:11" x14ac:dyDescent="0.3">
      <c r="A4" t="s">
        <v>13</v>
      </c>
      <c r="B4">
        <f>PI()*B3^2/4</f>
        <v>2.1903969378991435E-4</v>
      </c>
      <c r="C4" t="s">
        <v>14</v>
      </c>
      <c r="G4" t="s">
        <v>24</v>
      </c>
      <c r="H4">
        <v>2.23E-2</v>
      </c>
      <c r="I4" t="s">
        <v>6</v>
      </c>
      <c r="J4" t="s">
        <v>101</v>
      </c>
    </row>
    <row r="5" spans="1:11" x14ac:dyDescent="0.3">
      <c r="A5" t="s">
        <v>15</v>
      </c>
      <c r="B5">
        <f>D2/B4</f>
        <v>0.45653825692393513</v>
      </c>
      <c r="C5" t="s">
        <v>16</v>
      </c>
      <c r="G5" t="s">
        <v>13</v>
      </c>
      <c r="H5">
        <f>PI()*H4^2/4</f>
        <v>3.9057065267591708E-4</v>
      </c>
    </row>
    <row r="6" spans="1:11" x14ac:dyDescent="0.3">
      <c r="A6" t="s">
        <v>17</v>
      </c>
      <c r="B6" s="1">
        <f>rho*B5*B3/mu</f>
        <v>2610.0285248821097</v>
      </c>
      <c r="G6" t="s">
        <v>15</v>
      </c>
      <c r="H6">
        <f>H3/H5</f>
        <v>0.5882931142494805</v>
      </c>
    </row>
    <row r="7" spans="1:11" x14ac:dyDescent="0.3">
      <c r="A7" t="s">
        <v>18</v>
      </c>
      <c r="B7" s="1">
        <f>0.07*B6^(-0.13)*B3^(-0.14)</f>
        <v>4.4643049306375859E-2</v>
      </c>
      <c r="G7" t="s">
        <v>17</v>
      </c>
      <c r="H7" s="1">
        <f>rho*H6*H4/mu</f>
        <v>4491.0742422529329</v>
      </c>
    </row>
    <row r="8" spans="1:11" x14ac:dyDescent="0.3">
      <c r="A8" t="s">
        <v>26</v>
      </c>
      <c r="B8" s="1">
        <f>B7*0.5*B5^2*rho/B3</f>
        <v>290.2882490973642</v>
      </c>
      <c r="C8" t="s">
        <v>22</v>
      </c>
      <c r="G8" t="s">
        <v>18</v>
      </c>
      <c r="H8" s="1">
        <f>0.07*H7^(-0.13)*H4^(-0.14)</f>
        <v>3.9951200010208396E-2</v>
      </c>
    </row>
    <row r="9" spans="1:11" x14ac:dyDescent="0.3">
      <c r="A9" t="s">
        <v>25</v>
      </c>
      <c r="B9">
        <f>(B2/1000/Kv)^2*100000</f>
        <v>2938.775510204081</v>
      </c>
      <c r="C9" t="s">
        <v>12</v>
      </c>
      <c r="G9" t="s">
        <v>26</v>
      </c>
      <c r="H9" s="1">
        <f>H8*0.5*H6^2*rho/H4</f>
        <v>323.0354758400569</v>
      </c>
    </row>
    <row r="10" spans="1:11" x14ac:dyDescent="0.3">
      <c r="A10" t="s">
        <v>19</v>
      </c>
      <c r="B10" s="1">
        <f>B8*Foglio1!$B$15</f>
        <v>1741.7294945841852</v>
      </c>
      <c r="C10" t="s">
        <v>12</v>
      </c>
      <c r="G10" t="s">
        <v>30</v>
      </c>
      <c r="H10">
        <f>Foglio1!B11+Foglio1!B12+Foglio1!B13+Foglio1!B14</f>
        <v>3.5</v>
      </c>
    </row>
    <row r="11" spans="1:11" x14ac:dyDescent="0.3">
      <c r="A11" t="s">
        <v>20</v>
      </c>
      <c r="B11" s="1">
        <f>sumcsi*0.5*rho*B5^2</f>
        <v>868.72448638648427</v>
      </c>
      <c r="C11" t="s">
        <v>12</v>
      </c>
      <c r="G11" t="s">
        <v>19</v>
      </c>
      <c r="H11" s="1">
        <f>H9*Foglio1!B16</f>
        <v>1938.2128550403413</v>
      </c>
      <c r="I11" t="s">
        <v>12</v>
      </c>
    </row>
    <row r="12" spans="1:11" x14ac:dyDescent="0.3">
      <c r="A12" t="s">
        <v>27</v>
      </c>
      <c r="B12" s="1">
        <f>B9+B10+B11</f>
        <v>5549.2294911747504</v>
      </c>
      <c r="C12" t="s">
        <v>12</v>
      </c>
      <c r="G12" t="s">
        <v>20</v>
      </c>
      <c r="H12">
        <f>0.5*rho*H6^2*H10</f>
        <v>631.09290541645805</v>
      </c>
      <c r="I12" t="s">
        <v>12</v>
      </c>
    </row>
    <row r="13" spans="1:11" x14ac:dyDescent="0.3">
      <c r="G13" t="s">
        <v>38</v>
      </c>
      <c r="H13" s="1">
        <f>H11+H12</f>
        <v>2569.3057604567994</v>
      </c>
      <c r="I13" t="s">
        <v>12</v>
      </c>
    </row>
    <row r="14" spans="1:11" x14ac:dyDescent="0.3">
      <c r="A14" t="s">
        <v>35</v>
      </c>
      <c r="B14" s="1">
        <f>'ambiente 7'!H14</f>
        <v>10598.364448914501</v>
      </c>
    </row>
    <row r="15" spans="1:11" x14ac:dyDescent="0.3">
      <c r="A15" t="s">
        <v>34</v>
      </c>
      <c r="B15" s="1">
        <f>B2*(B14/B12)^0.525</f>
        <v>505.62755890532208</v>
      </c>
      <c r="C15" t="s">
        <v>21</v>
      </c>
      <c r="D15">
        <f>B15/1000/3600</f>
        <v>1.404520996959228E-4</v>
      </c>
      <c r="E15" t="s">
        <v>33</v>
      </c>
      <c r="G15" t="s">
        <v>39</v>
      </c>
      <c r="H15" s="1">
        <f>B14+H13</f>
        <v>13167.670209371299</v>
      </c>
      <c r="I15" t="s">
        <v>12</v>
      </c>
    </row>
    <row r="16" spans="1:11" x14ac:dyDescent="0.3">
      <c r="A16" t="s">
        <v>36</v>
      </c>
      <c r="B16" s="1">
        <f>(B15-B2)/B2*100</f>
        <v>40.452099695922797</v>
      </c>
    </row>
    <row r="18" spans="1:4" x14ac:dyDescent="0.3">
      <c r="A18" t="s">
        <v>88</v>
      </c>
      <c r="B18" s="1">
        <f>B14-B12</f>
        <v>5049.1349577397505</v>
      </c>
      <c r="C18" t="s">
        <v>12</v>
      </c>
      <c r="D18" s="1" t="s">
        <v>91</v>
      </c>
    </row>
    <row r="19" spans="1:4" x14ac:dyDescent="0.3">
      <c r="A19" t="s">
        <v>89</v>
      </c>
      <c r="B19">
        <f>B2</f>
        <v>360</v>
      </c>
      <c r="C19" t="s">
        <v>21</v>
      </c>
    </row>
    <row r="20" spans="1:4" x14ac:dyDescent="0.3">
      <c r="A20" t="s">
        <v>89</v>
      </c>
      <c r="B20">
        <f>B19/1000</f>
        <v>0.36</v>
      </c>
      <c r="C20" t="s">
        <v>0</v>
      </c>
    </row>
    <row r="21" spans="1:4" x14ac:dyDescent="0.3">
      <c r="A21" t="s">
        <v>88</v>
      </c>
      <c r="B21" s="1">
        <f>B18/100000</f>
        <v>5.0491349577397503E-2</v>
      </c>
      <c r="C21" t="s">
        <v>44</v>
      </c>
    </row>
    <row r="22" spans="1:4" x14ac:dyDescent="0.3">
      <c r="A22" t="s">
        <v>90</v>
      </c>
      <c r="B22" s="1">
        <f>B20/B21^0.5</f>
        <v>1.6021161976858704</v>
      </c>
      <c r="C22" t="s">
        <v>92</v>
      </c>
    </row>
    <row r="24" spans="1:4" x14ac:dyDescent="0.3">
      <c r="A24" t="s">
        <v>93</v>
      </c>
      <c r="B24">
        <v>2</v>
      </c>
      <c r="C24" t="s">
        <v>94</v>
      </c>
    </row>
    <row r="25" spans="1:4" x14ac:dyDescent="0.3">
      <c r="A25" t="s">
        <v>95</v>
      </c>
      <c r="B25">
        <f>(B20/B24)^2*100000</f>
        <v>3240</v>
      </c>
      <c r="C25" t="s">
        <v>12</v>
      </c>
      <c r="D25" t="s">
        <v>96</v>
      </c>
    </row>
    <row r="26" spans="1:4" x14ac:dyDescent="0.3">
      <c r="A26" t="s">
        <v>97</v>
      </c>
      <c r="B26" s="1">
        <f>B12+B25</f>
        <v>8789.2294911747504</v>
      </c>
      <c r="C26" t="s">
        <v>12</v>
      </c>
      <c r="D26" t="s">
        <v>98</v>
      </c>
    </row>
    <row r="27" spans="1:4" x14ac:dyDescent="0.3">
      <c r="A27" t="s">
        <v>34</v>
      </c>
      <c r="B27" s="1">
        <f>B2*(B14/B26)^0.525</f>
        <v>397.17209214980289</v>
      </c>
      <c r="C27" t="s">
        <v>21</v>
      </c>
      <c r="D27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40" zoomScaleNormal="140" workbookViewId="0">
      <selection activeCell="J15" sqref="J15"/>
    </sheetView>
  </sheetViews>
  <sheetFormatPr defaultRowHeight="14.4" x14ac:dyDescent="0.3"/>
  <sheetData>
    <row r="1" spans="1:9" x14ac:dyDescent="0.3">
      <c r="A1" t="s">
        <v>49</v>
      </c>
      <c r="G1" t="s">
        <v>46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33</v>
      </c>
      <c r="G2" t="s">
        <v>105</v>
      </c>
      <c r="H2" s="1">
        <f>ambiente6!H2+B24</f>
        <v>1187.1720921498029</v>
      </c>
      <c r="I2" t="s">
        <v>21</v>
      </c>
    </row>
    <row r="3" spans="1:9" x14ac:dyDescent="0.3">
      <c r="A3" t="s">
        <v>24</v>
      </c>
      <c r="B3">
        <v>1.67E-2</v>
      </c>
      <c r="C3" t="s">
        <v>6</v>
      </c>
      <c r="G3" t="s">
        <v>23</v>
      </c>
      <c r="H3" s="1">
        <f>H2/1000/3600</f>
        <v>3.2977002559716746E-4</v>
      </c>
      <c r="I3" t="s">
        <v>33</v>
      </c>
    </row>
    <row r="4" spans="1:9" x14ac:dyDescent="0.3">
      <c r="A4" t="s">
        <v>13</v>
      </c>
      <c r="B4">
        <f>PI()*B3^2/4</f>
        <v>2.1903969378991435E-4</v>
      </c>
      <c r="C4" t="s">
        <v>14</v>
      </c>
      <c r="G4" t="s">
        <v>24</v>
      </c>
      <c r="H4">
        <v>2.7900000000000001E-2</v>
      </c>
      <c r="I4" t="s">
        <v>6</v>
      </c>
    </row>
    <row r="5" spans="1:9" x14ac:dyDescent="0.3">
      <c r="A5" t="s">
        <v>15</v>
      </c>
      <c r="B5">
        <f>D2/B4</f>
        <v>0.45653825692393513</v>
      </c>
      <c r="C5" t="s">
        <v>16</v>
      </c>
      <c r="G5" t="s">
        <v>13</v>
      </c>
      <c r="H5">
        <f>PI()*H4^2/4</f>
        <v>6.1136178437020783E-4</v>
      </c>
    </row>
    <row r="6" spans="1:9" x14ac:dyDescent="0.3">
      <c r="A6" t="s">
        <v>17</v>
      </c>
      <c r="B6" s="1">
        <f>rho*B5*B3/mu</f>
        <v>2610.0285248821097</v>
      </c>
      <c r="G6" t="s">
        <v>15</v>
      </c>
      <c r="H6">
        <f>H3/H5</f>
        <v>0.5394024193659388</v>
      </c>
    </row>
    <row r="7" spans="1:9" x14ac:dyDescent="0.3">
      <c r="A7" t="s">
        <v>18</v>
      </c>
      <c r="B7" s="1">
        <f>0.07*B6^(-0.13)*B3^(-0.14)</f>
        <v>4.4643049306375859E-2</v>
      </c>
      <c r="G7" t="s">
        <v>17</v>
      </c>
      <c r="H7" s="1">
        <f>rho*H6*H4/mu</f>
        <v>5151.9151242928901</v>
      </c>
    </row>
    <row r="8" spans="1:9" x14ac:dyDescent="0.3">
      <c r="A8" t="s">
        <v>26</v>
      </c>
      <c r="B8" s="1">
        <f>B7*0.5*B5^2*rho/B3</f>
        <v>290.2882490973642</v>
      </c>
      <c r="C8" t="s">
        <v>22</v>
      </c>
      <c r="G8" t="s">
        <v>18</v>
      </c>
      <c r="H8" s="1">
        <f>0.07*H7^(-0.13)*H4^(-0.14)</f>
        <v>3.8032731777738214E-2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26</v>
      </c>
      <c r="H9" s="1">
        <f>H8*0.5*H6^2*rho/H4</f>
        <v>206.64115505590703</v>
      </c>
    </row>
    <row r="10" spans="1:9" x14ac:dyDescent="0.3">
      <c r="A10" t="s">
        <v>19</v>
      </c>
      <c r="B10" s="1">
        <f>B8*Foglio1!$B$15</f>
        <v>1741.7294945841852</v>
      </c>
      <c r="C10" t="s">
        <v>12</v>
      </c>
      <c r="G10" t="s">
        <v>30</v>
      </c>
      <c r="H10">
        <f>Foglio1!B11+Foglio1!B12+Foglio1!B13+Foglio1!B14</f>
        <v>3.5</v>
      </c>
    </row>
    <row r="11" spans="1:9" x14ac:dyDescent="0.3">
      <c r="A11" t="s">
        <v>20</v>
      </c>
      <c r="B11" s="1">
        <f>sumcsi*0.5*rho*B5^2</f>
        <v>868.72448638648427</v>
      </c>
      <c r="C11" t="s">
        <v>12</v>
      </c>
      <c r="G11" t="s">
        <v>19</v>
      </c>
      <c r="H11" s="1">
        <f>H9*Foglio1!B15</f>
        <v>1239.8469303354423</v>
      </c>
      <c r="I11" t="s">
        <v>12</v>
      </c>
    </row>
    <row r="12" spans="1:9" x14ac:dyDescent="0.3">
      <c r="A12" t="s">
        <v>27</v>
      </c>
      <c r="B12" s="1">
        <f>B9+B10+B11</f>
        <v>5549.2294911747504</v>
      </c>
      <c r="C12" t="s">
        <v>12</v>
      </c>
      <c r="G12" t="s">
        <v>20</v>
      </c>
      <c r="H12">
        <f>0.5*rho*H6^2*H10</f>
        <v>530.55638782750952</v>
      </c>
      <c r="I12" t="s">
        <v>12</v>
      </c>
    </row>
    <row r="13" spans="1:9" x14ac:dyDescent="0.3">
      <c r="G13" t="s">
        <v>47</v>
      </c>
      <c r="H13" s="1">
        <f>H11+H12</f>
        <v>1770.4033181629518</v>
      </c>
      <c r="I13" t="s">
        <v>12</v>
      </c>
    </row>
    <row r="14" spans="1:9" x14ac:dyDescent="0.3">
      <c r="A14" t="s">
        <v>40</v>
      </c>
      <c r="B14" s="1">
        <f>ambiente6!H15</f>
        <v>13167.670209371299</v>
      </c>
    </row>
    <row r="15" spans="1:9" x14ac:dyDescent="0.3">
      <c r="A15" t="s">
        <v>41</v>
      </c>
      <c r="B15" s="1">
        <f>B2*(B14/B12)^0.525</f>
        <v>566.65997062366876</v>
      </c>
      <c r="C15" t="s">
        <v>21</v>
      </c>
      <c r="D15">
        <f>B15/1000/3600</f>
        <v>1.5740554739546357E-4</v>
      </c>
      <c r="E15" t="s">
        <v>33</v>
      </c>
      <c r="G15" t="s">
        <v>48</v>
      </c>
      <c r="H15" s="1">
        <f>B14+H13</f>
        <v>14938.07352753425</v>
      </c>
      <c r="I15" t="s">
        <v>12</v>
      </c>
    </row>
    <row r="16" spans="1:9" x14ac:dyDescent="0.3">
      <c r="A16" t="s">
        <v>36</v>
      </c>
      <c r="B16">
        <f>(B15-B2)/B2*100</f>
        <v>57.405547395463543</v>
      </c>
    </row>
    <row r="18" spans="1:4" x14ac:dyDescent="0.3">
      <c r="A18" t="s">
        <v>42</v>
      </c>
      <c r="B18" s="1">
        <f>B14-B12</f>
        <v>7618.4407181965489</v>
      </c>
      <c r="C18" t="s">
        <v>12</v>
      </c>
      <c r="D18" t="s">
        <v>102</v>
      </c>
    </row>
    <row r="19" spans="1:4" x14ac:dyDescent="0.3">
      <c r="A19" t="s">
        <v>43</v>
      </c>
      <c r="B19">
        <f>B2</f>
        <v>360</v>
      </c>
      <c r="C19" t="s">
        <v>21</v>
      </c>
      <c r="D19" t="s">
        <v>103</v>
      </c>
    </row>
    <row r="20" spans="1:4" x14ac:dyDescent="0.3">
      <c r="A20" t="s">
        <v>43</v>
      </c>
      <c r="B20">
        <f>B19/1000</f>
        <v>0.36</v>
      </c>
      <c r="C20" t="s">
        <v>0</v>
      </c>
      <c r="D20" t="s">
        <v>103</v>
      </c>
    </row>
    <row r="21" spans="1:4" x14ac:dyDescent="0.3">
      <c r="A21" t="s">
        <v>42</v>
      </c>
      <c r="B21" s="1">
        <f>B18/100000</f>
        <v>7.6184407181965494E-2</v>
      </c>
      <c r="C21" t="s">
        <v>44</v>
      </c>
      <c r="D21" t="s">
        <v>102</v>
      </c>
    </row>
    <row r="22" spans="1:4" x14ac:dyDescent="0.3">
      <c r="A22" t="s">
        <v>45</v>
      </c>
      <c r="B22" s="1">
        <f>B20/SQRT(B21)</f>
        <v>1.3042758547185862</v>
      </c>
      <c r="D22" t="s">
        <v>104</v>
      </c>
    </row>
    <row r="24" spans="1:4" x14ac:dyDescent="0.3">
      <c r="A24" t="s">
        <v>41</v>
      </c>
      <c r="B24">
        <f>B2</f>
        <v>360</v>
      </c>
      <c r="C24" t="s">
        <v>21</v>
      </c>
      <c r="D24" t="s">
        <v>106</v>
      </c>
    </row>
    <row r="25" spans="1:4" x14ac:dyDescent="0.3">
      <c r="D25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A1" t="s">
        <v>50</v>
      </c>
      <c r="G1" t="s">
        <v>56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33</v>
      </c>
      <c r="G2" t="s">
        <v>23</v>
      </c>
      <c r="H2">
        <f>ambiente5!H3+ambiente4!D2</f>
        <v>4.2977002559716745E-4</v>
      </c>
      <c r="I2" t="s">
        <v>33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47</v>
      </c>
      <c r="H12" s="1" t="e">
        <f>H10+H11</f>
        <v>#DIV/0!</v>
      </c>
      <c r="I12" t="s">
        <v>12</v>
      </c>
    </row>
    <row r="14" spans="1:9" x14ac:dyDescent="0.3">
      <c r="A14" t="s">
        <v>51</v>
      </c>
      <c r="B14" s="1">
        <f>ambiente5!H15</f>
        <v>14938.07352753425</v>
      </c>
      <c r="G14" t="s">
        <v>57</v>
      </c>
      <c r="H14" s="1" t="e">
        <f>B14+H12</f>
        <v>#DIV/0!</v>
      </c>
      <c r="I14" t="s">
        <v>12</v>
      </c>
    </row>
    <row r="15" spans="1:9" x14ac:dyDescent="0.3">
      <c r="A15" t="s">
        <v>52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33</v>
      </c>
    </row>
    <row r="16" spans="1:9" x14ac:dyDescent="0.3">
      <c r="A16" t="s">
        <v>36</v>
      </c>
      <c r="B16" t="e">
        <f>(B15-B2)/B2*100</f>
        <v>#DIV/0!</v>
      </c>
    </row>
    <row r="18" spans="1:3" x14ac:dyDescent="0.3">
      <c r="A18" t="s">
        <v>54</v>
      </c>
      <c r="B18" s="1" t="e">
        <f>B14-B12</f>
        <v>#DIV/0!</v>
      </c>
      <c r="C18" t="s">
        <v>12</v>
      </c>
    </row>
    <row r="19" spans="1:3" x14ac:dyDescent="0.3">
      <c r="A19" t="s">
        <v>53</v>
      </c>
      <c r="B19">
        <f>B2</f>
        <v>360</v>
      </c>
      <c r="C19" t="s">
        <v>21</v>
      </c>
    </row>
    <row r="20" spans="1:3" x14ac:dyDescent="0.3">
      <c r="A20" t="s">
        <v>53</v>
      </c>
      <c r="B20">
        <f>B19/1000</f>
        <v>0.36</v>
      </c>
      <c r="C20" t="s">
        <v>0</v>
      </c>
    </row>
    <row r="21" spans="1:3" x14ac:dyDescent="0.3">
      <c r="A21" t="s">
        <v>54</v>
      </c>
      <c r="B21" s="1" t="e">
        <f>B18/100000</f>
        <v>#DIV/0!</v>
      </c>
      <c r="C21" t="s">
        <v>44</v>
      </c>
    </row>
    <row r="22" spans="1:3" x14ac:dyDescent="0.3">
      <c r="A22" t="s">
        <v>55</v>
      </c>
      <c r="B22" s="1" t="e">
        <f>B20/SQRT(B21)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30" zoomScaleNormal="130" workbookViewId="0">
      <selection activeCell="H23" sqref="H23"/>
    </sheetView>
  </sheetViews>
  <sheetFormatPr defaultRowHeight="14.4" x14ac:dyDescent="0.3"/>
  <sheetData>
    <row r="1" spans="1:9" x14ac:dyDescent="0.3">
      <c r="A1" t="s">
        <v>58</v>
      </c>
      <c r="G1" t="s">
        <v>62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33</v>
      </c>
      <c r="G2" t="s">
        <v>23</v>
      </c>
      <c r="H2">
        <f>ambiente4!H2+ambiente3!D2</f>
        <v>5.2977002559716744E-4</v>
      </c>
      <c r="I2" t="s">
        <v>33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Foglio1!B11+Foglio1!B12+Foglio1!B13+Foglio1!B14</f>
        <v>3.5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61</v>
      </c>
      <c r="H12" s="1" t="e">
        <f>H10+H11</f>
        <v>#DIV/0!</v>
      </c>
      <c r="I12" t="s">
        <v>12</v>
      </c>
    </row>
    <row r="14" spans="1:9" x14ac:dyDescent="0.3">
      <c r="A14" t="s">
        <v>59</v>
      </c>
      <c r="B14" s="1" t="e">
        <f>ambiente4!H14</f>
        <v>#DIV/0!</v>
      </c>
      <c r="G14" t="s">
        <v>60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33</v>
      </c>
    </row>
    <row r="16" spans="1:9" x14ac:dyDescent="0.3">
      <c r="A16" t="s">
        <v>36</v>
      </c>
      <c r="B16" t="e">
        <f>(B15-B2)/B2*100</f>
        <v>#DIV/0!</v>
      </c>
    </row>
    <row r="18" spans="1:3" x14ac:dyDescent="0.3">
      <c r="A18" t="s">
        <v>54</v>
      </c>
      <c r="B18" s="1" t="e">
        <f>B14-B12</f>
        <v>#DIV/0!</v>
      </c>
      <c r="C18" t="s">
        <v>12</v>
      </c>
    </row>
    <row r="19" spans="1:3" x14ac:dyDescent="0.3">
      <c r="A19" t="s">
        <v>53</v>
      </c>
      <c r="B19">
        <f>B2</f>
        <v>360</v>
      </c>
      <c r="C19" t="s">
        <v>21</v>
      </c>
    </row>
    <row r="20" spans="1:3" x14ac:dyDescent="0.3">
      <c r="A20" t="s">
        <v>53</v>
      </c>
      <c r="B20">
        <f>B19/1000</f>
        <v>0.36</v>
      </c>
      <c r="C20" t="s">
        <v>0</v>
      </c>
    </row>
    <row r="21" spans="1:3" x14ac:dyDescent="0.3">
      <c r="A21" t="s">
        <v>54</v>
      </c>
      <c r="B21" s="1" t="e">
        <f>B18/100000</f>
        <v>#DIV/0!</v>
      </c>
      <c r="C21" t="s">
        <v>44</v>
      </c>
    </row>
    <row r="22" spans="1:3" x14ac:dyDescent="0.3">
      <c r="A22" t="s">
        <v>55</v>
      </c>
      <c r="B22" s="1" t="e">
        <f>B20/SQRT(B21)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64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33</v>
      </c>
      <c r="G2" t="s">
        <v>23</v>
      </c>
      <c r="H2">
        <f>D2+ambiente3!H2</f>
        <v>6.2977002559716738E-4</v>
      </c>
      <c r="I2" t="s">
        <v>33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61</v>
      </c>
      <c r="H12" s="1" t="e">
        <f>H10+H11</f>
        <v>#DIV/0!</v>
      </c>
      <c r="I12" t="s">
        <v>12</v>
      </c>
    </row>
    <row r="14" spans="1:9" x14ac:dyDescent="0.3">
      <c r="A14" t="s">
        <v>59</v>
      </c>
      <c r="B14" s="1" t="e">
        <f>ambiente3!H14</f>
        <v>#DIV/0!</v>
      </c>
      <c r="G14" t="s">
        <v>63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33</v>
      </c>
    </row>
    <row r="16" spans="1:9" x14ac:dyDescent="0.3">
      <c r="A16" t="s">
        <v>36</v>
      </c>
      <c r="B16" t="e">
        <f>(B15-B2)/B2*100</f>
        <v>#DIV/0!</v>
      </c>
    </row>
    <row r="18" spans="1:3" x14ac:dyDescent="0.3">
      <c r="A18" t="s">
        <v>54</v>
      </c>
      <c r="B18" s="1" t="e">
        <f>B14-B12</f>
        <v>#DIV/0!</v>
      </c>
      <c r="C18" t="s">
        <v>12</v>
      </c>
    </row>
    <row r="19" spans="1:3" x14ac:dyDescent="0.3">
      <c r="A19" t="s">
        <v>53</v>
      </c>
      <c r="B19">
        <f>B2</f>
        <v>360</v>
      </c>
      <c r="C19" t="s">
        <v>21</v>
      </c>
    </row>
    <row r="20" spans="1:3" x14ac:dyDescent="0.3">
      <c r="A20" t="s">
        <v>53</v>
      </c>
      <c r="B20">
        <f>B19/1000</f>
        <v>0.36</v>
      </c>
      <c r="C20" t="s">
        <v>0</v>
      </c>
    </row>
    <row r="21" spans="1:3" x14ac:dyDescent="0.3">
      <c r="A21" t="s">
        <v>54</v>
      </c>
      <c r="B21" s="1" t="e">
        <f>B18/100000</f>
        <v>#DIV/0!</v>
      </c>
      <c r="C21" t="s">
        <v>44</v>
      </c>
    </row>
    <row r="22" spans="1:3" x14ac:dyDescent="0.3">
      <c r="A22" t="s">
        <v>55</v>
      </c>
      <c r="B22" s="1" t="e">
        <f>B20/SQRT(B21)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65</v>
      </c>
      <c r="H1" s="3"/>
    </row>
    <row r="2" spans="1:9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33</v>
      </c>
      <c r="G2" t="s">
        <v>23</v>
      </c>
      <c r="H2">
        <f>ambiente2!H2+D2</f>
        <v>7.4921447004161186E-4</v>
      </c>
      <c r="I2" t="s">
        <v>33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4192.7437641723354</v>
      </c>
      <c r="C9" t="s">
        <v>12</v>
      </c>
      <c r="G9" t="s">
        <v>30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61</v>
      </c>
      <c r="H12" s="1" t="e">
        <f>H10+H11</f>
        <v>#DIV/0!</v>
      </c>
      <c r="I12" t="s">
        <v>12</v>
      </c>
    </row>
    <row r="14" spans="1:9" x14ac:dyDescent="0.3">
      <c r="A14" t="s">
        <v>59</v>
      </c>
      <c r="B14" s="1" t="e">
        <f>ambiente2!H14</f>
        <v>#DIV/0!</v>
      </c>
      <c r="G14" t="s">
        <v>63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33</v>
      </c>
    </row>
    <row r="16" spans="1:9" x14ac:dyDescent="0.3">
      <c r="A16" t="s">
        <v>36</v>
      </c>
      <c r="B16" t="e">
        <f>(B15-B2)/B2*100</f>
        <v>#DIV/0!</v>
      </c>
    </row>
    <row r="18" spans="1:3" x14ac:dyDescent="0.3">
      <c r="A18" t="s">
        <v>54</v>
      </c>
      <c r="B18" s="1" t="e">
        <f>B14-B12</f>
        <v>#DIV/0!</v>
      </c>
      <c r="C18" t="s">
        <v>12</v>
      </c>
    </row>
    <row r="19" spans="1:3" x14ac:dyDescent="0.3">
      <c r="A19" t="s">
        <v>53</v>
      </c>
      <c r="B19">
        <f>B2</f>
        <v>430</v>
      </c>
      <c r="C19" t="s">
        <v>21</v>
      </c>
    </row>
    <row r="20" spans="1:3" x14ac:dyDescent="0.3">
      <c r="A20" t="s">
        <v>53</v>
      </c>
      <c r="B20">
        <f>B19/1000</f>
        <v>0.43</v>
      </c>
      <c r="C20" t="s">
        <v>0</v>
      </c>
    </row>
    <row r="21" spans="1:3" x14ac:dyDescent="0.3">
      <c r="A21" t="s">
        <v>54</v>
      </c>
      <c r="B21" s="1" t="e">
        <f>B18/100000</f>
        <v>#DIV/0!</v>
      </c>
      <c r="C21" t="s">
        <v>44</v>
      </c>
    </row>
    <row r="22" spans="1:3" x14ac:dyDescent="0.3">
      <c r="A22" t="s">
        <v>55</v>
      </c>
      <c r="B22" s="1" t="e">
        <f>B20/SQRT(B21)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6:M10"/>
  <sheetViews>
    <sheetView zoomScale="115" zoomScaleNormal="115" workbookViewId="0">
      <selection activeCell="M6" sqref="M6"/>
    </sheetView>
  </sheetViews>
  <sheetFormatPr defaultRowHeight="14.4" x14ac:dyDescent="0.3"/>
  <sheetData>
    <row r="6" spans="13:13" x14ac:dyDescent="0.3">
      <c r="M6">
        <f>21.3-2*1.375</f>
        <v>18.55</v>
      </c>
    </row>
    <row r="10" spans="13:13" x14ac:dyDescent="0.3">
      <c r="M10">
        <f>33.7-2*2.306</f>
        <v>29.088000000000001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5" sqref="Q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4</vt:i4>
      </vt:variant>
    </vt:vector>
  </HeadingPairs>
  <TitlesOfParts>
    <vt:vector size="14" baseType="lpstr">
      <vt:lpstr>Foglio1</vt:lpstr>
      <vt:lpstr>ambiente 7</vt:lpstr>
      <vt:lpstr>ambiente6</vt:lpstr>
      <vt:lpstr>ambiente5</vt:lpstr>
      <vt:lpstr>ambiente4</vt:lpstr>
      <vt:lpstr>ambiente3</vt:lpstr>
      <vt:lpstr>ambiente2</vt:lpstr>
      <vt:lpstr>ambiente1</vt:lpstr>
      <vt:lpstr>Foglio2</vt:lpstr>
      <vt:lpstr>Foglio3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2022-03-18T10:48:34Z</dcterms:modified>
</cp:coreProperties>
</file>