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184\OneDrive\Impianti abbattimento emissioni\Esercitazioni\Dimensionamento impianto aspirazione officina\"/>
    </mc:Choice>
  </mc:AlternateContent>
  <bookViews>
    <workbookView xWindow="0" yWindow="0" windowWidth="23040" windowHeight="10272"/>
  </bookViews>
  <sheets>
    <sheet name="Punto funzionamento" sheetId="2" r:id="rId1"/>
    <sheet name="Caratteristica resistente" sheetId="1" r:id="rId2"/>
    <sheet name="Foglio1" sheetId="6" r:id="rId3"/>
    <sheet name="Hs" sheetId="3" r:id="rId4"/>
    <sheet name="Ht" sheetId="4" r:id="rId5"/>
    <sheet name="Grafico3" sheetId="5" r:id="rId6"/>
  </sheets>
  <definedNames>
    <definedName name="_xlnm.Print_Titles" localSheetId="3">Hs!$1:$1</definedName>
    <definedName name="_xlnm.Print_Titles" localSheetId="4">Ht!$1:$1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29" i="2" s="1"/>
  <c r="F6" i="2" l="1"/>
  <c r="F8" i="2" s="1"/>
  <c r="C38" i="2"/>
  <c r="C34" i="2" s="1"/>
  <c r="C35" i="2" s="1"/>
  <c r="C68" i="2" l="1"/>
  <c r="C17" i="2"/>
  <c r="C7" i="2"/>
  <c r="C11" i="2" s="1"/>
  <c r="C12" i="2" s="1"/>
  <c r="C15" i="2" s="1"/>
  <c r="C4" i="2"/>
  <c r="C56" i="2" s="1"/>
  <c r="C13" i="2" l="1"/>
  <c r="C53" i="2" s="1"/>
  <c r="C73" i="2" s="1"/>
  <c r="C22" i="2"/>
  <c r="C24" i="2" s="1"/>
  <c r="C36" i="2" s="1"/>
  <c r="I3" i="6"/>
  <c r="C39" i="2" l="1"/>
  <c r="C41" i="2" s="1"/>
  <c r="C44" i="2" s="1"/>
  <c r="C61" i="2"/>
  <c r="C70" i="2"/>
  <c r="C71" i="2" s="1"/>
  <c r="C72" i="2" s="1"/>
  <c r="C50" i="2"/>
  <c r="C52" i="2" s="1"/>
  <c r="C57" i="2"/>
  <c r="C59" i="2" s="1"/>
  <c r="S5" i="6"/>
  <c r="S6" i="6" s="1"/>
  <c r="S7" i="6" s="1"/>
  <c r="S8" i="6" s="1"/>
  <c r="S9" i="6" s="1"/>
  <c r="S10" i="6" s="1"/>
  <c r="S11" i="6" s="1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O5" i="6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M5" i="6"/>
  <c r="M6" i="6" s="1"/>
  <c r="M7" i="6" s="1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W4" i="6"/>
  <c r="W5" i="6" s="1"/>
  <c r="W6" i="6" s="1"/>
  <c r="W7" i="6" s="1"/>
  <c r="W8" i="6" s="1"/>
  <c r="W9" i="6" s="1"/>
  <c r="W10" i="6" s="1"/>
  <c r="W11" i="6" s="1"/>
  <c r="W12" i="6" s="1"/>
  <c r="W13" i="6" s="1"/>
  <c r="W14" i="6" s="1"/>
  <c r="W15" i="6" s="1"/>
  <c r="W16" i="6" s="1"/>
  <c r="W17" i="6" s="1"/>
  <c r="W18" i="6" s="1"/>
  <c r="W19" i="6" s="1"/>
  <c r="W20" i="6" s="1"/>
  <c r="W21" i="6" s="1"/>
  <c r="W22" i="6" s="1"/>
  <c r="W23" i="6" s="1"/>
  <c r="W24" i="6" s="1"/>
  <c r="W25" i="6" s="1"/>
  <c r="W26" i="6" s="1"/>
  <c r="W27" i="6" s="1"/>
  <c r="W28" i="6" s="1"/>
  <c r="W29" i="6" s="1"/>
  <c r="W30" i="6" s="1"/>
  <c r="W31" i="6" s="1"/>
  <c r="W32" i="6" s="1"/>
  <c r="U4" i="6"/>
  <c r="U5" i="6" s="1"/>
  <c r="U6" i="6" s="1"/>
  <c r="U7" i="6" s="1"/>
  <c r="U8" i="6" s="1"/>
  <c r="U9" i="6" s="1"/>
  <c r="U10" i="6" s="1"/>
  <c r="U11" i="6" s="1"/>
  <c r="U12" i="6" s="1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T4" i="6"/>
  <c r="T5" i="6" s="1"/>
  <c r="T6" i="6" s="1"/>
  <c r="T7" i="6" s="1"/>
  <c r="T8" i="6" s="1"/>
  <c r="T9" i="6" s="1"/>
  <c r="T10" i="6" s="1"/>
  <c r="T11" i="6" s="1"/>
  <c r="T12" i="6" s="1"/>
  <c r="T13" i="6" s="1"/>
  <c r="T14" i="6" s="1"/>
  <c r="T15" i="6" s="1"/>
  <c r="T16" i="6" s="1"/>
  <c r="T17" i="6" s="1"/>
  <c r="T18" i="6" s="1"/>
  <c r="T19" i="6" s="1"/>
  <c r="T20" i="6" s="1"/>
  <c r="T21" i="6" s="1"/>
  <c r="T22" i="6" s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S4" i="6"/>
  <c r="O4" i="6"/>
  <c r="M4" i="6"/>
  <c r="J4" i="6"/>
  <c r="J5" i="6" s="1"/>
  <c r="I4" i="6"/>
  <c r="I5" i="6" s="1"/>
  <c r="I6" i="6" s="1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F4" i="6"/>
  <c r="F5" i="6" s="1"/>
  <c r="F6" i="6" s="1"/>
  <c r="C4" i="6"/>
  <c r="C5" i="6" s="1"/>
  <c r="B4" i="6"/>
  <c r="V3" i="6"/>
  <c r="V4" i="6" s="1"/>
  <c r="V5" i="6" s="1"/>
  <c r="V6" i="6" s="1"/>
  <c r="V7" i="6" s="1"/>
  <c r="V8" i="6" s="1"/>
  <c r="V9" i="6" s="1"/>
  <c r="V10" i="6" s="1"/>
  <c r="V11" i="6" s="1"/>
  <c r="V12" i="6" s="1"/>
  <c r="V13" i="6" s="1"/>
  <c r="V14" i="6" s="1"/>
  <c r="V15" i="6" s="1"/>
  <c r="V16" i="6" s="1"/>
  <c r="V17" i="6" s="1"/>
  <c r="V18" i="6" s="1"/>
  <c r="V19" i="6" s="1"/>
  <c r="V20" i="6" s="1"/>
  <c r="V21" i="6" s="1"/>
  <c r="V22" i="6" s="1"/>
  <c r="V23" i="6" s="1"/>
  <c r="V24" i="6" s="1"/>
  <c r="V25" i="6" s="1"/>
  <c r="V26" i="6" s="1"/>
  <c r="V27" i="6" s="1"/>
  <c r="V28" i="6" s="1"/>
  <c r="V29" i="6" s="1"/>
  <c r="V30" i="6" s="1"/>
  <c r="V31" i="6" s="1"/>
  <c r="V32" i="6" s="1"/>
  <c r="H3" i="6"/>
  <c r="AA3" i="6" s="1"/>
  <c r="D3" i="6"/>
  <c r="K3" i="6" s="1"/>
  <c r="L3" i="6" s="1"/>
  <c r="N3" i="6" s="1"/>
  <c r="D43" i="2" l="1"/>
  <c r="C62" i="2"/>
  <c r="C75" i="2" s="1"/>
  <c r="D4" i="6"/>
  <c r="H4" i="6"/>
  <c r="P4" i="6" s="1"/>
  <c r="H5" i="6"/>
  <c r="AA5" i="6" s="1"/>
  <c r="M8" i="6"/>
  <c r="F7" i="6"/>
  <c r="J6" i="6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C6" i="6"/>
  <c r="P3" i="6"/>
  <c r="X3" i="6"/>
  <c r="Y3" i="6" s="1"/>
  <c r="Z3" i="6" s="1"/>
  <c r="E3" i="6"/>
  <c r="G3" i="6" s="1"/>
  <c r="J53" i="3"/>
  <c r="I53" i="3"/>
  <c r="H53" i="3"/>
  <c r="J52" i="3"/>
  <c r="I52" i="3"/>
  <c r="H52" i="3"/>
  <c r="J51" i="3"/>
  <c r="I51" i="3"/>
  <c r="H51" i="3"/>
  <c r="J50" i="3"/>
  <c r="I50" i="3"/>
  <c r="H50" i="3"/>
  <c r="J49" i="3"/>
  <c r="I49" i="3"/>
  <c r="H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E38" i="3"/>
  <c r="J37" i="3"/>
  <c r="I37" i="3"/>
  <c r="H37" i="3"/>
  <c r="G37" i="3"/>
  <c r="F37" i="3"/>
  <c r="E37" i="3"/>
  <c r="J36" i="3"/>
  <c r="I36" i="3"/>
  <c r="H36" i="3"/>
  <c r="G36" i="3"/>
  <c r="F36" i="3"/>
  <c r="E36" i="3"/>
  <c r="J35" i="3"/>
  <c r="I35" i="3"/>
  <c r="H35" i="3"/>
  <c r="G35" i="3"/>
  <c r="F35" i="3"/>
  <c r="E35" i="3"/>
  <c r="J34" i="3"/>
  <c r="I34" i="3"/>
  <c r="H34" i="3"/>
  <c r="G34" i="3"/>
  <c r="F34" i="3"/>
  <c r="E34" i="3"/>
  <c r="J33" i="3"/>
  <c r="I33" i="3"/>
  <c r="H33" i="3"/>
  <c r="G33" i="3"/>
  <c r="F33" i="3"/>
  <c r="E33" i="3"/>
  <c r="J32" i="3"/>
  <c r="I32" i="3"/>
  <c r="H32" i="3"/>
  <c r="G32" i="3"/>
  <c r="F32" i="3"/>
  <c r="E32" i="3"/>
  <c r="D32" i="3"/>
  <c r="I31" i="3"/>
  <c r="H31" i="3"/>
  <c r="G31" i="3"/>
  <c r="F31" i="3"/>
  <c r="E31" i="3"/>
  <c r="D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H23" i="3"/>
  <c r="G23" i="3"/>
  <c r="F23" i="3"/>
  <c r="E23" i="3"/>
  <c r="D23" i="3"/>
  <c r="C23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G18" i="3"/>
  <c r="F18" i="3"/>
  <c r="E18" i="3"/>
  <c r="D18" i="3"/>
  <c r="C18" i="3"/>
  <c r="G17" i="3"/>
  <c r="F17" i="3"/>
  <c r="E17" i="3"/>
  <c r="D17" i="3"/>
  <c r="C17" i="3"/>
  <c r="F16" i="3"/>
  <c r="E16" i="3"/>
  <c r="D16" i="3"/>
  <c r="C16" i="3"/>
  <c r="F15" i="3"/>
  <c r="E15" i="3"/>
  <c r="D15" i="3"/>
  <c r="C15" i="3"/>
  <c r="E14" i="3"/>
  <c r="D14" i="3"/>
  <c r="C14" i="3"/>
  <c r="E13" i="3"/>
  <c r="D13" i="3"/>
  <c r="C13" i="3"/>
  <c r="E12" i="3"/>
  <c r="D12" i="3"/>
  <c r="C12" i="3"/>
  <c r="D5" i="6" l="1"/>
  <c r="E4" i="6"/>
  <c r="G4" i="6" s="1"/>
  <c r="Q4" i="6" s="1"/>
  <c r="K4" i="6"/>
  <c r="L4" i="6" s="1"/>
  <c r="N4" i="6" s="1"/>
  <c r="Q3" i="6"/>
  <c r="AB3" i="6" s="1"/>
  <c r="AC3" i="6" s="1"/>
  <c r="B8" i="3" s="1"/>
  <c r="X4" i="6"/>
  <c r="Y4" i="6" s="1"/>
  <c r="Z4" i="6" s="1"/>
  <c r="X5" i="6"/>
  <c r="Y5" i="6" s="1"/>
  <c r="Z5" i="6" s="1"/>
  <c r="AA4" i="6"/>
  <c r="P5" i="6"/>
  <c r="C7" i="6"/>
  <c r="H6" i="6"/>
  <c r="M9" i="6"/>
  <c r="F8" i="6"/>
  <c r="C23" i="1"/>
  <c r="C4" i="1"/>
  <c r="C11" i="1" s="1"/>
  <c r="C12" i="1" s="1"/>
  <c r="C14" i="1" s="1"/>
  <c r="C8" i="1"/>
  <c r="C16" i="1" s="1"/>
  <c r="AB4" i="6" l="1"/>
  <c r="AC4" i="6" s="1"/>
  <c r="B9" i="3" s="1"/>
  <c r="D6" i="6"/>
  <c r="E5" i="6"/>
  <c r="G5" i="6" s="1"/>
  <c r="K5" i="6"/>
  <c r="L5" i="6" s="1"/>
  <c r="N5" i="6" s="1"/>
  <c r="Q5" i="6"/>
  <c r="AB5" i="6" s="1"/>
  <c r="AC5" i="6" s="1"/>
  <c r="B10" i="3" s="1"/>
  <c r="M10" i="6"/>
  <c r="X6" i="6"/>
  <c r="Y6" i="6" s="1"/>
  <c r="Z6" i="6" s="1"/>
  <c r="AA6" i="6"/>
  <c r="P6" i="6"/>
  <c r="F9" i="6"/>
  <c r="C8" i="6"/>
  <c r="H7" i="6"/>
  <c r="C5" i="1"/>
  <c r="C7" i="1" s="1"/>
  <c r="C17" i="1" s="1"/>
  <c r="C25" i="1"/>
  <c r="C26" i="1" s="1"/>
  <c r="C27" i="1" s="1"/>
  <c r="C28" i="1"/>
  <c r="D7" i="6" l="1"/>
  <c r="E6" i="6"/>
  <c r="G6" i="6" s="1"/>
  <c r="Q6" i="6" s="1"/>
  <c r="AB6" i="6" s="1"/>
  <c r="AC6" i="6" s="1"/>
  <c r="B11" i="3" s="1"/>
  <c r="K6" i="6"/>
  <c r="L6" i="6" s="1"/>
  <c r="N6" i="6" s="1"/>
  <c r="AA7" i="6"/>
  <c r="P7" i="6"/>
  <c r="X7" i="6"/>
  <c r="Y7" i="6" s="1"/>
  <c r="Z7" i="6" s="1"/>
  <c r="H8" i="6"/>
  <c r="C9" i="6"/>
  <c r="M11" i="6"/>
  <c r="F10" i="6"/>
  <c r="C30" i="1"/>
  <c r="K7" i="6" l="1"/>
  <c r="L7" i="6" s="1"/>
  <c r="N7" i="6" s="1"/>
  <c r="D8" i="6"/>
  <c r="E7" i="6"/>
  <c r="G7" i="6" s="1"/>
  <c r="Q7" i="6" s="1"/>
  <c r="AB7" i="6" s="1"/>
  <c r="AC7" i="6" s="1"/>
  <c r="B12" i="3" s="1"/>
  <c r="AA8" i="6"/>
  <c r="P8" i="6"/>
  <c r="X8" i="6"/>
  <c r="Y8" i="6" s="1"/>
  <c r="Z8" i="6" s="1"/>
  <c r="F11" i="6"/>
  <c r="M12" i="6"/>
  <c r="H9" i="6"/>
  <c r="C10" i="6"/>
  <c r="D9" i="6" l="1"/>
  <c r="K8" i="6"/>
  <c r="L8" i="6" s="1"/>
  <c r="N8" i="6" s="1"/>
  <c r="E8" i="6"/>
  <c r="G8" i="6" s="1"/>
  <c r="Q8" i="6" s="1"/>
  <c r="AB8" i="6" s="1"/>
  <c r="AC8" i="6" s="1"/>
  <c r="B13" i="3" s="1"/>
  <c r="C11" i="6"/>
  <c r="H10" i="6"/>
  <c r="F12" i="6"/>
  <c r="P9" i="6"/>
  <c r="X9" i="6"/>
  <c r="Y9" i="6" s="1"/>
  <c r="Z9" i="6" s="1"/>
  <c r="AA9" i="6"/>
  <c r="M13" i="6"/>
  <c r="D10" i="6" l="1"/>
  <c r="K9" i="6"/>
  <c r="L9" i="6" s="1"/>
  <c r="N9" i="6" s="1"/>
  <c r="E9" i="6"/>
  <c r="G9" i="6" s="1"/>
  <c r="Q9" i="6" s="1"/>
  <c r="AB9" i="6" s="1"/>
  <c r="AC9" i="6" s="1"/>
  <c r="B14" i="3" s="1"/>
  <c r="X10" i="6"/>
  <c r="Y10" i="6" s="1"/>
  <c r="Z10" i="6" s="1"/>
  <c r="AA10" i="6"/>
  <c r="P10" i="6"/>
  <c r="M14" i="6"/>
  <c r="C12" i="6"/>
  <c r="H11" i="6"/>
  <c r="F13" i="6"/>
  <c r="D11" i="6" l="1"/>
  <c r="K10" i="6"/>
  <c r="L10" i="6" s="1"/>
  <c r="N10" i="6" s="1"/>
  <c r="E10" i="6"/>
  <c r="G10" i="6" s="1"/>
  <c r="Q10" i="6" s="1"/>
  <c r="AB10" i="6" s="1"/>
  <c r="AC10" i="6" s="1"/>
  <c r="B15" i="3" s="1"/>
  <c r="H12" i="6"/>
  <c r="C13" i="6"/>
  <c r="M15" i="6"/>
  <c r="F14" i="6"/>
  <c r="AA11" i="6"/>
  <c r="P11" i="6"/>
  <c r="X11" i="6"/>
  <c r="Y11" i="6" s="1"/>
  <c r="Z11" i="6" s="1"/>
  <c r="D12" i="6" l="1"/>
  <c r="K11" i="6"/>
  <c r="L11" i="6" s="1"/>
  <c r="N11" i="6" s="1"/>
  <c r="E11" i="6"/>
  <c r="G11" i="6" s="1"/>
  <c r="Q11" i="6" s="1"/>
  <c r="AB11" i="6" s="1"/>
  <c r="AC11" i="6" s="1"/>
  <c r="B16" i="3" s="1"/>
  <c r="M16" i="6"/>
  <c r="M17" i="6" s="1"/>
  <c r="F15" i="6"/>
  <c r="H13" i="6"/>
  <c r="C14" i="6"/>
  <c r="AA12" i="6"/>
  <c r="P12" i="6"/>
  <c r="X12" i="6"/>
  <c r="Y12" i="6" s="1"/>
  <c r="Z12" i="6" s="1"/>
  <c r="M18" i="6" l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K12" i="6"/>
  <c r="L12" i="6" s="1"/>
  <c r="N12" i="6" s="1"/>
  <c r="D13" i="6"/>
  <c r="E12" i="6"/>
  <c r="G12" i="6" s="1"/>
  <c r="Q12" i="6" s="1"/>
  <c r="AB12" i="6" s="1"/>
  <c r="AC12" i="6" s="1"/>
  <c r="B17" i="3" s="1"/>
  <c r="X13" i="6"/>
  <c r="Y13" i="6" s="1"/>
  <c r="Z13" i="6" s="1"/>
  <c r="P13" i="6"/>
  <c r="AA13" i="6"/>
  <c r="F16" i="6"/>
  <c r="F17" i="6" s="1"/>
  <c r="C15" i="6"/>
  <c r="H14" i="6"/>
  <c r="D14" i="6" l="1"/>
  <c r="K13" i="6"/>
  <c r="L13" i="6" s="1"/>
  <c r="N13" i="6" s="1"/>
  <c r="E13" i="6"/>
  <c r="G13" i="6" s="1"/>
  <c r="Q13" i="6" s="1"/>
  <c r="AB13" i="6" s="1"/>
  <c r="AC13" i="6" s="1"/>
  <c r="B18" i="3" s="1"/>
  <c r="F18" i="6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M31" i="6"/>
  <c r="F30" i="6"/>
  <c r="X14" i="6"/>
  <c r="Y14" i="6" s="1"/>
  <c r="Z14" i="6" s="1"/>
  <c r="AA14" i="6"/>
  <c r="P14" i="6"/>
  <c r="C16" i="6"/>
  <c r="C17" i="6" s="1"/>
  <c r="H15" i="6"/>
  <c r="C18" i="6" l="1"/>
  <c r="H17" i="6"/>
  <c r="D15" i="6"/>
  <c r="K14" i="6"/>
  <c r="L14" i="6" s="1"/>
  <c r="N14" i="6" s="1"/>
  <c r="E14" i="6"/>
  <c r="G14" i="6" s="1"/>
  <c r="Q14" i="6" s="1"/>
  <c r="AB14" i="6" s="1"/>
  <c r="AC14" i="6" s="1"/>
  <c r="B19" i="3" s="1"/>
  <c r="M32" i="6"/>
  <c r="F31" i="6"/>
  <c r="H16" i="6"/>
  <c r="AA15" i="6"/>
  <c r="P15" i="6"/>
  <c r="X15" i="6"/>
  <c r="Y15" i="6" s="1"/>
  <c r="Z15" i="6" s="1"/>
  <c r="K15" i="6" l="1"/>
  <c r="L15" i="6" s="1"/>
  <c r="N15" i="6" s="1"/>
  <c r="D16" i="6"/>
  <c r="E15" i="6"/>
  <c r="G15" i="6" s="1"/>
  <c r="X17" i="6"/>
  <c r="Y17" i="6" s="1"/>
  <c r="Z17" i="6" s="1"/>
  <c r="P17" i="6"/>
  <c r="AA17" i="6"/>
  <c r="Q15" i="6"/>
  <c r="AB15" i="6" s="1"/>
  <c r="AC15" i="6" s="1"/>
  <c r="B20" i="3" s="1"/>
  <c r="H18" i="6"/>
  <c r="C19" i="6"/>
  <c r="F32" i="6"/>
  <c r="AA16" i="6"/>
  <c r="P16" i="6"/>
  <c r="X16" i="6"/>
  <c r="Y16" i="6" s="1"/>
  <c r="Z16" i="6" s="1"/>
  <c r="C20" i="6" l="1"/>
  <c r="H19" i="6"/>
  <c r="K16" i="6"/>
  <c r="L16" i="6" s="1"/>
  <c r="N16" i="6" s="1"/>
  <c r="D17" i="6"/>
  <c r="E16" i="6"/>
  <c r="G16" i="6" s="1"/>
  <c r="Q16" i="6" s="1"/>
  <c r="AB16" i="6" s="1"/>
  <c r="AC16" i="6" s="1"/>
  <c r="B21" i="3" s="1"/>
  <c r="X18" i="6"/>
  <c r="Y18" i="6" s="1"/>
  <c r="Z18" i="6" s="1"/>
  <c r="AA18" i="6"/>
  <c r="P18" i="6"/>
  <c r="K17" i="6" l="1"/>
  <c r="L17" i="6" s="1"/>
  <c r="N17" i="6" s="1"/>
  <c r="D18" i="6"/>
  <c r="E17" i="6"/>
  <c r="G17" i="6" s="1"/>
  <c r="X19" i="6"/>
  <c r="Y19" i="6" s="1"/>
  <c r="Z19" i="6" s="1"/>
  <c r="P19" i="6"/>
  <c r="AA19" i="6"/>
  <c r="C21" i="6"/>
  <c r="H20" i="6"/>
  <c r="Q17" i="6" l="1"/>
  <c r="AB17" i="6" s="1"/>
  <c r="AC17" i="6" s="1"/>
  <c r="B22" i="3" s="1"/>
  <c r="H21" i="6"/>
  <c r="C22" i="6"/>
  <c r="AA20" i="6"/>
  <c r="X20" i="6"/>
  <c r="Y20" i="6" s="1"/>
  <c r="Z20" i="6" s="1"/>
  <c r="P20" i="6"/>
  <c r="D19" i="6"/>
  <c r="K18" i="6"/>
  <c r="L18" i="6" s="1"/>
  <c r="N18" i="6" s="1"/>
  <c r="E18" i="6"/>
  <c r="G18" i="6" s="1"/>
  <c r="Q18" i="6" l="1"/>
  <c r="AB18" i="6" s="1"/>
  <c r="AC18" i="6" s="1"/>
  <c r="B23" i="3" s="1"/>
  <c r="C23" i="6"/>
  <c r="H22" i="6"/>
  <c r="X21" i="6"/>
  <c r="Y21" i="6" s="1"/>
  <c r="Z21" i="6" s="1"/>
  <c r="AA21" i="6"/>
  <c r="P21" i="6"/>
  <c r="K19" i="6"/>
  <c r="L19" i="6" s="1"/>
  <c r="N19" i="6" s="1"/>
  <c r="D20" i="6"/>
  <c r="E19" i="6"/>
  <c r="G19" i="6" s="1"/>
  <c r="Q19" i="6" s="1"/>
  <c r="AB19" i="6" s="1"/>
  <c r="AC19" i="6" s="1"/>
  <c r="B24" i="3" s="1"/>
  <c r="C24" i="6" l="1"/>
  <c r="H23" i="6"/>
  <c r="AA22" i="6"/>
  <c r="X22" i="6"/>
  <c r="Y22" i="6" s="1"/>
  <c r="Z22" i="6" s="1"/>
  <c r="P22" i="6"/>
  <c r="K20" i="6"/>
  <c r="L20" i="6" s="1"/>
  <c r="N20" i="6" s="1"/>
  <c r="D21" i="6"/>
  <c r="E20" i="6"/>
  <c r="G20" i="6" s="1"/>
  <c r="AA23" i="6" l="1"/>
  <c r="X23" i="6"/>
  <c r="Y23" i="6" s="1"/>
  <c r="Z23" i="6" s="1"/>
  <c r="P23" i="6"/>
  <c r="Q20" i="6"/>
  <c r="AB20" i="6" s="1"/>
  <c r="AC20" i="6" s="1"/>
  <c r="B25" i="3" s="1"/>
  <c r="D22" i="6"/>
  <c r="K21" i="6"/>
  <c r="L21" i="6" s="1"/>
  <c r="N21" i="6" s="1"/>
  <c r="E21" i="6"/>
  <c r="G21" i="6" s="1"/>
  <c r="Q21" i="6" s="1"/>
  <c r="AB21" i="6" s="1"/>
  <c r="AC21" i="6" s="1"/>
  <c r="B26" i="3" s="1"/>
  <c r="H24" i="6"/>
  <c r="C25" i="6"/>
  <c r="AA24" i="6" l="1"/>
  <c r="P24" i="6"/>
  <c r="X24" i="6"/>
  <c r="Y24" i="6" s="1"/>
  <c r="Z24" i="6" s="1"/>
  <c r="H25" i="6"/>
  <c r="C26" i="6"/>
  <c r="K22" i="6"/>
  <c r="L22" i="6" s="1"/>
  <c r="N22" i="6" s="1"/>
  <c r="D23" i="6"/>
  <c r="E22" i="6"/>
  <c r="G22" i="6" s="1"/>
  <c r="C27" i="6" l="1"/>
  <c r="H26" i="6"/>
  <c r="AA25" i="6"/>
  <c r="P25" i="6"/>
  <c r="X25" i="6"/>
  <c r="Y25" i="6" s="1"/>
  <c r="Z25" i="6" s="1"/>
  <c r="Q22" i="6"/>
  <c r="AB22" i="6" s="1"/>
  <c r="AC22" i="6" s="1"/>
  <c r="B27" i="3" s="1"/>
  <c r="K23" i="6"/>
  <c r="L23" i="6" s="1"/>
  <c r="N23" i="6" s="1"/>
  <c r="D24" i="6"/>
  <c r="E23" i="6"/>
  <c r="G23" i="6" s="1"/>
  <c r="Q23" i="6" s="1"/>
  <c r="AB23" i="6" s="1"/>
  <c r="AC23" i="6" s="1"/>
  <c r="B28" i="3" s="1"/>
  <c r="AA26" i="6" l="1"/>
  <c r="P26" i="6"/>
  <c r="X26" i="6"/>
  <c r="Y26" i="6" s="1"/>
  <c r="Z26" i="6" s="1"/>
  <c r="D25" i="6"/>
  <c r="K24" i="6"/>
  <c r="L24" i="6" s="1"/>
  <c r="N24" i="6" s="1"/>
  <c r="E24" i="6"/>
  <c r="G24" i="6" s="1"/>
  <c r="C28" i="6"/>
  <c r="H27" i="6"/>
  <c r="Q24" i="6" l="1"/>
  <c r="AB24" i="6" s="1"/>
  <c r="AC24" i="6" s="1"/>
  <c r="B29" i="3" s="1"/>
  <c r="D26" i="6"/>
  <c r="K25" i="6"/>
  <c r="L25" i="6" s="1"/>
  <c r="N25" i="6" s="1"/>
  <c r="E25" i="6"/>
  <c r="G25" i="6" s="1"/>
  <c r="Q25" i="6" s="1"/>
  <c r="AB25" i="6" s="1"/>
  <c r="AC25" i="6" s="1"/>
  <c r="B30" i="3" s="1"/>
  <c r="C29" i="6"/>
  <c r="H28" i="6"/>
  <c r="AA27" i="6"/>
  <c r="X27" i="6"/>
  <c r="Y27" i="6" s="1"/>
  <c r="Z27" i="6" s="1"/>
  <c r="P27" i="6"/>
  <c r="AA28" i="6" l="1"/>
  <c r="X28" i="6"/>
  <c r="Y28" i="6" s="1"/>
  <c r="Z28" i="6" s="1"/>
  <c r="P28" i="6"/>
  <c r="C30" i="6"/>
  <c r="H29" i="6"/>
  <c r="D27" i="6"/>
  <c r="K26" i="6"/>
  <c r="L26" i="6" s="1"/>
  <c r="N26" i="6" s="1"/>
  <c r="E26" i="6"/>
  <c r="G26" i="6" s="1"/>
  <c r="Q26" i="6" s="1"/>
  <c r="AB26" i="6" s="1"/>
  <c r="AC26" i="6" s="1"/>
  <c r="B31" i="3" s="1"/>
  <c r="P29" i="6" l="1"/>
  <c r="AA29" i="6"/>
  <c r="X29" i="6"/>
  <c r="Y29" i="6" s="1"/>
  <c r="Z29" i="6" s="1"/>
  <c r="C31" i="6"/>
  <c r="H30" i="6"/>
  <c r="K27" i="6"/>
  <c r="L27" i="6" s="1"/>
  <c r="N27" i="6" s="1"/>
  <c r="D28" i="6"/>
  <c r="E27" i="6"/>
  <c r="G27" i="6" s="1"/>
  <c r="Q27" i="6" s="1"/>
  <c r="AB27" i="6" s="1"/>
  <c r="AC27" i="6" s="1"/>
  <c r="B32" i="3" s="1"/>
  <c r="P30" i="6" l="1"/>
  <c r="X30" i="6"/>
  <c r="Y30" i="6" s="1"/>
  <c r="Z30" i="6" s="1"/>
  <c r="AA30" i="6"/>
  <c r="C32" i="6"/>
  <c r="H31" i="6"/>
  <c r="K28" i="6"/>
  <c r="L28" i="6" s="1"/>
  <c r="N28" i="6" s="1"/>
  <c r="D29" i="6"/>
  <c r="E28" i="6"/>
  <c r="G28" i="6" s="1"/>
  <c r="X31" i="6" l="1"/>
  <c r="Y31" i="6" s="1"/>
  <c r="Z31" i="6" s="1"/>
  <c r="AA31" i="6"/>
  <c r="P31" i="6"/>
  <c r="H32" i="6"/>
  <c r="Q28" i="6"/>
  <c r="AB28" i="6" s="1"/>
  <c r="AC28" i="6" s="1"/>
  <c r="B33" i="3" s="1"/>
  <c r="D30" i="6"/>
  <c r="K29" i="6"/>
  <c r="L29" i="6" s="1"/>
  <c r="N29" i="6" s="1"/>
  <c r="E29" i="6"/>
  <c r="G29" i="6" s="1"/>
  <c r="D31" i="6" l="1"/>
  <c r="K30" i="6"/>
  <c r="L30" i="6" s="1"/>
  <c r="N30" i="6" s="1"/>
  <c r="E30" i="6"/>
  <c r="G30" i="6" s="1"/>
  <c r="Q30" i="6" s="1"/>
  <c r="AB30" i="6" s="1"/>
  <c r="AC30" i="6" s="1"/>
  <c r="B35" i="3" s="1"/>
  <c r="Q29" i="6"/>
  <c r="AB29" i="6" s="1"/>
  <c r="AC29" i="6" s="1"/>
  <c r="B34" i="3" s="1"/>
  <c r="P32" i="6"/>
  <c r="AA32" i="6"/>
  <c r="X32" i="6"/>
  <c r="Y32" i="6" s="1"/>
  <c r="Z32" i="6" s="1"/>
  <c r="K31" i="6" l="1"/>
  <c r="L31" i="6" s="1"/>
  <c r="N31" i="6" s="1"/>
  <c r="D32" i="6"/>
  <c r="E31" i="6"/>
  <c r="G31" i="6" s="1"/>
  <c r="Q31" i="6" s="1"/>
  <c r="AB31" i="6" s="1"/>
  <c r="AC31" i="6" s="1"/>
  <c r="B36" i="3" s="1"/>
  <c r="K32" i="6" l="1"/>
  <c r="L32" i="6" s="1"/>
  <c r="N32" i="6" s="1"/>
  <c r="E32" i="6"/>
  <c r="G32" i="6" s="1"/>
  <c r="Q32" i="6" s="1"/>
  <c r="AB32" i="6" s="1"/>
  <c r="AC32" i="6" s="1"/>
  <c r="B37" i="3" s="1"/>
</calcChain>
</file>

<file path=xl/sharedStrings.xml><?xml version="1.0" encoding="utf-8"?>
<sst xmlns="http://schemas.openxmlformats.org/spreadsheetml/2006/main" count="204" uniqueCount="84">
  <si>
    <t>Portata</t>
  </si>
  <si>
    <t>m3/h</t>
  </si>
  <si>
    <t>Velocità all'attaco della cappa</t>
  </si>
  <si>
    <t>m/s</t>
  </si>
  <si>
    <t>diametro di attacco</t>
  </si>
  <si>
    <t>m</t>
  </si>
  <si>
    <t>superficie fessure (in % della sup frontale)</t>
  </si>
  <si>
    <t>%</t>
  </si>
  <si>
    <t>velocità alle fessure</t>
  </si>
  <si>
    <t xml:space="preserve">superficie fessure </t>
  </si>
  <si>
    <t>Superficie di cattura</t>
  </si>
  <si>
    <t>m2</t>
  </si>
  <si>
    <t>Caduta pressione alle fessure</t>
  </si>
  <si>
    <t>Pa</t>
  </si>
  <si>
    <t>Coeff. Efflusso fessura</t>
  </si>
  <si>
    <t>Coeff perdita di carico all'attacco cappa</t>
  </si>
  <si>
    <t>Caduta pressione all'attacco cappa</t>
  </si>
  <si>
    <t>Altezza saliscendi</t>
  </si>
  <si>
    <t>Velocità frontale nominale</t>
  </si>
  <si>
    <t>Coefficiente di efflusso al saliscendi</t>
  </si>
  <si>
    <t>&lt;perdita di carico al saliscendi</t>
  </si>
  <si>
    <t>Cappa</t>
  </si>
  <si>
    <t>Depressione totale alla cappa</t>
  </si>
  <si>
    <t>Condotto</t>
  </si>
  <si>
    <t>lunghezza totale</t>
  </si>
  <si>
    <t>coefficiente di perdita di carico</t>
  </si>
  <si>
    <t>raggio curvatura (rapportato al diametro)</t>
  </si>
  <si>
    <t>raggio curvatura effettivo</t>
  </si>
  <si>
    <t>curve a5 spicchi 90°</t>
  </si>
  <si>
    <t>Pedita di carico unitaria</t>
  </si>
  <si>
    <t>Pressione cinetica</t>
  </si>
  <si>
    <t>Totale perdita per deviazione</t>
  </si>
  <si>
    <t>Perdita di carico continua</t>
  </si>
  <si>
    <t>Totale perdite</t>
  </si>
  <si>
    <t>perdita di carico al saliscendi</t>
  </si>
  <si>
    <t>portata</t>
  </si>
  <si>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 xml:space="preserve">H tot. Calc. </t>
    </r>
  </si>
  <si>
    <t>Hd</t>
  </si>
  <si>
    <t>mm H2O</t>
  </si>
  <si>
    <t>Altezza fessura</t>
  </si>
  <si>
    <t>larghezza fessura</t>
  </si>
  <si>
    <t>Diametro esterno attacco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</si>
  <si>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</si>
  <si>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spessore attacco</t>
  </si>
  <si>
    <t>diametro interno attacco</t>
  </si>
  <si>
    <t>Velocità nella tubazione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</si>
  <si>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</si>
  <si>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/h</t>
    </r>
  </si>
  <si>
    <t>Velocità nella zona di emissione</t>
  </si>
  <si>
    <t>Distanza del frontecappa dalla sorgente</t>
  </si>
  <si>
    <t>Coefficiente di perdita di carico cappa</t>
  </si>
  <si>
    <t>[-]</t>
  </si>
  <si>
    <t>Densità dell'aria a 20°C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</si>
  <si>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</si>
  <si>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Pedita di carico nella cappa</t>
  </si>
  <si>
    <t>Lunghezza tubo corrugato</t>
  </si>
  <si>
    <t>perdita di carico condotto rettilineo</t>
  </si>
  <si>
    <t>maggiorazione per corrugazioni</t>
  </si>
  <si>
    <t>perdita di carico condotto corrugato</t>
  </si>
  <si>
    <t>Ciclone separatore</t>
  </si>
  <si>
    <t>Filtro</t>
  </si>
  <si>
    <t>Potenza netta</t>
  </si>
  <si>
    <t>W</t>
  </si>
  <si>
    <t>Rendimento ventilatore</t>
  </si>
  <si>
    <t>Rendimento motore elettrico</t>
  </si>
  <si>
    <t>Potenza elettrica assorbita</t>
  </si>
  <si>
    <t>Pressione cinetica allo scarico</t>
  </si>
  <si>
    <t>V</t>
  </si>
  <si>
    <t>I</t>
  </si>
  <si>
    <t>cosf</t>
  </si>
  <si>
    <t>Potenza assorbita</t>
  </si>
  <si>
    <t>Potenza resa</t>
  </si>
  <si>
    <t>Rendimento</t>
  </si>
  <si>
    <t>tessuto</t>
  </si>
  <si>
    <t>brusco allargamento</t>
  </si>
  <si>
    <t>Totale filtro</t>
  </si>
  <si>
    <t>sezione tubazione</t>
  </si>
  <si>
    <t>Curva R/D=1,5</t>
  </si>
  <si>
    <t>perdita nella curva</t>
  </si>
  <si>
    <t>quantità di curve</t>
  </si>
  <si>
    <t>[Pa]</t>
  </si>
  <si>
    <t>Coefficiente di perdita di carico J</t>
  </si>
  <si>
    <t>Pressione totale elaborata dal ventilatore</t>
  </si>
  <si>
    <t>Totale pressione statica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</si>
</sst>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0.0"/>
    <numFmt numFmtId="166" formatCode="0.0%"/>
    <numFmt numFmtId="167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</font>
    <font>
      <sz val="10"/>
      <name val="Times New Roman"/>
      <family val="1"/>
    </font>
    <font>
      <sz val="10"/>
      <name val="Symbol"/>
      <family val="1"/>
      <charset val="2"/>
    </font>
    <font>
      <sz val="10"/>
      <color rgb="FFFF0000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0" fontId="2" fillId="0" borderId="0" xfId="0" applyFont="1"/>
    <xf numFmtId="165" fontId="2" fillId="0" borderId="0" xfId="0" applyNumberFormat="1" applyFont="1"/>
    <xf numFmtId="2" fontId="2" fillId="0" borderId="0" xfId="0" applyNumberFormat="1" applyFont="1"/>
    <xf numFmtId="0" fontId="0" fillId="0" borderId="0" xfId="0" applyFont="1"/>
    <xf numFmtId="1" fontId="0" fillId="0" borderId="0" xfId="0" applyNumberFormat="1"/>
    <xf numFmtId="0" fontId="4" fillId="0" borderId="1" xfId="3" applyFont="1" applyBorder="1" applyAlignment="1">
      <alignment horizontal="right" vertical="top" textRotation="90" wrapText="1"/>
    </xf>
    <xf numFmtId="0" fontId="4" fillId="0" borderId="1" xfId="3" applyFont="1" applyBorder="1" applyAlignment="1">
      <alignment horizontal="right" vertical="center" textRotation="90" wrapText="1"/>
    </xf>
    <xf numFmtId="0" fontId="3" fillId="0" borderId="0" xfId="3" applyAlignment="1">
      <alignment horizontal="right" vertical="top" wrapText="1"/>
    </xf>
    <xf numFmtId="167" fontId="3" fillId="0" borderId="0" xfId="3" applyNumberFormat="1" applyAlignment="1">
      <alignment wrapText="1"/>
    </xf>
    <xf numFmtId="0" fontId="3" fillId="0" borderId="0" xfId="3"/>
    <xf numFmtId="0" fontId="3" fillId="0" borderId="0" xfId="3" applyAlignment="1">
      <alignment wrapText="1"/>
    </xf>
    <xf numFmtId="167" fontId="6" fillId="0" borderId="0" xfId="3" applyNumberFormat="1" applyFont="1" applyAlignment="1">
      <alignment wrapText="1"/>
    </xf>
    <xf numFmtId="0" fontId="6" fillId="0" borderId="0" xfId="3" applyFont="1" applyAlignment="1">
      <alignment wrapText="1"/>
    </xf>
    <xf numFmtId="165" fontId="3" fillId="0" borderId="0" xfId="3" applyNumberFormat="1" applyAlignment="1">
      <alignment wrapText="1"/>
    </xf>
    <xf numFmtId="2" fontId="3" fillId="0" borderId="0" xfId="3" applyNumberFormat="1" applyAlignment="1">
      <alignment wrapText="1"/>
    </xf>
    <xf numFmtId="0" fontId="4" fillId="0" borderId="0" xfId="3" applyFont="1" applyBorder="1" applyAlignment="1">
      <alignment horizontal="right" vertical="center" textRotation="90" wrapText="1"/>
    </xf>
    <xf numFmtId="165" fontId="6" fillId="0" borderId="0" xfId="3" applyNumberFormat="1" applyFont="1" applyAlignment="1">
      <alignment wrapText="1"/>
    </xf>
    <xf numFmtId="2" fontId="6" fillId="0" borderId="0" xfId="3" applyNumberFormat="1" applyFont="1" applyAlignment="1">
      <alignment wrapText="1"/>
    </xf>
    <xf numFmtId="0" fontId="2" fillId="0" borderId="0" xfId="0" applyFont="1" applyAlignment="1">
      <alignment textRotation="90"/>
    </xf>
    <xf numFmtId="0" fontId="0" fillId="0" borderId="0" xfId="0" applyAlignment="1">
      <alignment textRotation="90"/>
    </xf>
    <xf numFmtId="0" fontId="0" fillId="0" borderId="0" xfId="0" applyFont="1" applyAlignment="1">
      <alignment textRotation="90"/>
    </xf>
    <xf numFmtId="1" fontId="2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/>
    <xf numFmtId="2" fontId="0" fillId="0" borderId="0" xfId="0" applyNumberFormat="1"/>
    <xf numFmtId="1" fontId="0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 applyFont="1"/>
    <xf numFmtId="0" fontId="0" fillId="0" borderId="0" xfId="0" applyFont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2" borderId="0" xfId="0" applyFill="1"/>
  </cellXfs>
  <cellStyles count="4">
    <cellStyle name="Migliaia" xfId="1" builtinId="3"/>
    <cellStyle name="Normale" xfId="0" builtinId="0"/>
    <cellStyle name="Normale 2" xfId="3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4287557155955"/>
          <c:y val="9.0533845279006833E-2"/>
          <c:w val="0.87408652140509469"/>
          <c:h val="0.78655885778295342"/>
        </c:manualLayout>
      </c:layout>
      <c:lineChart>
        <c:grouping val="standard"/>
        <c:varyColors val="0"/>
        <c:ser>
          <c:idx val="0"/>
          <c:order val="0"/>
          <c:tx>
            <c:strRef>
              <c:f>Hs!$B$1</c:f>
              <c:strCache>
                <c:ptCount val="1"/>
                <c:pt idx="0">
                  <c:v>DH tot. Calc. 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Hs!$B$1:$B$58</c:f>
              <c:numCache>
                <c:formatCode>_-* #,##0.0_-;\-* #,##0.0_-;_-* "-"??_-;_-@_-</c:formatCode>
                <c:ptCount val="58"/>
                <c:pt idx="0" formatCode="General">
                  <c:v>0</c:v>
                </c:pt>
                <c:pt idx="7">
                  <c:v>16.551818867680623</c:v>
                </c:pt>
                <c:pt idx="8">
                  <c:v>19.967840698206636</c:v>
                </c:pt>
                <c:pt idx="9">
                  <c:v>23.698794054608221</c:v>
                </c:pt>
                <c:pt idx="10">
                  <c:v>27.743880442539822</c:v>
                </c:pt>
                <c:pt idx="11">
                  <c:v>32.102370126231214</c:v>
                </c:pt>
                <c:pt idx="12">
                  <c:v>36.773591537302138</c:v>
                </c:pt>
                <c:pt idx="13">
                  <c:v>41.756922936481018</c:v>
                </c:pt>
                <c:pt idx="14">
                  <c:v>47.051785733673519</c:v>
                </c:pt>
                <c:pt idx="15">
                  <c:v>52.657639055511225</c:v>
                </c:pt>
                <c:pt idx="16">
                  <c:v>58.573975269112552</c:v>
                </c:pt>
                <c:pt idx="17">
                  <c:v>64.800316250948498</c:v>
                </c:pt>
                <c:pt idx="18">
                  <c:v>71.336210244800583</c:v>
                </c:pt>
                <c:pt idx="19">
                  <c:v>78.181229191513182</c:v>
                </c:pt>
                <c:pt idx="20">
                  <c:v>85.334966440989859</c:v>
                </c:pt>
                <c:pt idx="21">
                  <c:v>92.797034777117332</c:v>
                </c:pt>
                <c:pt idx="22">
                  <c:v>100.56706470129483</c:v>
                </c:pt>
                <c:pt idx="23">
                  <c:v>108.64470293151547</c:v>
                </c:pt>
                <c:pt idx="24">
                  <c:v>117.0296110825247</c:v>
                </c:pt>
                <c:pt idx="25">
                  <c:v>125.72146449919001</c:v>
                </c:pt>
                <c:pt idx="26">
                  <c:v>134.71995122036623</c:v>
                </c:pt>
                <c:pt idx="27">
                  <c:v>144.02477105458533</c:v>
                </c:pt>
                <c:pt idx="28">
                  <c:v>153.63563475211726</c:v>
                </c:pt>
                <c:pt idx="29">
                  <c:v>163.5522632605211</c:v>
                </c:pt>
                <c:pt idx="30">
                  <c:v>173.77438705288071</c:v>
                </c:pt>
                <c:pt idx="31">
                  <c:v>184.30174551960806</c:v>
                </c:pt>
                <c:pt idx="32">
                  <c:v>195.13408641608189</c:v>
                </c:pt>
                <c:pt idx="33">
                  <c:v>206.27116535952163</c:v>
                </c:pt>
                <c:pt idx="34">
                  <c:v>217.71274536944642</c:v>
                </c:pt>
                <c:pt idx="35">
                  <c:v>229.45859644685132</c:v>
                </c:pt>
                <c:pt idx="36">
                  <c:v>241.50849518789195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D-4E1C-9612-3BC08ACCB80C}"/>
            </c:ext>
          </c:extLst>
        </c:ser>
        <c:ser>
          <c:idx val="2"/>
          <c:order val="1"/>
          <c:tx>
            <c:strRef>
              <c:f>Hs!$C$1</c:f>
              <c:strCache>
                <c:ptCount val="1"/>
                <c:pt idx="0">
                  <c:v>950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Hs!$C$1:$C$58</c:f>
              <c:numCache>
                <c:formatCode>_-* #,##0.0_-;\-* #,##0.0_-;_-* "-"??_-;_-@_-</c:formatCode>
                <c:ptCount val="58"/>
                <c:pt idx="0" formatCode="General">
                  <c:v>950</c:v>
                </c:pt>
                <c:pt idx="11">
                  <c:v>21</c:v>
                </c:pt>
                <c:pt idx="12">
                  <c:v>21.25</c:v>
                </c:pt>
                <c:pt idx="13">
                  <c:v>18.3</c:v>
                </c:pt>
                <c:pt idx="14">
                  <c:v>17.75</c:v>
                </c:pt>
                <c:pt idx="15">
                  <c:v>17.2</c:v>
                </c:pt>
                <c:pt idx="16">
                  <c:v>16.599999999999998</c:v>
                </c:pt>
                <c:pt idx="17">
                  <c:v>16</c:v>
                </c:pt>
                <c:pt idx="18">
                  <c:v>15.250000000000002</c:v>
                </c:pt>
                <c:pt idx="19">
                  <c:v>14.35</c:v>
                </c:pt>
                <c:pt idx="20">
                  <c:v>13.6</c:v>
                </c:pt>
                <c:pt idx="21">
                  <c:v>12.9</c:v>
                </c:pt>
                <c:pt idx="22">
                  <c:v>11.95</c:v>
                </c:pt>
                <c:pt idx="23">
                  <c:v>11</c:v>
                </c:pt>
                <c:pt idx="24">
                  <c:v>9.9</c:v>
                </c:pt>
                <c:pt idx="25">
                  <c:v>8.8000000000000007</c:v>
                </c:pt>
                <c:pt idx="26">
                  <c:v>7.4</c:v>
                </c:pt>
                <c:pt idx="27">
                  <c:v>6</c:v>
                </c:pt>
                <c:pt idx="28">
                  <c:v>4.5</c:v>
                </c:pt>
                <c:pt idx="2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D-4E1C-9612-3BC08ACCB80C}"/>
            </c:ext>
          </c:extLst>
        </c:ser>
        <c:ser>
          <c:idx val="3"/>
          <c:order val="2"/>
          <c:tx>
            <c:strRef>
              <c:f>Hs!$D$1</c:f>
              <c:strCache>
                <c:ptCount val="1"/>
                <c:pt idx="0">
                  <c:v>1000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Hs!$D$1:$D$58</c:f>
              <c:numCache>
                <c:formatCode>_-* #,##0.0_-;\-* #,##0.0_-;_-* "-"??_-;_-@_-</c:formatCode>
                <c:ptCount val="58"/>
                <c:pt idx="0" formatCode="General">
                  <c:v>1000</c:v>
                </c:pt>
                <c:pt idx="11">
                  <c:v>23</c:v>
                </c:pt>
                <c:pt idx="12">
                  <c:v>23.25</c:v>
                </c:pt>
                <c:pt idx="13">
                  <c:v>20.3</c:v>
                </c:pt>
                <c:pt idx="14">
                  <c:v>20</c:v>
                </c:pt>
                <c:pt idx="15">
                  <c:v>19.7</c:v>
                </c:pt>
                <c:pt idx="16">
                  <c:v>18.95</c:v>
                </c:pt>
                <c:pt idx="17">
                  <c:v>18.2</c:v>
                </c:pt>
                <c:pt idx="18">
                  <c:v>17.649999999999999</c:v>
                </c:pt>
                <c:pt idx="19">
                  <c:v>17.100000000000001</c:v>
                </c:pt>
                <c:pt idx="20">
                  <c:v>16.350000000000001</c:v>
                </c:pt>
                <c:pt idx="21">
                  <c:v>15.6</c:v>
                </c:pt>
                <c:pt idx="22">
                  <c:v>14.7</c:v>
                </c:pt>
                <c:pt idx="23">
                  <c:v>13.75</c:v>
                </c:pt>
                <c:pt idx="24">
                  <c:v>12.78</c:v>
                </c:pt>
                <c:pt idx="25">
                  <c:v>11.8</c:v>
                </c:pt>
                <c:pt idx="26">
                  <c:v>9.65</c:v>
                </c:pt>
                <c:pt idx="27">
                  <c:v>8.5</c:v>
                </c:pt>
                <c:pt idx="28">
                  <c:v>6.3999999999999986</c:v>
                </c:pt>
                <c:pt idx="29">
                  <c:v>6.25</c:v>
                </c:pt>
                <c:pt idx="30">
                  <c:v>4.0300000000000011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D-4E1C-9612-3BC08ACCB80C}"/>
            </c:ext>
          </c:extLst>
        </c:ser>
        <c:ser>
          <c:idx val="4"/>
          <c:order val="3"/>
          <c:tx>
            <c:strRef>
              <c:f>Hs!$E$1</c:f>
              <c:strCache>
                <c:ptCount val="1"/>
                <c:pt idx="0">
                  <c:v>1200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Hs!$E$1:$E$58</c:f>
              <c:numCache>
                <c:formatCode>_-* #,##0.0_-;\-* #,##0.0_-;_-* "-"??_-;_-@_-</c:formatCode>
                <c:ptCount val="58"/>
                <c:pt idx="0" formatCode="General">
                  <c:v>1200</c:v>
                </c:pt>
                <c:pt idx="11">
                  <c:v>32</c:v>
                </c:pt>
                <c:pt idx="12">
                  <c:v>32.5</c:v>
                </c:pt>
                <c:pt idx="13">
                  <c:v>29.8</c:v>
                </c:pt>
                <c:pt idx="14">
                  <c:v>29.5</c:v>
                </c:pt>
                <c:pt idx="15">
                  <c:v>29.7</c:v>
                </c:pt>
                <c:pt idx="16">
                  <c:v>29.45</c:v>
                </c:pt>
                <c:pt idx="17">
                  <c:v>29.2</c:v>
                </c:pt>
                <c:pt idx="18">
                  <c:v>28.65</c:v>
                </c:pt>
                <c:pt idx="19">
                  <c:v>28.1</c:v>
                </c:pt>
                <c:pt idx="20">
                  <c:v>27.4</c:v>
                </c:pt>
                <c:pt idx="21">
                  <c:v>26.85</c:v>
                </c:pt>
                <c:pt idx="22">
                  <c:v>26.209999999999997</c:v>
                </c:pt>
                <c:pt idx="23">
                  <c:v>25.5</c:v>
                </c:pt>
                <c:pt idx="24">
                  <c:v>24.15</c:v>
                </c:pt>
                <c:pt idx="25">
                  <c:v>22.8</c:v>
                </c:pt>
                <c:pt idx="26">
                  <c:v>21.72</c:v>
                </c:pt>
                <c:pt idx="27">
                  <c:v>20.75</c:v>
                </c:pt>
                <c:pt idx="28">
                  <c:v>19.5</c:v>
                </c:pt>
                <c:pt idx="29">
                  <c:v>18</c:v>
                </c:pt>
                <c:pt idx="30">
                  <c:v>16.55</c:v>
                </c:pt>
                <c:pt idx="31">
                  <c:v>14.899999999999999</c:v>
                </c:pt>
                <c:pt idx="32">
                  <c:v>13.7</c:v>
                </c:pt>
                <c:pt idx="33">
                  <c:v>12.5</c:v>
                </c:pt>
                <c:pt idx="34">
                  <c:v>10.75</c:v>
                </c:pt>
                <c:pt idx="35">
                  <c:v>9</c:v>
                </c:pt>
                <c:pt idx="36">
                  <c:v>7.5</c:v>
                </c:pt>
                <c:pt idx="3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D-4E1C-9612-3BC08ACCB80C}"/>
            </c:ext>
          </c:extLst>
        </c:ser>
        <c:ser>
          <c:idx val="5"/>
          <c:order val="4"/>
          <c:tx>
            <c:strRef>
              <c:f>Hs!$F$1</c:f>
              <c:strCache>
                <c:ptCount val="1"/>
                <c:pt idx="0">
                  <c:v>1450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Hs!$F$1:$F$58</c:f>
              <c:numCache>
                <c:formatCode>_-* #,##0.0_-;\-* #,##0.0_-;_-* "-"??_-;_-@_-</c:formatCode>
                <c:ptCount val="58"/>
                <c:pt idx="0" formatCode="General">
                  <c:v>1450</c:v>
                </c:pt>
                <c:pt idx="14">
                  <c:v>42.5</c:v>
                </c:pt>
                <c:pt idx="15">
                  <c:v>42.7</c:v>
                </c:pt>
                <c:pt idx="16">
                  <c:v>42.7</c:v>
                </c:pt>
                <c:pt idx="17">
                  <c:v>42.7</c:v>
                </c:pt>
                <c:pt idx="18">
                  <c:v>42.4</c:v>
                </c:pt>
                <c:pt idx="19">
                  <c:v>42.1</c:v>
                </c:pt>
                <c:pt idx="20">
                  <c:v>41.6</c:v>
                </c:pt>
                <c:pt idx="21">
                  <c:v>41.1</c:v>
                </c:pt>
                <c:pt idx="22">
                  <c:v>40.549999999999997</c:v>
                </c:pt>
                <c:pt idx="23">
                  <c:v>40</c:v>
                </c:pt>
                <c:pt idx="24">
                  <c:v>39.4</c:v>
                </c:pt>
                <c:pt idx="25">
                  <c:v>38.799999999999997</c:v>
                </c:pt>
                <c:pt idx="26">
                  <c:v>37.9</c:v>
                </c:pt>
                <c:pt idx="27">
                  <c:v>37</c:v>
                </c:pt>
                <c:pt idx="28">
                  <c:v>35.75</c:v>
                </c:pt>
                <c:pt idx="29">
                  <c:v>34.5</c:v>
                </c:pt>
                <c:pt idx="30">
                  <c:v>33.25</c:v>
                </c:pt>
                <c:pt idx="31">
                  <c:v>32</c:v>
                </c:pt>
                <c:pt idx="32">
                  <c:v>30.75</c:v>
                </c:pt>
                <c:pt idx="33">
                  <c:v>29.5</c:v>
                </c:pt>
                <c:pt idx="34">
                  <c:v>28.25</c:v>
                </c:pt>
                <c:pt idx="35">
                  <c:v>27</c:v>
                </c:pt>
                <c:pt idx="36">
                  <c:v>25</c:v>
                </c:pt>
                <c:pt idx="37">
                  <c:v>23</c:v>
                </c:pt>
                <c:pt idx="38">
                  <c:v>21.5</c:v>
                </c:pt>
                <c:pt idx="39">
                  <c:v>20</c:v>
                </c:pt>
                <c:pt idx="40">
                  <c:v>18.25</c:v>
                </c:pt>
                <c:pt idx="41">
                  <c:v>16.5</c:v>
                </c:pt>
                <c:pt idx="42">
                  <c:v>15.25</c:v>
                </c:pt>
                <c:pt idx="43">
                  <c:v>13.659999999999997</c:v>
                </c:pt>
                <c:pt idx="44">
                  <c:v>11.799999999999997</c:v>
                </c:pt>
                <c:pt idx="45">
                  <c:v>10</c:v>
                </c:pt>
                <c:pt idx="46">
                  <c:v>8</c:v>
                </c:pt>
                <c:pt idx="4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4D-4E1C-9612-3BC08ACCB80C}"/>
            </c:ext>
          </c:extLst>
        </c:ser>
        <c:ser>
          <c:idx val="6"/>
          <c:order val="5"/>
          <c:tx>
            <c:strRef>
              <c:f>Hs!$G$1</c:f>
              <c:strCache>
                <c:ptCount val="1"/>
                <c:pt idx="0">
                  <c:v>1600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Hs!$G$1:$G$58</c:f>
              <c:numCache>
                <c:formatCode>_-* #,##0.0_-;\-* #,##0.0_-;_-* "-"??_-;_-@_-</c:formatCode>
                <c:ptCount val="58"/>
                <c:pt idx="0" formatCode="General">
                  <c:v>1600</c:v>
                </c:pt>
                <c:pt idx="16">
                  <c:v>51.7</c:v>
                </c:pt>
                <c:pt idx="17">
                  <c:v>51.7</c:v>
                </c:pt>
                <c:pt idx="18">
                  <c:v>51.65</c:v>
                </c:pt>
                <c:pt idx="19">
                  <c:v>51.6</c:v>
                </c:pt>
                <c:pt idx="20">
                  <c:v>51.35</c:v>
                </c:pt>
                <c:pt idx="21">
                  <c:v>51.1</c:v>
                </c:pt>
                <c:pt idx="22">
                  <c:v>50.55</c:v>
                </c:pt>
                <c:pt idx="23">
                  <c:v>50</c:v>
                </c:pt>
                <c:pt idx="24">
                  <c:v>49.4</c:v>
                </c:pt>
                <c:pt idx="25">
                  <c:v>48.8</c:v>
                </c:pt>
                <c:pt idx="26">
                  <c:v>47.9</c:v>
                </c:pt>
                <c:pt idx="27">
                  <c:v>47</c:v>
                </c:pt>
                <c:pt idx="28">
                  <c:v>46.25</c:v>
                </c:pt>
                <c:pt idx="29">
                  <c:v>45.5</c:v>
                </c:pt>
                <c:pt idx="30">
                  <c:v>44.25</c:v>
                </c:pt>
                <c:pt idx="31">
                  <c:v>43</c:v>
                </c:pt>
                <c:pt idx="32">
                  <c:v>41.75</c:v>
                </c:pt>
                <c:pt idx="33">
                  <c:v>40.5</c:v>
                </c:pt>
                <c:pt idx="34">
                  <c:v>39.25</c:v>
                </c:pt>
                <c:pt idx="35">
                  <c:v>38</c:v>
                </c:pt>
                <c:pt idx="36">
                  <c:v>36.5</c:v>
                </c:pt>
                <c:pt idx="37">
                  <c:v>35</c:v>
                </c:pt>
                <c:pt idx="38">
                  <c:v>33.5</c:v>
                </c:pt>
                <c:pt idx="39">
                  <c:v>32</c:v>
                </c:pt>
                <c:pt idx="40">
                  <c:v>30</c:v>
                </c:pt>
                <c:pt idx="41">
                  <c:v>28</c:v>
                </c:pt>
                <c:pt idx="42">
                  <c:v>26.5</c:v>
                </c:pt>
                <c:pt idx="43">
                  <c:v>25</c:v>
                </c:pt>
                <c:pt idx="44">
                  <c:v>23.25</c:v>
                </c:pt>
                <c:pt idx="45">
                  <c:v>21.5</c:v>
                </c:pt>
                <c:pt idx="46">
                  <c:v>19.75</c:v>
                </c:pt>
                <c:pt idx="4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4D-4E1C-9612-3BC08ACCB80C}"/>
            </c:ext>
          </c:extLst>
        </c:ser>
        <c:ser>
          <c:idx val="7"/>
          <c:order val="6"/>
          <c:tx>
            <c:strRef>
              <c:f>Hs!$H$1</c:f>
              <c:strCache>
                <c:ptCount val="1"/>
                <c:pt idx="0">
                  <c:v>1800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Hs!$H$1:$H$58</c:f>
              <c:numCache>
                <c:formatCode>_-* #,##0.0_-;\-* #,##0.0_-;_-* "-"??_-;_-@_-</c:formatCode>
                <c:ptCount val="58"/>
                <c:pt idx="0" formatCode="General">
                  <c:v>1800</c:v>
                </c:pt>
                <c:pt idx="18">
                  <c:v>65.650000000000006</c:v>
                </c:pt>
                <c:pt idx="19">
                  <c:v>65.099999999999994</c:v>
                </c:pt>
                <c:pt idx="20">
                  <c:v>65.099999999999994</c:v>
                </c:pt>
                <c:pt idx="21">
                  <c:v>65.099999999999994</c:v>
                </c:pt>
                <c:pt idx="22">
                  <c:v>65.05</c:v>
                </c:pt>
                <c:pt idx="23">
                  <c:v>65.33</c:v>
                </c:pt>
                <c:pt idx="24">
                  <c:v>65.06</c:v>
                </c:pt>
                <c:pt idx="25">
                  <c:v>64.8</c:v>
                </c:pt>
                <c:pt idx="26">
                  <c:v>63.9</c:v>
                </c:pt>
                <c:pt idx="27">
                  <c:v>63</c:v>
                </c:pt>
                <c:pt idx="28">
                  <c:v>62.25</c:v>
                </c:pt>
                <c:pt idx="29">
                  <c:v>61.5</c:v>
                </c:pt>
                <c:pt idx="30">
                  <c:v>60.75</c:v>
                </c:pt>
                <c:pt idx="31">
                  <c:v>60</c:v>
                </c:pt>
                <c:pt idx="32">
                  <c:v>59.25</c:v>
                </c:pt>
                <c:pt idx="33">
                  <c:v>58.5</c:v>
                </c:pt>
                <c:pt idx="34">
                  <c:v>57.25</c:v>
                </c:pt>
                <c:pt idx="35">
                  <c:v>56</c:v>
                </c:pt>
                <c:pt idx="36">
                  <c:v>54.5</c:v>
                </c:pt>
                <c:pt idx="37">
                  <c:v>53</c:v>
                </c:pt>
                <c:pt idx="38">
                  <c:v>51.5</c:v>
                </c:pt>
                <c:pt idx="39">
                  <c:v>50</c:v>
                </c:pt>
                <c:pt idx="40">
                  <c:v>48.25</c:v>
                </c:pt>
                <c:pt idx="41">
                  <c:v>46.5</c:v>
                </c:pt>
                <c:pt idx="42">
                  <c:v>45.25</c:v>
                </c:pt>
                <c:pt idx="43">
                  <c:v>44</c:v>
                </c:pt>
                <c:pt idx="44">
                  <c:v>42.5</c:v>
                </c:pt>
                <c:pt idx="45">
                  <c:v>41</c:v>
                </c:pt>
                <c:pt idx="46">
                  <c:v>39</c:v>
                </c:pt>
                <c:pt idx="47">
                  <c:v>37</c:v>
                </c:pt>
                <c:pt idx="48">
                  <c:v>34.5</c:v>
                </c:pt>
                <c:pt idx="49">
                  <c:v>32</c:v>
                </c:pt>
                <c:pt idx="50">
                  <c:v>29.5</c:v>
                </c:pt>
                <c:pt idx="51">
                  <c:v>27</c:v>
                </c:pt>
                <c:pt idx="52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4D-4E1C-9612-3BC08ACCB80C}"/>
            </c:ext>
          </c:extLst>
        </c:ser>
        <c:ser>
          <c:idx val="8"/>
          <c:order val="7"/>
          <c:tx>
            <c:strRef>
              <c:f>Hs!$I$1</c:f>
              <c:strCache>
                <c:ptCount val="1"/>
                <c:pt idx="0">
                  <c:v>2200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Hs!$I$1:$I$58</c:f>
              <c:numCache>
                <c:formatCode>_-* #,##0.0_-;\-* #,##0.0_-;_-* "-"??_-;_-@_-</c:formatCode>
                <c:ptCount val="58"/>
                <c:pt idx="0" formatCode="General">
                  <c:v>2200</c:v>
                </c:pt>
                <c:pt idx="23">
                  <c:v>97</c:v>
                </c:pt>
                <c:pt idx="24">
                  <c:v>97.4</c:v>
                </c:pt>
                <c:pt idx="25">
                  <c:v>97.8</c:v>
                </c:pt>
                <c:pt idx="26">
                  <c:v>97.4</c:v>
                </c:pt>
                <c:pt idx="27">
                  <c:v>97</c:v>
                </c:pt>
                <c:pt idx="28">
                  <c:v>96.75</c:v>
                </c:pt>
                <c:pt idx="29">
                  <c:v>96.5</c:v>
                </c:pt>
                <c:pt idx="30">
                  <c:v>96.25</c:v>
                </c:pt>
                <c:pt idx="31">
                  <c:v>96</c:v>
                </c:pt>
                <c:pt idx="32">
                  <c:v>95.75</c:v>
                </c:pt>
                <c:pt idx="33">
                  <c:v>95.5</c:v>
                </c:pt>
                <c:pt idx="34">
                  <c:v>95.25</c:v>
                </c:pt>
                <c:pt idx="35">
                  <c:v>95</c:v>
                </c:pt>
                <c:pt idx="36">
                  <c:v>94</c:v>
                </c:pt>
                <c:pt idx="37">
                  <c:v>93</c:v>
                </c:pt>
                <c:pt idx="38">
                  <c:v>91.5</c:v>
                </c:pt>
                <c:pt idx="39">
                  <c:v>90.5</c:v>
                </c:pt>
                <c:pt idx="40">
                  <c:v>87.75</c:v>
                </c:pt>
                <c:pt idx="41">
                  <c:v>86</c:v>
                </c:pt>
                <c:pt idx="42">
                  <c:v>84.75</c:v>
                </c:pt>
                <c:pt idx="43">
                  <c:v>83.5</c:v>
                </c:pt>
                <c:pt idx="44">
                  <c:v>82</c:v>
                </c:pt>
                <c:pt idx="45">
                  <c:v>80.5</c:v>
                </c:pt>
                <c:pt idx="46">
                  <c:v>79.5</c:v>
                </c:pt>
                <c:pt idx="47">
                  <c:v>78</c:v>
                </c:pt>
                <c:pt idx="48">
                  <c:v>75.5</c:v>
                </c:pt>
                <c:pt idx="49">
                  <c:v>73</c:v>
                </c:pt>
                <c:pt idx="50">
                  <c:v>71</c:v>
                </c:pt>
                <c:pt idx="51">
                  <c:v>69</c:v>
                </c:pt>
                <c:pt idx="52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4D-4E1C-9612-3BC08ACCB80C}"/>
            </c:ext>
          </c:extLst>
        </c:ser>
        <c:ser>
          <c:idx val="9"/>
          <c:order val="8"/>
          <c:tx>
            <c:strRef>
              <c:f>Hs!$J$1</c:f>
              <c:strCache>
                <c:ptCount val="1"/>
                <c:pt idx="0">
                  <c:v>2900</c:v>
                </c:pt>
              </c:strCache>
            </c:strRef>
          </c:tx>
          <c:marker>
            <c:symbol val="none"/>
          </c:marker>
          <c:cat>
            <c:numRef>
              <c:f>Hs!$A$2:$A$58</c:f>
              <c:numCache>
                <c:formatCode>General</c:formatCode>
                <c:ptCount val="57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350</c:v>
                </c:pt>
                <c:pt idx="4">
                  <c:v>400</c:v>
                </c:pt>
                <c:pt idx="5">
                  <c:v>450</c:v>
                </c:pt>
                <c:pt idx="6">
                  <c:v>500</c:v>
                </c:pt>
                <c:pt idx="7">
                  <c:v>550</c:v>
                </c:pt>
                <c:pt idx="8">
                  <c:v>600</c:v>
                </c:pt>
                <c:pt idx="9">
                  <c:v>650</c:v>
                </c:pt>
                <c:pt idx="10">
                  <c:v>700</c:v>
                </c:pt>
                <c:pt idx="11">
                  <c:v>750</c:v>
                </c:pt>
                <c:pt idx="12">
                  <c:v>800</c:v>
                </c:pt>
                <c:pt idx="13">
                  <c:v>850</c:v>
                </c:pt>
                <c:pt idx="14">
                  <c:v>900</c:v>
                </c:pt>
                <c:pt idx="15">
                  <c:v>950</c:v>
                </c:pt>
                <c:pt idx="16">
                  <c:v>1000</c:v>
                </c:pt>
                <c:pt idx="17">
                  <c:v>1050</c:v>
                </c:pt>
                <c:pt idx="18">
                  <c:v>1100</c:v>
                </c:pt>
                <c:pt idx="19">
                  <c:v>1150</c:v>
                </c:pt>
                <c:pt idx="20">
                  <c:v>1200</c:v>
                </c:pt>
                <c:pt idx="21">
                  <c:v>1250</c:v>
                </c:pt>
                <c:pt idx="22">
                  <c:v>1300</c:v>
                </c:pt>
                <c:pt idx="23">
                  <c:v>1350</c:v>
                </c:pt>
                <c:pt idx="24">
                  <c:v>1400</c:v>
                </c:pt>
                <c:pt idx="25">
                  <c:v>1450</c:v>
                </c:pt>
                <c:pt idx="26">
                  <c:v>1500</c:v>
                </c:pt>
                <c:pt idx="27">
                  <c:v>1550</c:v>
                </c:pt>
                <c:pt idx="28">
                  <c:v>1600</c:v>
                </c:pt>
                <c:pt idx="29">
                  <c:v>1650</c:v>
                </c:pt>
                <c:pt idx="30">
                  <c:v>1700</c:v>
                </c:pt>
                <c:pt idx="31">
                  <c:v>1750</c:v>
                </c:pt>
                <c:pt idx="32">
                  <c:v>1800</c:v>
                </c:pt>
                <c:pt idx="33">
                  <c:v>1850</c:v>
                </c:pt>
                <c:pt idx="34">
                  <c:v>1900</c:v>
                </c:pt>
                <c:pt idx="35">
                  <c:v>1950</c:v>
                </c:pt>
                <c:pt idx="36">
                  <c:v>2000</c:v>
                </c:pt>
                <c:pt idx="37">
                  <c:v>2050</c:v>
                </c:pt>
                <c:pt idx="38">
                  <c:v>2100</c:v>
                </c:pt>
                <c:pt idx="39">
                  <c:v>2150</c:v>
                </c:pt>
                <c:pt idx="40">
                  <c:v>2200</c:v>
                </c:pt>
                <c:pt idx="41">
                  <c:v>2250</c:v>
                </c:pt>
                <c:pt idx="42">
                  <c:v>2300</c:v>
                </c:pt>
                <c:pt idx="43">
                  <c:v>2350</c:v>
                </c:pt>
                <c:pt idx="44">
                  <c:v>2400</c:v>
                </c:pt>
                <c:pt idx="45">
                  <c:v>2450</c:v>
                </c:pt>
                <c:pt idx="46">
                  <c:v>2500</c:v>
                </c:pt>
                <c:pt idx="47">
                  <c:v>2550</c:v>
                </c:pt>
                <c:pt idx="48">
                  <c:v>2600</c:v>
                </c:pt>
                <c:pt idx="49">
                  <c:v>2650</c:v>
                </c:pt>
                <c:pt idx="50">
                  <c:v>2700</c:v>
                </c:pt>
                <c:pt idx="51">
                  <c:v>2750</c:v>
                </c:pt>
                <c:pt idx="52">
                  <c:v>2800</c:v>
                </c:pt>
                <c:pt idx="53">
                  <c:v>2850</c:v>
                </c:pt>
                <c:pt idx="54">
                  <c:v>2900</c:v>
                </c:pt>
                <c:pt idx="55">
                  <c:v>2950</c:v>
                </c:pt>
                <c:pt idx="56">
                  <c:v>3000</c:v>
                </c:pt>
              </c:numCache>
            </c:numRef>
          </c:cat>
          <c:val>
            <c:numRef>
              <c:f>Hs!$J$1:$J$58</c:f>
              <c:numCache>
                <c:formatCode>_-* #,##0.0_-;\-* #,##0.0_-;_-* "-"??_-;_-@_-</c:formatCode>
                <c:ptCount val="58"/>
                <c:pt idx="0" formatCode="General">
                  <c:v>2900</c:v>
                </c:pt>
                <c:pt idx="31">
                  <c:v>171</c:v>
                </c:pt>
                <c:pt idx="32">
                  <c:v>170.75</c:v>
                </c:pt>
                <c:pt idx="33">
                  <c:v>170.5</c:v>
                </c:pt>
                <c:pt idx="34">
                  <c:v>170.25</c:v>
                </c:pt>
                <c:pt idx="35">
                  <c:v>170</c:v>
                </c:pt>
                <c:pt idx="36">
                  <c:v>169.5</c:v>
                </c:pt>
                <c:pt idx="37">
                  <c:v>169</c:v>
                </c:pt>
                <c:pt idx="38">
                  <c:v>168.5</c:v>
                </c:pt>
                <c:pt idx="39">
                  <c:v>168</c:v>
                </c:pt>
                <c:pt idx="40">
                  <c:v>167.25</c:v>
                </c:pt>
                <c:pt idx="41">
                  <c:v>166.5</c:v>
                </c:pt>
                <c:pt idx="42">
                  <c:v>166.25</c:v>
                </c:pt>
                <c:pt idx="43">
                  <c:v>166</c:v>
                </c:pt>
                <c:pt idx="44">
                  <c:v>165.5</c:v>
                </c:pt>
                <c:pt idx="45">
                  <c:v>165</c:v>
                </c:pt>
                <c:pt idx="46">
                  <c:v>164</c:v>
                </c:pt>
                <c:pt idx="47">
                  <c:v>163</c:v>
                </c:pt>
                <c:pt idx="48">
                  <c:v>161.5</c:v>
                </c:pt>
                <c:pt idx="49">
                  <c:v>160</c:v>
                </c:pt>
                <c:pt idx="50">
                  <c:v>158.5</c:v>
                </c:pt>
                <c:pt idx="51">
                  <c:v>157</c:v>
                </c:pt>
                <c:pt idx="52">
                  <c:v>155.5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4D-4E1C-9612-3BC08ACCB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039104"/>
        <c:axId val="308129152"/>
      </c:lineChart>
      <c:catAx>
        <c:axId val="308039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Portata m</a:t>
                </a:r>
                <a:r>
                  <a:rPr lang="en-US" sz="1400" b="1" baseline="30000"/>
                  <a:t>3</a:t>
                </a:r>
                <a:r>
                  <a:rPr lang="en-US" sz="1400" b="1"/>
                  <a:t>/h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 b="1"/>
            </a:pPr>
            <a:endParaRPr lang="it-IT"/>
          </a:p>
        </c:txPr>
        <c:crossAx val="30812915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308129152"/>
        <c:scaling>
          <c:orientation val="minMax"/>
          <c:max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it-IT" sz="1600">
                    <a:latin typeface="Symbol" pitchFamily="18" charset="2"/>
                  </a:rPr>
                  <a:t>D</a:t>
                </a:r>
                <a:r>
                  <a:rPr lang="it-IT" sz="1600"/>
                  <a:t>H mmH</a:t>
                </a:r>
                <a:r>
                  <a:rPr lang="it-IT" sz="1600" baseline="-25000"/>
                  <a:t>2</a:t>
                </a:r>
                <a:r>
                  <a:rPr lang="it-IT" sz="1600"/>
                  <a:t>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it-IT"/>
          </a:p>
        </c:txPr>
        <c:crossAx val="308039104"/>
        <c:crosses val="autoZero"/>
        <c:crossBetween val="midCat"/>
        <c:majorUnit val="20"/>
      </c:valAx>
    </c:plotArea>
    <c:legend>
      <c:legendPos val="tr"/>
      <c:layout>
        <c:manualLayout>
          <c:xMode val="edge"/>
          <c:yMode val="edge"/>
          <c:x val="0.87928748906386678"/>
          <c:y val="6.4989517819706494E-2"/>
          <c:w val="0.11315990068048198"/>
          <c:h val="0.34027808646639934"/>
        </c:manualLayout>
      </c:layout>
      <c:overlay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zoomScale="130" zoomScaleNormal="130" workbookViewId="0">
      <selection activeCell="C9" sqref="C9"/>
    </sheetView>
  </sheetViews>
  <sheetFormatPr defaultRowHeight="14.4" x14ac:dyDescent="0.3"/>
  <cols>
    <col min="1" max="1" width="35.33203125" bestFit="1" customWidth="1"/>
    <col min="2" max="2" width="8.88671875" style="29"/>
    <col min="3" max="3" width="11" bestFit="1" customWidth="1"/>
    <col min="5" max="5" width="15.5546875" bestFit="1" customWidth="1"/>
    <col min="6" max="6" width="12.5546875" bestFit="1" customWidth="1"/>
  </cols>
  <sheetData>
    <row r="1" spans="1:6" x14ac:dyDescent="0.3">
      <c r="A1" s="6" t="s">
        <v>21</v>
      </c>
    </row>
    <row r="2" spans="1:6" x14ac:dyDescent="0.3">
      <c r="A2" t="s">
        <v>39</v>
      </c>
      <c r="C2">
        <v>3.5000000000000003E-2</v>
      </c>
    </row>
    <row r="3" spans="1:6" x14ac:dyDescent="0.3">
      <c r="A3" t="s">
        <v>40</v>
      </c>
      <c r="C3" s="1">
        <v>0.26</v>
      </c>
      <c r="E3" t="s">
        <v>67</v>
      </c>
      <c r="F3">
        <v>230</v>
      </c>
    </row>
    <row r="4" spans="1:6" ht="16.2" x14ac:dyDescent="0.3">
      <c r="A4" t="s">
        <v>10</v>
      </c>
      <c r="B4" s="29" t="s">
        <v>42</v>
      </c>
      <c r="C4">
        <f>+C2*C3</f>
        <v>9.1000000000000004E-3</v>
      </c>
      <c r="E4" t="s">
        <v>68</v>
      </c>
      <c r="F4">
        <v>3.72</v>
      </c>
    </row>
    <row r="5" spans="1:6" x14ac:dyDescent="0.3">
      <c r="A5" t="s">
        <v>41</v>
      </c>
      <c r="B5" s="29" t="s">
        <v>5</v>
      </c>
      <c r="C5">
        <v>0.10199999999999999</v>
      </c>
      <c r="E5" t="s">
        <v>69</v>
      </c>
      <c r="F5">
        <v>0.94</v>
      </c>
    </row>
    <row r="6" spans="1:6" x14ac:dyDescent="0.3">
      <c r="A6" t="s">
        <v>43</v>
      </c>
      <c r="B6" s="29" t="s">
        <v>5</v>
      </c>
      <c r="C6">
        <v>3.0000000000000001E-3</v>
      </c>
      <c r="E6" t="s">
        <v>70</v>
      </c>
      <c r="F6" s="10">
        <f>+F3*F4*F5</f>
        <v>804.26400000000001</v>
      </c>
    </row>
    <row r="7" spans="1:6" x14ac:dyDescent="0.3">
      <c r="A7" t="s">
        <v>44</v>
      </c>
      <c r="B7" s="29" t="s">
        <v>5</v>
      </c>
      <c r="C7">
        <f>+C5-2*C6</f>
        <v>9.5999999999999988E-2</v>
      </c>
      <c r="E7" t="s">
        <v>71</v>
      </c>
      <c r="F7">
        <v>550</v>
      </c>
    </row>
    <row r="8" spans="1:6" x14ac:dyDescent="0.3">
      <c r="A8" t="s">
        <v>45</v>
      </c>
      <c r="B8" s="29" t="s">
        <v>3</v>
      </c>
      <c r="C8" s="40">
        <v>20</v>
      </c>
      <c r="E8" t="s">
        <v>72</v>
      </c>
      <c r="F8" s="33">
        <f>+F7/F6</f>
        <v>0.68385505256980295</v>
      </c>
    </row>
    <row r="9" spans="1:6" ht="16.2" x14ac:dyDescent="0.3">
      <c r="A9" t="s">
        <v>52</v>
      </c>
      <c r="B9" s="29" t="s">
        <v>53</v>
      </c>
      <c r="C9">
        <v>1.2</v>
      </c>
    </row>
    <row r="10" spans="1:6" x14ac:dyDescent="0.3">
      <c r="A10" t="s">
        <v>30</v>
      </c>
      <c r="B10" s="29" t="s">
        <v>80</v>
      </c>
      <c r="C10">
        <f>+C9*C8^2/2</f>
        <v>240</v>
      </c>
      <c r="F10" s="33"/>
    </row>
    <row r="11" spans="1:6" ht="16.2" x14ac:dyDescent="0.3">
      <c r="A11" t="s">
        <v>76</v>
      </c>
      <c r="B11" s="29" t="s">
        <v>42</v>
      </c>
      <c r="C11">
        <f>+PI()*C7^2/4</f>
        <v>7.2382294738708823E-3</v>
      </c>
      <c r="F11" s="33"/>
    </row>
    <row r="12" spans="1:6" ht="16.2" x14ac:dyDescent="0.3">
      <c r="A12" t="s">
        <v>0</v>
      </c>
      <c r="B12" s="29" t="s">
        <v>46</v>
      </c>
      <c r="C12">
        <f>+C8*C11</f>
        <v>0.14476458947741766</v>
      </c>
    </row>
    <row r="13" spans="1:6" ht="16.2" x14ac:dyDescent="0.3">
      <c r="B13" s="30" t="s">
        <v>47</v>
      </c>
      <c r="C13" s="27">
        <f>+C12*3600</f>
        <v>521.15252211870359</v>
      </c>
    </row>
    <row r="14" spans="1:6" x14ac:dyDescent="0.3">
      <c r="A14" t="s">
        <v>49</v>
      </c>
      <c r="B14" s="31" t="s">
        <v>5</v>
      </c>
      <c r="C14" s="32">
        <v>0.15</v>
      </c>
    </row>
    <row r="15" spans="1:6" x14ac:dyDescent="0.3">
      <c r="A15" t="s">
        <v>48</v>
      </c>
      <c r="B15" s="29" t="s">
        <v>3</v>
      </c>
      <c r="C15" s="33">
        <f>+C12/3.7/C3/C14</f>
        <v>1.0032196082981124</v>
      </c>
    </row>
    <row r="16" spans="1:6" x14ac:dyDescent="0.3">
      <c r="A16" t="s">
        <v>50</v>
      </c>
      <c r="B16" s="29" t="s">
        <v>51</v>
      </c>
      <c r="C16">
        <v>0.45</v>
      </c>
    </row>
    <row r="17" spans="1:3" s="6" customFormat="1" x14ac:dyDescent="0.3">
      <c r="A17" s="6" t="s">
        <v>54</v>
      </c>
      <c r="B17" s="30" t="s">
        <v>13</v>
      </c>
      <c r="C17" s="6">
        <f>+C8^2*C9/2*(1+C16)</f>
        <v>348</v>
      </c>
    </row>
    <row r="20" spans="1:3" x14ac:dyDescent="0.3">
      <c r="A20" s="6" t="s">
        <v>23</v>
      </c>
    </row>
    <row r="21" spans="1:3" x14ac:dyDescent="0.3">
      <c r="A21" t="s">
        <v>55</v>
      </c>
      <c r="B21" s="29" t="s">
        <v>5</v>
      </c>
      <c r="C21">
        <v>6</v>
      </c>
    </row>
    <row r="22" spans="1:3" s="9" customFormat="1" x14ac:dyDescent="0.3">
      <c r="A22" s="9" t="s">
        <v>56</v>
      </c>
      <c r="B22" s="31"/>
      <c r="C22" s="34">
        <f>9.81*8.12*10^-4*1.2^0.852*$C$8^1.924/$C$7^1.3*$C$21</f>
        <v>374.16901214874991</v>
      </c>
    </row>
    <row r="23" spans="1:3" x14ac:dyDescent="0.3">
      <c r="A23" t="s">
        <v>57</v>
      </c>
      <c r="B23" s="29" t="s">
        <v>51</v>
      </c>
      <c r="C23">
        <v>2</v>
      </c>
    </row>
    <row r="24" spans="1:3" x14ac:dyDescent="0.3">
      <c r="A24" s="6" t="s">
        <v>58</v>
      </c>
      <c r="B24" s="29" t="s">
        <v>13</v>
      </c>
      <c r="C24" s="10">
        <f>+C22*C23</f>
        <v>748.33802429749983</v>
      </c>
    </row>
    <row r="25" spans="1:3" x14ac:dyDescent="0.3">
      <c r="A25" s="6"/>
      <c r="C25" s="10"/>
    </row>
    <row r="26" spans="1:3" x14ac:dyDescent="0.3">
      <c r="A26" s="6" t="s">
        <v>77</v>
      </c>
      <c r="C26" s="10"/>
    </row>
    <row r="27" spans="1:3" s="9" customFormat="1" x14ac:dyDescent="0.3">
      <c r="A27" s="9" t="s">
        <v>79</v>
      </c>
      <c r="B27" s="31"/>
      <c r="C27" s="34">
        <v>1</v>
      </c>
    </row>
    <row r="28" spans="1:3" s="9" customFormat="1" x14ac:dyDescent="0.3">
      <c r="A28" s="37" t="s">
        <v>81</v>
      </c>
      <c r="B28" s="31" t="s">
        <v>51</v>
      </c>
      <c r="C28" s="36">
        <v>0.2</v>
      </c>
    </row>
    <row r="29" spans="1:3" s="6" customFormat="1" x14ac:dyDescent="0.3">
      <c r="A29" s="6" t="s">
        <v>78</v>
      </c>
      <c r="B29" s="30" t="s">
        <v>80</v>
      </c>
      <c r="C29" s="27">
        <f>C10*C27*C28</f>
        <v>48</v>
      </c>
    </row>
    <row r="31" spans="1:3" s="6" customFormat="1" x14ac:dyDescent="0.3">
      <c r="A31" s="6" t="s">
        <v>59</v>
      </c>
      <c r="B31" s="30" t="s">
        <v>13</v>
      </c>
      <c r="C31" s="6">
        <v>680</v>
      </c>
    </row>
    <row r="32" spans="1:3" x14ac:dyDescent="0.3">
      <c r="A32" t="s">
        <v>60</v>
      </c>
      <c r="B32" s="29" t="s">
        <v>13</v>
      </c>
    </row>
    <row r="33" spans="1:4" x14ac:dyDescent="0.3">
      <c r="A33" s="35" t="s">
        <v>73</v>
      </c>
      <c r="C33">
        <v>100</v>
      </c>
    </row>
    <row r="34" spans="1:4" x14ac:dyDescent="0.3">
      <c r="A34" s="35" t="s">
        <v>74</v>
      </c>
      <c r="C34">
        <f>+C38</f>
        <v>240</v>
      </c>
    </row>
    <row r="35" spans="1:4" s="6" customFormat="1" ht="15" thickBot="1" x14ac:dyDescent="0.35">
      <c r="A35" s="38" t="s">
        <v>75</v>
      </c>
      <c r="B35" s="39"/>
      <c r="C35" s="38">
        <f>SUM(C33:C34)</f>
        <v>340</v>
      </c>
    </row>
    <row r="36" spans="1:4" s="6" customFormat="1" ht="15" thickTop="1" x14ac:dyDescent="0.3">
      <c r="A36" s="6" t="s">
        <v>83</v>
      </c>
      <c r="B36" s="30"/>
      <c r="C36" s="27">
        <f>+C17+C24+C31+C35+C29</f>
        <v>2164.3380242974999</v>
      </c>
    </row>
    <row r="38" spans="1:4" x14ac:dyDescent="0.3">
      <c r="A38" t="s">
        <v>66</v>
      </c>
      <c r="B38" s="29" t="s">
        <v>13</v>
      </c>
      <c r="C38">
        <f>+C9*C8^2/2</f>
        <v>240</v>
      </c>
    </row>
    <row r="39" spans="1:4" s="6" customFormat="1" x14ac:dyDescent="0.3">
      <c r="A39" s="6" t="s">
        <v>82</v>
      </c>
      <c r="B39" s="30" t="s">
        <v>13</v>
      </c>
      <c r="C39" s="27">
        <f>+C36+C38</f>
        <v>2404.3380242974999</v>
      </c>
    </row>
    <row r="41" spans="1:4" x14ac:dyDescent="0.3">
      <c r="A41" t="s">
        <v>61</v>
      </c>
      <c r="B41" s="29" t="s">
        <v>62</v>
      </c>
      <c r="C41" s="10">
        <f>+C39*C12</f>
        <v>348.06300705237305</v>
      </c>
    </row>
    <row r="42" spans="1:4" x14ac:dyDescent="0.3">
      <c r="A42" t="s">
        <v>63</v>
      </c>
      <c r="B42" s="29" t="s">
        <v>51</v>
      </c>
      <c r="C42" s="33">
        <v>0.6</v>
      </c>
    </row>
    <row r="43" spans="1:4" x14ac:dyDescent="0.3">
      <c r="A43" t="s">
        <v>64</v>
      </c>
      <c r="B43" s="29" t="s">
        <v>51</v>
      </c>
      <c r="C43" s="33">
        <v>0.68</v>
      </c>
      <c r="D43">
        <f>+C41/C42</f>
        <v>580.10501175395507</v>
      </c>
    </row>
    <row r="44" spans="1:4" x14ac:dyDescent="0.3">
      <c r="A44" t="s">
        <v>65</v>
      </c>
      <c r="B44" s="29" t="s">
        <v>62</v>
      </c>
      <c r="C44" s="10">
        <f>+C41/C42/C43</f>
        <v>853.0956055205221</v>
      </c>
    </row>
    <row r="50" spans="1:3" s="6" customFormat="1" x14ac:dyDescent="0.3">
      <c r="A50" s="6" t="s">
        <v>18</v>
      </c>
      <c r="B50" s="30"/>
      <c r="C50" s="8">
        <f>+C13/3600/C4</f>
        <v>15.908196645870072</v>
      </c>
    </row>
    <row r="51" spans="1:3" x14ac:dyDescent="0.3">
      <c r="A51" t="s">
        <v>19</v>
      </c>
      <c r="C51">
        <v>0.6</v>
      </c>
    </row>
    <row r="52" spans="1:3" x14ac:dyDescent="0.3">
      <c r="A52" t="s">
        <v>20</v>
      </c>
      <c r="B52" s="29" t="s">
        <v>13</v>
      </c>
      <c r="C52" s="4">
        <f>1/C51^2*1.2*C50^2/2</f>
        <v>421.78453420611964</v>
      </c>
    </row>
    <row r="53" spans="1:3" x14ac:dyDescent="0.3">
      <c r="A53" t="s">
        <v>2</v>
      </c>
      <c r="B53" s="29" t="s">
        <v>3</v>
      </c>
      <c r="C53" s="1">
        <f>+C13/3600*4/(PI()*C54^2)</f>
        <v>4.6079999999999997</v>
      </c>
    </row>
    <row r="54" spans="1:3" x14ac:dyDescent="0.3">
      <c r="A54" t="s">
        <v>4</v>
      </c>
      <c r="B54" s="29" t="s">
        <v>5</v>
      </c>
      <c r="C54" s="1">
        <v>0.2</v>
      </c>
    </row>
    <row r="55" spans="1:3" x14ac:dyDescent="0.3">
      <c r="A55" t="s">
        <v>6</v>
      </c>
      <c r="B55" s="29" t="s">
        <v>7</v>
      </c>
      <c r="C55" s="5">
        <v>4.4999999999999998E-2</v>
      </c>
    </row>
    <row r="56" spans="1:3" x14ac:dyDescent="0.3">
      <c r="A56" t="s">
        <v>9</v>
      </c>
      <c r="B56" s="29" t="s">
        <v>11</v>
      </c>
      <c r="C56" s="2">
        <f>+C4*C55</f>
        <v>4.0949999999999998E-4</v>
      </c>
    </row>
    <row r="57" spans="1:3" x14ac:dyDescent="0.3">
      <c r="A57" t="s">
        <v>8</v>
      </c>
      <c r="B57" s="29" t="s">
        <v>3</v>
      </c>
      <c r="C57" s="3">
        <f>+C13/3600/C56</f>
        <v>353.51548101933497</v>
      </c>
    </row>
    <row r="58" spans="1:3" x14ac:dyDescent="0.3">
      <c r="A58" t="s">
        <v>14</v>
      </c>
      <c r="C58" s="3">
        <v>0.6</v>
      </c>
    </row>
    <row r="59" spans="1:3" x14ac:dyDescent="0.3">
      <c r="A59" t="s">
        <v>12</v>
      </c>
      <c r="B59" s="29" t="s">
        <v>13</v>
      </c>
      <c r="C59" s="4">
        <f>1/C58^2*1.2*C57^2/2</f>
        <v>208288.65886721961</v>
      </c>
    </row>
    <row r="60" spans="1:3" x14ac:dyDescent="0.3">
      <c r="A60" t="s">
        <v>15</v>
      </c>
      <c r="C60">
        <v>0.45</v>
      </c>
    </row>
    <row r="61" spans="1:3" x14ac:dyDescent="0.3">
      <c r="A61" t="s">
        <v>16</v>
      </c>
      <c r="B61" s="29" t="s">
        <v>13</v>
      </c>
      <c r="C61" s="4">
        <f>1.2*C53^2/2*(1+C60)</f>
        <v>18.473287679999999</v>
      </c>
    </row>
    <row r="62" spans="1:3" s="6" customFormat="1" x14ac:dyDescent="0.3">
      <c r="A62" s="6" t="s">
        <v>22</v>
      </c>
      <c r="B62" s="30" t="s">
        <v>13</v>
      </c>
      <c r="C62" s="7">
        <f>+C52+C59+C61</f>
        <v>208728.91668910574</v>
      </c>
    </row>
    <row r="64" spans="1:3" x14ac:dyDescent="0.3">
      <c r="A64" s="6" t="s">
        <v>23</v>
      </c>
    </row>
    <row r="65" spans="1:3" x14ac:dyDescent="0.3">
      <c r="A65" t="s">
        <v>24</v>
      </c>
      <c r="B65" s="29" t="s">
        <v>5</v>
      </c>
      <c r="C65">
        <v>29.7</v>
      </c>
    </row>
    <row r="66" spans="1:3" x14ac:dyDescent="0.3">
      <c r="A66" s="6" t="s">
        <v>28</v>
      </c>
      <c r="C66">
        <v>7</v>
      </c>
    </row>
    <row r="67" spans="1:3" x14ac:dyDescent="0.3">
      <c r="A67" t="s">
        <v>26</v>
      </c>
      <c r="C67">
        <v>2</v>
      </c>
    </row>
    <row r="68" spans="1:3" x14ac:dyDescent="0.3">
      <c r="A68" s="9" t="s">
        <v>27</v>
      </c>
      <c r="B68" s="29" t="s">
        <v>5</v>
      </c>
      <c r="C68">
        <f>+C67*C54</f>
        <v>0.4</v>
      </c>
    </row>
    <row r="69" spans="1:3" x14ac:dyDescent="0.3">
      <c r="A69" s="9" t="s">
        <v>25</v>
      </c>
      <c r="C69">
        <v>0.2</v>
      </c>
    </row>
    <row r="70" spans="1:3" x14ac:dyDescent="0.3">
      <c r="A70" s="9" t="s">
        <v>30</v>
      </c>
      <c r="B70" s="29" t="s">
        <v>13</v>
      </c>
      <c r="C70" s="4">
        <f>1.2*C53^2/2</f>
        <v>12.740198399999999</v>
      </c>
    </row>
    <row r="71" spans="1:3" x14ac:dyDescent="0.3">
      <c r="A71" s="9" t="s">
        <v>29</v>
      </c>
      <c r="C71" s="10">
        <f>+C70*C69</f>
        <v>2.54803968</v>
      </c>
    </row>
    <row r="72" spans="1:3" x14ac:dyDescent="0.3">
      <c r="A72" s="9" t="s">
        <v>31</v>
      </c>
      <c r="B72" s="29" t="s">
        <v>13</v>
      </c>
      <c r="C72" s="10">
        <f>+C71*C66</f>
        <v>17.836277760000002</v>
      </c>
    </row>
    <row r="73" spans="1:3" x14ac:dyDescent="0.3">
      <c r="A73" s="9" t="s">
        <v>32</v>
      </c>
      <c r="B73" s="29" t="s">
        <v>13</v>
      </c>
      <c r="C73" s="10">
        <f>9.81*8.12*10^-4*1.2^0.852*$C$53^1.924/$C$54^1.3*$C$65</f>
        <v>42.33532579664444</v>
      </c>
    </row>
    <row r="75" spans="1:3" x14ac:dyDescent="0.3">
      <c r="A75" t="s">
        <v>33</v>
      </c>
      <c r="C75" s="10">
        <f>+C62+C72+C73</f>
        <v>208789.0882926624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15" zoomScaleNormal="115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I15" sqref="I15"/>
    </sheetView>
  </sheetViews>
  <sheetFormatPr defaultRowHeight="14.4" x14ac:dyDescent="0.3"/>
  <cols>
    <col min="1" max="1" width="35.33203125" bestFit="1" customWidth="1"/>
    <col min="3" max="3" width="11" bestFit="1" customWidth="1"/>
  </cols>
  <sheetData>
    <row r="1" spans="1:3" x14ac:dyDescent="0.3">
      <c r="A1" s="6" t="s">
        <v>21</v>
      </c>
    </row>
    <row r="2" spans="1:3" x14ac:dyDescent="0.3">
      <c r="A2" t="s">
        <v>17</v>
      </c>
      <c r="C2">
        <v>0.5</v>
      </c>
    </row>
    <row r="3" spans="1:3" x14ac:dyDescent="0.3">
      <c r="A3" t="s">
        <v>0</v>
      </c>
      <c r="B3" t="s">
        <v>1</v>
      </c>
      <c r="C3">
        <v>500</v>
      </c>
    </row>
    <row r="4" spans="1:3" x14ac:dyDescent="0.3">
      <c r="A4" t="s">
        <v>10</v>
      </c>
      <c r="B4" t="s">
        <v>11</v>
      </c>
      <c r="C4">
        <f>C2*1.2</f>
        <v>0.6</v>
      </c>
    </row>
    <row r="5" spans="1:3" s="6" customFormat="1" x14ac:dyDescent="0.3">
      <c r="A5" s="6" t="s">
        <v>18</v>
      </c>
      <c r="C5" s="8">
        <f>+C3/3600/C4</f>
        <v>0.23148148148148151</v>
      </c>
    </row>
    <row r="6" spans="1:3" x14ac:dyDescent="0.3">
      <c r="A6" t="s">
        <v>19</v>
      </c>
      <c r="C6">
        <v>0.6</v>
      </c>
    </row>
    <row r="7" spans="1:3" x14ac:dyDescent="0.3">
      <c r="A7" t="s">
        <v>34</v>
      </c>
      <c r="B7" t="s">
        <v>13</v>
      </c>
      <c r="C7" s="4">
        <f>1/C6^2*1.2*C5^2/2</f>
        <v>8.9306127114769096E-2</v>
      </c>
    </row>
    <row r="8" spans="1:3" x14ac:dyDescent="0.3">
      <c r="A8" t="s">
        <v>2</v>
      </c>
      <c r="B8" t="s">
        <v>3</v>
      </c>
      <c r="C8" s="1">
        <f>+C3/3600*4/(PI()*C9^2)</f>
        <v>5.457988446224121</v>
      </c>
    </row>
    <row r="9" spans="1:3" x14ac:dyDescent="0.3">
      <c r="A9" t="s">
        <v>4</v>
      </c>
      <c r="B9" t="s">
        <v>5</v>
      </c>
      <c r="C9" s="1">
        <v>0.18</v>
      </c>
    </row>
    <row r="10" spans="1:3" x14ac:dyDescent="0.3">
      <c r="A10" t="s">
        <v>6</v>
      </c>
      <c r="B10" t="s">
        <v>7</v>
      </c>
      <c r="C10" s="5">
        <v>4.4999999999999998E-2</v>
      </c>
    </row>
    <row r="11" spans="1:3" x14ac:dyDescent="0.3">
      <c r="A11" t="s">
        <v>9</v>
      </c>
      <c r="B11" t="s">
        <v>11</v>
      </c>
      <c r="C11" s="2">
        <f>+C4*C10</f>
        <v>2.7E-2</v>
      </c>
    </row>
    <row r="12" spans="1:3" x14ac:dyDescent="0.3">
      <c r="A12" t="s">
        <v>8</v>
      </c>
      <c r="B12" t="s">
        <v>3</v>
      </c>
      <c r="C12" s="3">
        <f>+C3/3600/C11</f>
        <v>5.1440329218106999</v>
      </c>
    </row>
    <row r="13" spans="1:3" x14ac:dyDescent="0.3">
      <c r="A13" t="s">
        <v>14</v>
      </c>
      <c r="C13" s="3">
        <v>0.6</v>
      </c>
    </row>
    <row r="14" spans="1:3" x14ac:dyDescent="0.3">
      <c r="A14" t="s">
        <v>12</v>
      </c>
      <c r="B14" t="s">
        <v>13</v>
      </c>
      <c r="C14" s="4">
        <f>1/C13^2*1.2*C12^2/2</f>
        <v>44.101791167787205</v>
      </c>
    </row>
    <row r="15" spans="1:3" x14ac:dyDescent="0.3">
      <c r="A15" t="s">
        <v>15</v>
      </c>
      <c r="C15">
        <v>0.45</v>
      </c>
    </row>
    <row r="16" spans="1:3" x14ac:dyDescent="0.3">
      <c r="A16" t="s">
        <v>16</v>
      </c>
      <c r="B16" t="s">
        <v>13</v>
      </c>
      <c r="C16" s="4">
        <f>1.2*C8^2/2*(1+C15)</f>
        <v>25.916984954830912</v>
      </c>
    </row>
    <row r="17" spans="1:3" s="6" customFormat="1" x14ac:dyDescent="0.3">
      <c r="A17" s="6" t="s">
        <v>22</v>
      </c>
      <c r="B17" s="6" t="s">
        <v>13</v>
      </c>
      <c r="C17" s="7">
        <f>+C7+C14+C16</f>
        <v>70.108082249732888</v>
      </c>
    </row>
    <row r="19" spans="1:3" x14ac:dyDescent="0.3">
      <c r="A19" s="6" t="s">
        <v>23</v>
      </c>
    </row>
    <row r="20" spans="1:3" x14ac:dyDescent="0.3">
      <c r="A20" t="s">
        <v>24</v>
      </c>
      <c r="B20" t="s">
        <v>5</v>
      </c>
      <c r="C20">
        <v>29.7</v>
      </c>
    </row>
    <row r="21" spans="1:3" x14ac:dyDescent="0.3">
      <c r="A21" s="6" t="s">
        <v>28</v>
      </c>
      <c r="C21">
        <v>7</v>
      </c>
    </row>
    <row r="22" spans="1:3" x14ac:dyDescent="0.3">
      <c r="A22" t="s">
        <v>26</v>
      </c>
      <c r="C22">
        <v>2</v>
      </c>
    </row>
    <row r="23" spans="1:3" x14ac:dyDescent="0.3">
      <c r="A23" s="9" t="s">
        <v>27</v>
      </c>
      <c r="B23" t="s">
        <v>5</v>
      </c>
      <c r="C23">
        <f>+C22*C9</f>
        <v>0.36</v>
      </c>
    </row>
    <row r="24" spans="1:3" x14ac:dyDescent="0.3">
      <c r="A24" s="9" t="s">
        <v>25</v>
      </c>
      <c r="C24">
        <v>0.2</v>
      </c>
    </row>
    <row r="25" spans="1:3" x14ac:dyDescent="0.3">
      <c r="A25" s="9" t="s">
        <v>30</v>
      </c>
      <c r="B25" t="s">
        <v>13</v>
      </c>
      <c r="C25" s="4">
        <f>1.2*C8^2/2</f>
        <v>17.873782727469596</v>
      </c>
    </row>
    <row r="26" spans="1:3" x14ac:dyDescent="0.3">
      <c r="A26" s="9" t="s">
        <v>29</v>
      </c>
      <c r="C26" s="10">
        <f>+C25*C24</f>
        <v>3.5747565454939192</v>
      </c>
    </row>
    <row r="27" spans="1:3" x14ac:dyDescent="0.3">
      <c r="A27" s="9" t="s">
        <v>31</v>
      </c>
      <c r="B27" t="s">
        <v>13</v>
      </c>
      <c r="C27" s="10">
        <f>+C26*C21</f>
        <v>25.023295818457434</v>
      </c>
    </row>
    <row r="28" spans="1:3" x14ac:dyDescent="0.3">
      <c r="A28" s="9" t="s">
        <v>32</v>
      </c>
      <c r="B28" t="s">
        <v>13</v>
      </c>
      <c r="C28" s="10">
        <f>9.81*8.12*10^-4*1.2^0.852*C8^1.924/C9^1.3*C20</f>
        <v>67.241965023756634</v>
      </c>
    </row>
    <row r="30" spans="1:3" x14ac:dyDescent="0.3">
      <c r="A30" t="s">
        <v>33</v>
      </c>
      <c r="C30" s="10">
        <f>+C17+C27+C28</f>
        <v>162.37334309194694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zoomScale="115" zoomScaleNormal="115" workbookViewId="0">
      <selection activeCell="AB3" sqref="AB3"/>
    </sheetView>
  </sheetViews>
  <sheetFormatPr defaultRowHeight="14.4" x14ac:dyDescent="0.3"/>
  <cols>
    <col min="1" max="1" width="3.5546875" bestFit="1" customWidth="1"/>
    <col min="2" max="2" width="4.109375" bestFit="1" customWidth="1"/>
    <col min="3" max="3" width="5.44140625" bestFit="1" customWidth="1"/>
    <col min="4" max="4" width="4.109375" bestFit="1" customWidth="1"/>
    <col min="5" max="5" width="4.5546875" bestFit="1" customWidth="1"/>
    <col min="6" max="6" width="4.109375" bestFit="1" customWidth="1"/>
    <col min="7" max="7" width="3.5546875" bestFit="1" customWidth="1"/>
    <col min="8" max="8" width="6.6640625" bestFit="1" customWidth="1"/>
    <col min="9" max="9" width="5.6640625" bestFit="1" customWidth="1"/>
    <col min="10" max="10" width="4.88671875" bestFit="1" customWidth="1"/>
    <col min="11" max="11" width="5.77734375" bestFit="1" customWidth="1"/>
    <col min="12" max="12" width="6.77734375" bestFit="1" customWidth="1"/>
    <col min="13" max="13" width="5.77734375" bestFit="1" customWidth="1"/>
    <col min="14" max="14" width="5.6640625" bestFit="1" customWidth="1"/>
    <col min="15" max="15" width="5.109375" bestFit="1" customWidth="1"/>
    <col min="16" max="16" width="5.6640625" bestFit="1" customWidth="1"/>
    <col min="17" max="17" width="6.6640625" bestFit="1" customWidth="1"/>
    <col min="18" max="18" width="3.5546875" bestFit="1" customWidth="1"/>
    <col min="19" max="19" width="5.109375" bestFit="1" customWidth="1"/>
    <col min="20" max="21" width="3.5546875" bestFit="1" customWidth="1"/>
    <col min="22" max="23" width="4.109375" bestFit="1" customWidth="1"/>
    <col min="24" max="24" width="5.6640625" bestFit="1" customWidth="1"/>
    <col min="25" max="25" width="3.5546875" bestFit="1" customWidth="1"/>
    <col min="26" max="27" width="4.109375" bestFit="1" customWidth="1"/>
    <col min="28" max="29" width="5.109375" style="6" bestFit="1" customWidth="1"/>
  </cols>
  <sheetData>
    <row r="1" spans="1:29" s="25" customFormat="1" ht="190.8" x14ac:dyDescent="0.3">
      <c r="A1" s="24" t="s">
        <v>21</v>
      </c>
      <c r="B1" s="25" t="s">
        <v>17</v>
      </c>
      <c r="C1" s="25" t="s">
        <v>0</v>
      </c>
      <c r="D1" s="25" t="s">
        <v>10</v>
      </c>
      <c r="E1" s="24" t="s">
        <v>18</v>
      </c>
      <c r="F1" s="25" t="s">
        <v>19</v>
      </c>
      <c r="G1" s="25" t="s">
        <v>34</v>
      </c>
      <c r="H1" s="25" t="s">
        <v>2</v>
      </c>
      <c r="I1" s="25" t="s">
        <v>4</v>
      </c>
      <c r="J1" s="25" t="s">
        <v>6</v>
      </c>
      <c r="K1" s="25" t="s">
        <v>9</v>
      </c>
      <c r="L1" s="25" t="s">
        <v>8</v>
      </c>
      <c r="M1" s="25" t="s">
        <v>14</v>
      </c>
      <c r="N1" s="25" t="s">
        <v>12</v>
      </c>
      <c r="O1" s="25" t="s">
        <v>15</v>
      </c>
      <c r="P1" s="25" t="s">
        <v>16</v>
      </c>
      <c r="Q1" s="24" t="s">
        <v>22</v>
      </c>
      <c r="R1" s="24" t="s">
        <v>23</v>
      </c>
      <c r="S1" s="25" t="s">
        <v>24</v>
      </c>
      <c r="T1" s="24" t="s">
        <v>28</v>
      </c>
      <c r="U1" s="25" t="s">
        <v>26</v>
      </c>
      <c r="V1" s="26" t="s">
        <v>27</v>
      </c>
      <c r="W1" s="26" t="s">
        <v>25</v>
      </c>
      <c r="X1" s="26" t="s">
        <v>30</v>
      </c>
      <c r="Y1" s="26" t="s">
        <v>29</v>
      </c>
      <c r="Z1" s="26" t="s">
        <v>31</v>
      </c>
      <c r="AA1" s="26" t="s">
        <v>32</v>
      </c>
      <c r="AB1" s="24" t="s">
        <v>33</v>
      </c>
      <c r="AC1" s="24" t="s">
        <v>38</v>
      </c>
    </row>
    <row r="2" spans="1:29" x14ac:dyDescent="0.3">
      <c r="C2" t="s">
        <v>1</v>
      </c>
      <c r="D2" t="s">
        <v>11</v>
      </c>
      <c r="E2" s="6"/>
      <c r="G2" t="s">
        <v>13</v>
      </c>
      <c r="H2" t="s">
        <v>3</v>
      </c>
      <c r="I2" t="s">
        <v>5</v>
      </c>
      <c r="J2" t="s">
        <v>7</v>
      </c>
      <c r="K2" t="s">
        <v>11</v>
      </c>
      <c r="L2" t="s">
        <v>3</v>
      </c>
      <c r="N2" t="s">
        <v>13</v>
      </c>
      <c r="P2" t="s">
        <v>13</v>
      </c>
      <c r="Q2" s="6" t="s">
        <v>13</v>
      </c>
      <c r="S2" t="s">
        <v>5</v>
      </c>
      <c r="V2" t="s">
        <v>5</v>
      </c>
      <c r="X2" t="s">
        <v>13</v>
      </c>
      <c r="Z2" t="s">
        <v>13</v>
      </c>
      <c r="AA2" t="s">
        <v>13</v>
      </c>
      <c r="AB2" s="6" t="s">
        <v>13</v>
      </c>
      <c r="AC2" s="6" t="s">
        <v>13</v>
      </c>
    </row>
    <row r="3" spans="1:29" x14ac:dyDescent="0.3">
      <c r="B3">
        <v>0.5</v>
      </c>
      <c r="C3">
        <v>500</v>
      </c>
      <c r="D3">
        <f>B3*1.2</f>
        <v>0.6</v>
      </c>
      <c r="E3" s="8">
        <f>+C3/3600/D3</f>
        <v>0.23148148148148151</v>
      </c>
      <c r="F3">
        <v>0.6</v>
      </c>
      <c r="G3" s="4">
        <f>1/F3^2*1.2*E3^2/2</f>
        <v>8.9306127114769096E-2</v>
      </c>
      <c r="H3" s="1">
        <f>+C3/3600*4/(PI()*I3^2)</f>
        <v>5.457988446224121</v>
      </c>
      <c r="I3" s="1">
        <f>+'Caratteristica resistente'!C9</f>
        <v>0.18</v>
      </c>
      <c r="J3" s="5">
        <v>4.4999999999999998E-2</v>
      </c>
      <c r="K3" s="2">
        <f>+D3*J3</f>
        <v>2.7E-2</v>
      </c>
      <c r="L3" s="3">
        <f>+C3/3600/K3</f>
        <v>5.1440329218106999</v>
      </c>
      <c r="M3" s="3">
        <v>0.6</v>
      </c>
      <c r="N3" s="4">
        <f>1/M3^2*1.2*L3^2/2</f>
        <v>44.101791167787205</v>
      </c>
      <c r="O3">
        <v>0.45</v>
      </c>
      <c r="P3" s="4">
        <f>1.2*H3^2/2*(1+O3)</f>
        <v>25.916984954830912</v>
      </c>
      <c r="Q3" s="7">
        <f>+G3+N3+P3</f>
        <v>70.108082249732888</v>
      </c>
      <c r="S3">
        <v>29.7</v>
      </c>
      <c r="T3">
        <v>7</v>
      </c>
      <c r="U3">
        <v>2</v>
      </c>
      <c r="V3">
        <f>+U3*I3</f>
        <v>0.36</v>
      </c>
      <c r="W3">
        <v>0.2</v>
      </c>
      <c r="X3" s="4">
        <f>1.2*H3^2/2</f>
        <v>17.873782727469596</v>
      </c>
      <c r="Y3" s="10">
        <f>+X3*W3</f>
        <v>3.5747565454939192</v>
      </c>
      <c r="Z3" s="10">
        <f>+Y3*T3</f>
        <v>25.023295818457434</v>
      </c>
      <c r="AA3" s="10">
        <f>9.81*8.12*10^-4*1.2^0.852*H3^1.924/I3^1.3*S3</f>
        <v>67.241965023756634</v>
      </c>
      <c r="AB3" s="27">
        <f>+Q3+Z3+AA3</f>
        <v>162.37334309194694</v>
      </c>
      <c r="AC3" s="27">
        <f>+AB3/9.81</f>
        <v>16.551818867680623</v>
      </c>
    </row>
    <row r="4" spans="1:29" x14ac:dyDescent="0.3">
      <c r="B4">
        <f>+B3</f>
        <v>0.5</v>
      </c>
      <c r="C4">
        <f>+C3+50</f>
        <v>550</v>
      </c>
      <c r="D4">
        <f>+D3</f>
        <v>0.6</v>
      </c>
      <c r="E4" s="8">
        <f>+C4/3600/D4</f>
        <v>0.25462962962962965</v>
      </c>
      <c r="F4">
        <f>+F3</f>
        <v>0.6</v>
      </c>
      <c r="G4" s="4">
        <f>1/F4^2*1.2*E4^2/2</f>
        <v>0.10806041380887062</v>
      </c>
      <c r="H4" s="1">
        <f>+C4/3600*4/(PI()*I4^2)</f>
        <v>6.0037872908465335</v>
      </c>
      <c r="I4" s="1">
        <f>+I3</f>
        <v>0.18</v>
      </c>
      <c r="J4" s="28">
        <f>+J3</f>
        <v>4.4999999999999998E-2</v>
      </c>
      <c r="K4" s="2">
        <f>+D4*J4</f>
        <v>2.7E-2</v>
      </c>
      <c r="L4" s="3">
        <f>+C4/3600/K4</f>
        <v>5.6584362139917701</v>
      </c>
      <c r="M4" s="3">
        <f>+M3</f>
        <v>0.6</v>
      </c>
      <c r="N4" s="4">
        <f>1/M4^2*1.2*L4^2/2</f>
        <v>53.363167313022529</v>
      </c>
      <c r="O4">
        <f>+O3</f>
        <v>0.45</v>
      </c>
      <c r="P4" s="4">
        <f>1.2*H4^2/2*(1+O4)</f>
        <v>31.359551795345407</v>
      </c>
      <c r="Q4" s="7">
        <f>+G4+N4+P4</f>
        <v>84.830779522176812</v>
      </c>
      <c r="S4">
        <f>+S3</f>
        <v>29.7</v>
      </c>
      <c r="T4">
        <f>+T3</f>
        <v>7</v>
      </c>
      <c r="U4">
        <f>+U3</f>
        <v>2</v>
      </c>
      <c r="V4">
        <f>+V3</f>
        <v>0.36</v>
      </c>
      <c r="W4">
        <f>+W3</f>
        <v>0.2</v>
      </c>
      <c r="X4" s="4">
        <f>1.2*H4^2/2</f>
        <v>21.627277100238214</v>
      </c>
      <c r="Y4" s="10">
        <f>+X4*W4</f>
        <v>4.3254554200476427</v>
      </c>
      <c r="Z4" s="10">
        <f>+Y4*T4</f>
        <v>30.278187940333499</v>
      </c>
      <c r="AA4" s="10">
        <f>9.81*8.12*10^-4*1.2^0.852*H4^1.924/I4^1.3*S4</f>
        <v>80.775549786896804</v>
      </c>
      <c r="AB4" s="27">
        <f>+Q4+Z4+AA4</f>
        <v>195.88451724940711</v>
      </c>
      <c r="AC4" s="27">
        <f t="shared" ref="AC4:AC32" si="0">+AB4/9.81</f>
        <v>19.967840698206636</v>
      </c>
    </row>
    <row r="5" spans="1:29" x14ac:dyDescent="0.3">
      <c r="B5">
        <f t="shared" ref="B5:B16" si="1">+B4</f>
        <v>0.5</v>
      </c>
      <c r="C5">
        <f t="shared" ref="C5:C16" si="2">+C4+50</f>
        <v>600</v>
      </c>
      <c r="D5">
        <f t="shared" ref="D5:D16" si="3">+D4</f>
        <v>0.6</v>
      </c>
      <c r="E5" s="8">
        <f t="shared" ref="E5:E16" si="4">+C5/3600/D5</f>
        <v>0.27777777777777779</v>
      </c>
      <c r="F5">
        <f t="shared" ref="F5:F16" si="5">+F4</f>
        <v>0.6</v>
      </c>
      <c r="G5" s="4">
        <f t="shared" ref="G5:G16" si="6">1/F5^2*1.2*E5^2/2</f>
        <v>0.12860082304526749</v>
      </c>
      <c r="H5" s="1">
        <f t="shared" ref="H5:H16" si="7">+C5/3600*4/(PI()*I5^2)</f>
        <v>6.5495861354689442</v>
      </c>
      <c r="I5" s="1">
        <f t="shared" ref="I5:I16" si="8">+I4</f>
        <v>0.18</v>
      </c>
      <c r="J5" s="28">
        <f t="shared" ref="J5:J16" si="9">+J4</f>
        <v>4.4999999999999998E-2</v>
      </c>
      <c r="K5" s="2">
        <f t="shared" ref="K5:K16" si="10">+D5*J5</f>
        <v>2.7E-2</v>
      </c>
      <c r="L5" s="3">
        <f t="shared" ref="L5:L16" si="11">+C5/3600/K5</f>
        <v>6.1728395061728394</v>
      </c>
      <c r="M5" s="3">
        <f t="shared" ref="M5:M16" si="12">+M4</f>
        <v>0.6</v>
      </c>
      <c r="N5" s="4">
        <f t="shared" ref="N5:N16" si="13">1/M5^2*1.2*L5^2/2</f>
        <v>63.506579281613568</v>
      </c>
      <c r="O5">
        <f t="shared" ref="O5:O16" si="14">+O4</f>
        <v>0.45</v>
      </c>
      <c r="P5" s="4">
        <f t="shared" ref="P5:P16" si="15">1.2*H5^2/2*(1+O5)</f>
        <v>37.320458334956506</v>
      </c>
      <c r="Q5" s="7">
        <f t="shared" ref="Q5:Q16" si="16">+G5+N5+P5</f>
        <v>100.95563843961534</v>
      </c>
      <c r="S5">
        <f t="shared" ref="S5:S16" si="17">+S4</f>
        <v>29.7</v>
      </c>
      <c r="T5">
        <f t="shared" ref="T5:T16" si="18">+T4</f>
        <v>7</v>
      </c>
      <c r="U5">
        <f t="shared" ref="U5:U16" si="19">+U4</f>
        <v>2</v>
      </c>
      <c r="V5">
        <f t="shared" ref="V5:V16" si="20">+V4</f>
        <v>0.36</v>
      </c>
      <c r="W5">
        <f t="shared" ref="W5:W16" si="21">+W4</f>
        <v>0.2</v>
      </c>
      <c r="X5" s="4">
        <f t="shared" ref="X5:X16" si="22">1.2*H5^2/2</f>
        <v>25.73824712755621</v>
      </c>
      <c r="Y5" s="10">
        <f t="shared" ref="Y5:Y16" si="23">+X5*W5</f>
        <v>5.1476494255112426</v>
      </c>
      <c r="Z5" s="10">
        <f t="shared" ref="Z5:Z16" si="24">+Y5*T5</f>
        <v>36.033545978578701</v>
      </c>
      <c r="AA5" s="10">
        <f t="shared" ref="AA5:AA16" si="25">9.81*8.12*10^-4*1.2^0.852*H5^1.924/I5^1.3*S5</f>
        <v>95.495985257512615</v>
      </c>
      <c r="AB5" s="27">
        <f t="shared" ref="AB5:AB16" si="26">+Q5+Z5+AA5</f>
        <v>232.48516967570666</v>
      </c>
      <c r="AC5" s="27">
        <f t="shared" si="0"/>
        <v>23.698794054608221</v>
      </c>
    </row>
    <row r="6" spans="1:29" x14ac:dyDescent="0.3">
      <c r="B6">
        <f t="shared" si="1"/>
        <v>0.5</v>
      </c>
      <c r="C6">
        <f t="shared" si="2"/>
        <v>650</v>
      </c>
      <c r="D6">
        <f t="shared" si="3"/>
        <v>0.6</v>
      </c>
      <c r="E6" s="8">
        <f t="shared" si="4"/>
        <v>0.30092592592592593</v>
      </c>
      <c r="F6">
        <f t="shared" si="5"/>
        <v>0.6</v>
      </c>
      <c r="G6" s="4">
        <f t="shared" si="6"/>
        <v>0.15092735482395975</v>
      </c>
      <c r="H6" s="1">
        <f t="shared" si="7"/>
        <v>7.0953849800913567</v>
      </c>
      <c r="I6" s="1">
        <f t="shared" si="8"/>
        <v>0.18</v>
      </c>
      <c r="J6" s="28">
        <f t="shared" si="9"/>
        <v>4.4999999999999998E-2</v>
      </c>
      <c r="K6" s="2">
        <f t="shared" si="10"/>
        <v>2.7E-2</v>
      </c>
      <c r="L6" s="3">
        <f t="shared" si="11"/>
        <v>6.6872427983539096</v>
      </c>
      <c r="M6" s="3">
        <f t="shared" si="12"/>
        <v>0.6</v>
      </c>
      <c r="N6" s="4">
        <f t="shared" si="13"/>
        <v>74.532027073560371</v>
      </c>
      <c r="O6">
        <f t="shared" si="14"/>
        <v>0.45</v>
      </c>
      <c r="P6" s="4">
        <f t="shared" si="15"/>
        <v>43.799704573664236</v>
      </c>
      <c r="Q6" s="7">
        <f t="shared" si="16"/>
        <v>118.48265900204856</v>
      </c>
      <c r="S6">
        <f t="shared" si="17"/>
        <v>29.7</v>
      </c>
      <c r="T6">
        <f t="shared" si="18"/>
        <v>7</v>
      </c>
      <c r="U6">
        <f t="shared" si="19"/>
        <v>2</v>
      </c>
      <c r="V6">
        <f t="shared" si="20"/>
        <v>0.36</v>
      </c>
      <c r="W6">
        <f t="shared" si="21"/>
        <v>0.2</v>
      </c>
      <c r="X6" s="4">
        <f t="shared" si="22"/>
        <v>30.206692809423611</v>
      </c>
      <c r="Y6" s="10">
        <f t="shared" si="23"/>
        <v>6.0413385618847224</v>
      </c>
      <c r="Z6" s="10">
        <f t="shared" si="24"/>
        <v>42.289369933193058</v>
      </c>
      <c r="AA6" s="10">
        <f t="shared" si="25"/>
        <v>111.39543820607408</v>
      </c>
      <c r="AB6" s="27">
        <f t="shared" si="26"/>
        <v>272.16746714131568</v>
      </c>
      <c r="AC6" s="27">
        <f t="shared" si="0"/>
        <v>27.743880442539822</v>
      </c>
    </row>
    <row r="7" spans="1:29" x14ac:dyDescent="0.3">
      <c r="B7">
        <f t="shared" si="1"/>
        <v>0.5</v>
      </c>
      <c r="C7">
        <f t="shared" si="2"/>
        <v>700</v>
      </c>
      <c r="D7">
        <f t="shared" si="3"/>
        <v>0.6</v>
      </c>
      <c r="E7" s="8">
        <f t="shared" si="4"/>
        <v>0.32407407407407407</v>
      </c>
      <c r="F7">
        <f t="shared" si="5"/>
        <v>0.6</v>
      </c>
      <c r="G7" s="4">
        <f t="shared" si="6"/>
        <v>0.17504000914494738</v>
      </c>
      <c r="H7" s="1">
        <f t="shared" si="7"/>
        <v>7.6411838247137691</v>
      </c>
      <c r="I7" s="1">
        <f t="shared" si="8"/>
        <v>0.18</v>
      </c>
      <c r="J7" s="28">
        <f t="shared" si="9"/>
        <v>4.4999999999999998E-2</v>
      </c>
      <c r="K7" s="2">
        <f t="shared" si="10"/>
        <v>2.7E-2</v>
      </c>
      <c r="L7" s="3">
        <f t="shared" si="11"/>
        <v>7.2016460905349797</v>
      </c>
      <c r="M7" s="3">
        <f t="shared" si="12"/>
        <v>0.6</v>
      </c>
      <c r="N7" s="4">
        <f t="shared" si="13"/>
        <v>86.439510688862924</v>
      </c>
      <c r="O7">
        <f t="shared" si="14"/>
        <v>0.45</v>
      </c>
      <c r="P7" s="4">
        <f t="shared" si="15"/>
        <v>50.797290511468589</v>
      </c>
      <c r="Q7" s="7">
        <f t="shared" si="16"/>
        <v>137.41184120947645</v>
      </c>
      <c r="S7">
        <f t="shared" si="17"/>
        <v>29.7</v>
      </c>
      <c r="T7">
        <f t="shared" si="18"/>
        <v>7</v>
      </c>
      <c r="U7">
        <f t="shared" si="19"/>
        <v>2</v>
      </c>
      <c r="V7">
        <f t="shared" si="20"/>
        <v>0.36</v>
      </c>
      <c r="W7">
        <f t="shared" si="21"/>
        <v>0.2</v>
      </c>
      <c r="X7" s="4">
        <f t="shared" si="22"/>
        <v>35.032614145840405</v>
      </c>
      <c r="Y7" s="10">
        <f t="shared" si="23"/>
        <v>7.0065228291680812</v>
      </c>
      <c r="Z7" s="10">
        <f t="shared" si="24"/>
        <v>49.045659804176566</v>
      </c>
      <c r="AA7" s="10">
        <f t="shared" si="25"/>
        <v>128.46674992467518</v>
      </c>
      <c r="AB7" s="27">
        <f t="shared" si="26"/>
        <v>314.92425093832821</v>
      </c>
      <c r="AC7" s="27">
        <f t="shared" si="0"/>
        <v>32.102370126231214</v>
      </c>
    </row>
    <row r="8" spans="1:29" x14ac:dyDescent="0.3">
      <c r="B8">
        <f t="shared" si="1"/>
        <v>0.5</v>
      </c>
      <c r="C8">
        <f t="shared" si="2"/>
        <v>750</v>
      </c>
      <c r="D8">
        <f t="shared" si="3"/>
        <v>0.6</v>
      </c>
      <c r="E8" s="8">
        <f t="shared" si="4"/>
        <v>0.34722222222222227</v>
      </c>
      <c r="F8">
        <f t="shared" si="5"/>
        <v>0.6</v>
      </c>
      <c r="G8" s="4">
        <f t="shared" si="6"/>
        <v>0.20093878600823051</v>
      </c>
      <c r="H8" s="1">
        <f t="shared" si="7"/>
        <v>8.1869826693361816</v>
      </c>
      <c r="I8" s="1">
        <f t="shared" si="8"/>
        <v>0.18</v>
      </c>
      <c r="J8" s="28">
        <f t="shared" si="9"/>
        <v>4.4999999999999998E-2</v>
      </c>
      <c r="K8" s="2">
        <f t="shared" si="10"/>
        <v>2.7E-2</v>
      </c>
      <c r="L8" s="3">
        <f t="shared" si="11"/>
        <v>7.7160493827160499</v>
      </c>
      <c r="M8" s="3">
        <f t="shared" si="12"/>
        <v>0.6</v>
      </c>
      <c r="N8" s="4">
        <f t="shared" si="13"/>
        <v>99.229030127521213</v>
      </c>
      <c r="O8">
        <f t="shared" si="14"/>
        <v>0.45</v>
      </c>
      <c r="P8" s="4">
        <f t="shared" si="15"/>
        <v>58.313216148369555</v>
      </c>
      <c r="Q8" s="7">
        <f t="shared" si="16"/>
        <v>157.743185061899</v>
      </c>
      <c r="S8">
        <f t="shared" si="17"/>
        <v>29.7</v>
      </c>
      <c r="T8">
        <f t="shared" si="18"/>
        <v>7</v>
      </c>
      <c r="U8">
        <f t="shared" si="19"/>
        <v>2</v>
      </c>
      <c r="V8">
        <f t="shared" si="20"/>
        <v>0.36</v>
      </c>
      <c r="W8">
        <f t="shared" si="21"/>
        <v>0.2</v>
      </c>
      <c r="X8" s="4">
        <f t="shared" si="22"/>
        <v>40.216011136806593</v>
      </c>
      <c r="Y8" s="10">
        <f t="shared" si="23"/>
        <v>8.0432022273613182</v>
      </c>
      <c r="Z8" s="10">
        <f t="shared" si="24"/>
        <v>56.302415591529225</v>
      </c>
      <c r="AA8" s="10">
        <f t="shared" si="25"/>
        <v>146.70333232750579</v>
      </c>
      <c r="AB8" s="27">
        <f t="shared" si="26"/>
        <v>360.748932980934</v>
      </c>
      <c r="AC8" s="27">
        <f t="shared" si="0"/>
        <v>36.773591537302138</v>
      </c>
    </row>
    <row r="9" spans="1:29" x14ac:dyDescent="0.3">
      <c r="B9">
        <f t="shared" si="1"/>
        <v>0.5</v>
      </c>
      <c r="C9">
        <f t="shared" si="2"/>
        <v>800</v>
      </c>
      <c r="D9">
        <f t="shared" si="3"/>
        <v>0.6</v>
      </c>
      <c r="E9" s="8">
        <f t="shared" si="4"/>
        <v>0.37037037037037035</v>
      </c>
      <c r="F9">
        <f t="shared" si="5"/>
        <v>0.6</v>
      </c>
      <c r="G9" s="4">
        <f t="shared" si="6"/>
        <v>0.22862368541380881</v>
      </c>
      <c r="H9" s="1">
        <f t="shared" si="7"/>
        <v>8.7327815139585923</v>
      </c>
      <c r="I9" s="1">
        <f t="shared" si="8"/>
        <v>0.18</v>
      </c>
      <c r="J9" s="28">
        <f t="shared" si="9"/>
        <v>4.4999999999999998E-2</v>
      </c>
      <c r="K9" s="2">
        <f t="shared" si="10"/>
        <v>2.7E-2</v>
      </c>
      <c r="L9" s="3">
        <f t="shared" si="11"/>
        <v>8.2304526748971192</v>
      </c>
      <c r="M9" s="3">
        <f t="shared" si="12"/>
        <v>0.6</v>
      </c>
      <c r="N9" s="4">
        <f t="shared" si="13"/>
        <v>112.90058538953522</v>
      </c>
      <c r="O9">
        <f t="shared" si="14"/>
        <v>0.45</v>
      </c>
      <c r="P9" s="4">
        <f t="shared" si="15"/>
        <v>66.347481484367123</v>
      </c>
      <c r="Q9" s="7">
        <f t="shared" si="16"/>
        <v>179.47669055931615</v>
      </c>
      <c r="S9">
        <f t="shared" si="17"/>
        <v>29.7</v>
      </c>
      <c r="T9">
        <f t="shared" si="18"/>
        <v>7</v>
      </c>
      <c r="U9">
        <f t="shared" si="19"/>
        <v>2</v>
      </c>
      <c r="V9">
        <f t="shared" si="20"/>
        <v>0.36</v>
      </c>
      <c r="W9">
        <f t="shared" si="21"/>
        <v>0.2</v>
      </c>
      <c r="X9" s="4">
        <f t="shared" si="22"/>
        <v>45.756883782322156</v>
      </c>
      <c r="Y9" s="10">
        <f t="shared" si="23"/>
        <v>9.1513767564644315</v>
      </c>
      <c r="Z9" s="10">
        <f t="shared" si="24"/>
        <v>64.059637295251022</v>
      </c>
      <c r="AA9" s="10">
        <f t="shared" si="25"/>
        <v>166.09908615231163</v>
      </c>
      <c r="AB9" s="27">
        <f t="shared" si="26"/>
        <v>409.63541400687882</v>
      </c>
      <c r="AC9" s="27">
        <f t="shared" si="0"/>
        <v>41.756922936481018</v>
      </c>
    </row>
    <row r="10" spans="1:29" x14ac:dyDescent="0.3">
      <c r="B10">
        <f t="shared" si="1"/>
        <v>0.5</v>
      </c>
      <c r="C10">
        <f t="shared" si="2"/>
        <v>850</v>
      </c>
      <c r="D10">
        <f t="shared" si="3"/>
        <v>0.6</v>
      </c>
      <c r="E10" s="8">
        <f t="shared" si="4"/>
        <v>0.39351851851851855</v>
      </c>
      <c r="F10">
        <f t="shared" si="5"/>
        <v>0.6</v>
      </c>
      <c r="G10" s="4">
        <f t="shared" si="6"/>
        <v>0.25809470736168266</v>
      </c>
      <c r="H10" s="1">
        <f t="shared" si="7"/>
        <v>9.2785803585810047</v>
      </c>
      <c r="I10" s="1">
        <f t="shared" si="8"/>
        <v>0.18</v>
      </c>
      <c r="J10" s="28">
        <f t="shared" si="9"/>
        <v>4.4999999999999998E-2</v>
      </c>
      <c r="K10" s="2">
        <f t="shared" si="10"/>
        <v>2.7E-2</v>
      </c>
      <c r="L10" s="3">
        <f t="shared" si="11"/>
        <v>8.7448559670781894</v>
      </c>
      <c r="M10" s="3">
        <f t="shared" si="12"/>
        <v>0.6</v>
      </c>
      <c r="N10" s="4">
        <f t="shared" si="13"/>
        <v>127.45417647490503</v>
      </c>
      <c r="O10">
        <f t="shared" si="14"/>
        <v>0.45</v>
      </c>
      <c r="P10" s="4">
        <f t="shared" si="15"/>
        <v>74.900086519461325</v>
      </c>
      <c r="Q10" s="7">
        <f t="shared" si="16"/>
        <v>202.61235770172803</v>
      </c>
      <c r="S10">
        <f t="shared" si="17"/>
        <v>29.7</v>
      </c>
      <c r="T10">
        <f t="shared" si="18"/>
        <v>7</v>
      </c>
      <c r="U10">
        <f t="shared" si="19"/>
        <v>2</v>
      </c>
      <c r="V10">
        <f t="shared" si="20"/>
        <v>0.36</v>
      </c>
      <c r="W10">
        <f t="shared" si="21"/>
        <v>0.2</v>
      </c>
      <c r="X10" s="4">
        <f t="shared" si="22"/>
        <v>51.655232082387123</v>
      </c>
      <c r="Y10" s="10">
        <f t="shared" si="23"/>
        <v>10.331046416477426</v>
      </c>
      <c r="Z10" s="10">
        <f t="shared" si="24"/>
        <v>72.317324915341985</v>
      </c>
      <c r="AA10" s="10">
        <f t="shared" si="25"/>
        <v>186.64833543026725</v>
      </c>
      <c r="AB10" s="27">
        <f t="shared" si="26"/>
        <v>461.57801804733725</v>
      </c>
      <c r="AC10" s="27">
        <f t="shared" si="0"/>
        <v>47.051785733673519</v>
      </c>
    </row>
    <row r="11" spans="1:29" x14ac:dyDescent="0.3">
      <c r="B11">
        <f t="shared" si="1"/>
        <v>0.5</v>
      </c>
      <c r="C11">
        <f t="shared" si="2"/>
        <v>900</v>
      </c>
      <c r="D11">
        <f t="shared" si="3"/>
        <v>0.6</v>
      </c>
      <c r="E11" s="8">
        <f t="shared" si="4"/>
        <v>0.41666666666666669</v>
      </c>
      <c r="F11">
        <f t="shared" si="5"/>
        <v>0.6</v>
      </c>
      <c r="G11" s="4">
        <f t="shared" si="6"/>
        <v>0.28935185185185186</v>
      </c>
      <c r="H11" s="1">
        <f t="shared" si="7"/>
        <v>9.8243792032034172</v>
      </c>
      <c r="I11" s="1">
        <f t="shared" si="8"/>
        <v>0.18</v>
      </c>
      <c r="J11" s="28">
        <f t="shared" si="9"/>
        <v>4.4999999999999998E-2</v>
      </c>
      <c r="K11" s="2">
        <f t="shared" si="10"/>
        <v>2.7E-2</v>
      </c>
      <c r="L11" s="3">
        <f t="shared" si="11"/>
        <v>9.2592592592592595</v>
      </c>
      <c r="M11" s="3">
        <f t="shared" si="12"/>
        <v>0.6</v>
      </c>
      <c r="N11" s="4">
        <f t="shared" si="13"/>
        <v>142.88980338363055</v>
      </c>
      <c r="O11">
        <f t="shared" si="14"/>
        <v>0.45</v>
      </c>
      <c r="P11" s="4">
        <f t="shared" si="15"/>
        <v>83.971031253652157</v>
      </c>
      <c r="Q11" s="7">
        <f t="shared" si="16"/>
        <v>227.15018648913457</v>
      </c>
      <c r="S11">
        <f t="shared" si="17"/>
        <v>29.7</v>
      </c>
      <c r="T11">
        <f t="shared" si="18"/>
        <v>7</v>
      </c>
      <c r="U11">
        <f t="shared" si="19"/>
        <v>2</v>
      </c>
      <c r="V11">
        <f t="shared" si="20"/>
        <v>0.36</v>
      </c>
      <c r="W11">
        <f t="shared" si="21"/>
        <v>0.2</v>
      </c>
      <c r="X11" s="4">
        <f t="shared" si="22"/>
        <v>57.911056037001487</v>
      </c>
      <c r="Y11" s="10">
        <f t="shared" si="23"/>
        <v>11.582211207400299</v>
      </c>
      <c r="Z11" s="10">
        <f t="shared" si="24"/>
        <v>81.075478451802098</v>
      </c>
      <c r="AA11" s="10">
        <f t="shared" si="25"/>
        <v>208.3457741936285</v>
      </c>
      <c r="AB11" s="27">
        <f t="shared" si="26"/>
        <v>516.57143913456514</v>
      </c>
      <c r="AC11" s="27">
        <f t="shared" si="0"/>
        <v>52.657639055511225</v>
      </c>
    </row>
    <row r="12" spans="1:29" x14ac:dyDescent="0.3">
      <c r="B12">
        <f t="shared" si="1"/>
        <v>0.5</v>
      </c>
      <c r="C12">
        <f t="shared" si="2"/>
        <v>950</v>
      </c>
      <c r="D12">
        <f t="shared" si="3"/>
        <v>0.6</v>
      </c>
      <c r="E12" s="8">
        <f t="shared" si="4"/>
        <v>0.43981481481481483</v>
      </c>
      <c r="F12">
        <f t="shared" si="5"/>
        <v>0.6</v>
      </c>
      <c r="G12" s="4">
        <f t="shared" si="6"/>
        <v>0.32239511888431638</v>
      </c>
      <c r="H12" s="1">
        <f t="shared" si="7"/>
        <v>10.37017804782583</v>
      </c>
      <c r="I12" s="1">
        <f t="shared" si="8"/>
        <v>0.18</v>
      </c>
      <c r="J12" s="28">
        <f t="shared" si="9"/>
        <v>4.4999999999999998E-2</v>
      </c>
      <c r="K12" s="2">
        <f t="shared" si="10"/>
        <v>2.7E-2</v>
      </c>
      <c r="L12" s="3">
        <f t="shared" si="11"/>
        <v>9.7736625514403297</v>
      </c>
      <c r="M12" s="3">
        <f t="shared" si="12"/>
        <v>0.6</v>
      </c>
      <c r="N12" s="4">
        <f t="shared" si="13"/>
        <v>159.20746611571181</v>
      </c>
      <c r="O12">
        <f t="shared" si="14"/>
        <v>0.45</v>
      </c>
      <c r="P12" s="4">
        <f t="shared" si="15"/>
        <v>93.560315686939603</v>
      </c>
      <c r="Q12" s="7">
        <f t="shared" si="16"/>
        <v>253.09017692153571</v>
      </c>
      <c r="S12">
        <f t="shared" si="17"/>
        <v>29.7</v>
      </c>
      <c r="T12">
        <f t="shared" si="18"/>
        <v>7</v>
      </c>
      <c r="U12">
        <f t="shared" si="19"/>
        <v>2</v>
      </c>
      <c r="V12">
        <f t="shared" si="20"/>
        <v>0.36</v>
      </c>
      <c r="W12">
        <f t="shared" si="21"/>
        <v>0.2</v>
      </c>
      <c r="X12" s="4">
        <f t="shared" si="22"/>
        <v>64.524355646165247</v>
      </c>
      <c r="Y12" s="10">
        <f t="shared" si="23"/>
        <v>12.904871129233051</v>
      </c>
      <c r="Z12" s="10">
        <f t="shared" si="24"/>
        <v>90.334097904631363</v>
      </c>
      <c r="AA12" s="10">
        <f t="shared" si="25"/>
        <v>231.18642256382697</v>
      </c>
      <c r="AB12" s="27">
        <f t="shared" si="26"/>
        <v>574.61069738999413</v>
      </c>
      <c r="AC12" s="27">
        <f t="shared" si="0"/>
        <v>58.573975269112552</v>
      </c>
    </row>
    <row r="13" spans="1:29" x14ac:dyDescent="0.3">
      <c r="B13">
        <f t="shared" si="1"/>
        <v>0.5</v>
      </c>
      <c r="C13">
        <f t="shared" si="2"/>
        <v>1000</v>
      </c>
      <c r="D13">
        <f t="shared" si="3"/>
        <v>0.6</v>
      </c>
      <c r="E13" s="8">
        <f t="shared" si="4"/>
        <v>0.46296296296296302</v>
      </c>
      <c r="F13">
        <f t="shared" si="5"/>
        <v>0.6</v>
      </c>
      <c r="G13" s="4">
        <f t="shared" si="6"/>
        <v>0.35722450845907638</v>
      </c>
      <c r="H13" s="1">
        <f t="shared" si="7"/>
        <v>10.915976892448242</v>
      </c>
      <c r="I13" s="1">
        <f t="shared" si="8"/>
        <v>0.18</v>
      </c>
      <c r="J13" s="28">
        <f t="shared" si="9"/>
        <v>4.4999999999999998E-2</v>
      </c>
      <c r="K13" s="2">
        <f t="shared" si="10"/>
        <v>2.7E-2</v>
      </c>
      <c r="L13" s="3">
        <f t="shared" si="11"/>
        <v>10.2880658436214</v>
      </c>
      <c r="M13" s="3">
        <f t="shared" si="12"/>
        <v>0.6</v>
      </c>
      <c r="N13" s="4">
        <f t="shared" si="13"/>
        <v>176.40716467114882</v>
      </c>
      <c r="O13">
        <f t="shared" si="14"/>
        <v>0.45</v>
      </c>
      <c r="P13" s="4">
        <f t="shared" si="15"/>
        <v>103.66793981932365</v>
      </c>
      <c r="Q13" s="7">
        <f t="shared" si="16"/>
        <v>280.43232899893155</v>
      </c>
      <c r="S13">
        <f t="shared" si="17"/>
        <v>29.7</v>
      </c>
      <c r="T13">
        <f t="shared" si="18"/>
        <v>7</v>
      </c>
      <c r="U13">
        <f t="shared" si="19"/>
        <v>2</v>
      </c>
      <c r="V13">
        <f t="shared" si="20"/>
        <v>0.36</v>
      </c>
      <c r="W13">
        <f t="shared" si="21"/>
        <v>0.2</v>
      </c>
      <c r="X13" s="4">
        <f t="shared" si="22"/>
        <v>71.495130909878384</v>
      </c>
      <c r="Y13" s="10">
        <f t="shared" si="23"/>
        <v>14.299026181975677</v>
      </c>
      <c r="Z13" s="10">
        <f t="shared" si="24"/>
        <v>100.09318327382974</v>
      </c>
      <c r="AA13" s="10">
        <f t="shared" si="25"/>
        <v>255.16559014904345</v>
      </c>
      <c r="AB13" s="27">
        <f t="shared" si="26"/>
        <v>635.69110242180477</v>
      </c>
      <c r="AC13" s="27">
        <f t="shared" si="0"/>
        <v>64.800316250948498</v>
      </c>
    </row>
    <row r="14" spans="1:29" x14ac:dyDescent="0.3">
      <c r="B14">
        <f t="shared" si="1"/>
        <v>0.5</v>
      </c>
      <c r="C14">
        <f t="shared" si="2"/>
        <v>1050</v>
      </c>
      <c r="D14">
        <f t="shared" si="3"/>
        <v>0.6</v>
      </c>
      <c r="E14" s="8">
        <f t="shared" si="4"/>
        <v>0.48611111111111116</v>
      </c>
      <c r="F14">
        <f t="shared" si="5"/>
        <v>0.6</v>
      </c>
      <c r="G14" s="4">
        <f t="shared" si="6"/>
        <v>0.39384002057613171</v>
      </c>
      <c r="H14" s="1">
        <f t="shared" si="7"/>
        <v>11.461775737070655</v>
      </c>
      <c r="I14" s="1">
        <f t="shared" si="8"/>
        <v>0.18</v>
      </c>
      <c r="J14" s="28">
        <f t="shared" si="9"/>
        <v>4.4999999999999998E-2</v>
      </c>
      <c r="K14" s="2">
        <f t="shared" si="10"/>
        <v>2.7E-2</v>
      </c>
      <c r="L14" s="3">
        <f t="shared" si="11"/>
        <v>10.80246913580247</v>
      </c>
      <c r="M14" s="3">
        <f t="shared" si="12"/>
        <v>0.6</v>
      </c>
      <c r="N14" s="4">
        <f t="shared" si="13"/>
        <v>194.48889904994158</v>
      </c>
      <c r="O14">
        <f t="shared" si="14"/>
        <v>0.45</v>
      </c>
      <c r="P14" s="4">
        <f t="shared" si="15"/>
        <v>114.29390365080434</v>
      </c>
      <c r="Q14" s="7">
        <f t="shared" si="16"/>
        <v>309.17664272132208</v>
      </c>
      <c r="S14">
        <f t="shared" si="17"/>
        <v>29.7</v>
      </c>
      <c r="T14">
        <f t="shared" si="18"/>
        <v>7</v>
      </c>
      <c r="U14">
        <f t="shared" si="19"/>
        <v>2</v>
      </c>
      <c r="V14">
        <f t="shared" si="20"/>
        <v>0.36</v>
      </c>
      <c r="W14">
        <f t="shared" si="21"/>
        <v>0.2</v>
      </c>
      <c r="X14" s="4">
        <f t="shared" si="22"/>
        <v>78.823381828140924</v>
      </c>
      <c r="Y14" s="10">
        <f t="shared" si="23"/>
        <v>15.764676365628185</v>
      </c>
      <c r="Z14" s="10">
        <f t="shared" si="24"/>
        <v>110.35273455939729</v>
      </c>
      <c r="AA14" s="10">
        <f t="shared" si="25"/>
        <v>280.27884522077443</v>
      </c>
      <c r="AB14" s="27">
        <f t="shared" si="26"/>
        <v>699.80822250149379</v>
      </c>
      <c r="AC14" s="27">
        <f t="shared" si="0"/>
        <v>71.336210244800583</v>
      </c>
    </row>
    <row r="15" spans="1:29" x14ac:dyDescent="0.3">
      <c r="B15">
        <f t="shared" si="1"/>
        <v>0.5</v>
      </c>
      <c r="C15">
        <f t="shared" si="2"/>
        <v>1100</v>
      </c>
      <c r="D15">
        <f t="shared" si="3"/>
        <v>0.6</v>
      </c>
      <c r="E15" s="8">
        <f t="shared" si="4"/>
        <v>0.5092592592592593</v>
      </c>
      <c r="F15">
        <f t="shared" si="5"/>
        <v>0.6</v>
      </c>
      <c r="G15" s="4">
        <f t="shared" si="6"/>
        <v>0.43224165523548247</v>
      </c>
      <c r="H15" s="1">
        <f t="shared" si="7"/>
        <v>12.007574581693067</v>
      </c>
      <c r="I15" s="1">
        <f t="shared" si="8"/>
        <v>0.18</v>
      </c>
      <c r="J15" s="28">
        <f t="shared" si="9"/>
        <v>4.4999999999999998E-2</v>
      </c>
      <c r="K15" s="2">
        <f t="shared" si="10"/>
        <v>2.7E-2</v>
      </c>
      <c r="L15" s="3">
        <f t="shared" si="11"/>
        <v>11.31687242798354</v>
      </c>
      <c r="M15" s="3">
        <f t="shared" si="12"/>
        <v>0.6</v>
      </c>
      <c r="N15" s="4">
        <f t="shared" si="13"/>
        <v>213.45266925209012</v>
      </c>
      <c r="O15">
        <f t="shared" si="14"/>
        <v>0.45</v>
      </c>
      <c r="P15" s="4">
        <f t="shared" si="15"/>
        <v>125.43820718138163</v>
      </c>
      <c r="Q15" s="7">
        <f t="shared" si="16"/>
        <v>339.32311808870725</v>
      </c>
      <c r="S15">
        <f t="shared" si="17"/>
        <v>29.7</v>
      </c>
      <c r="T15">
        <f t="shared" si="18"/>
        <v>7</v>
      </c>
      <c r="U15">
        <f t="shared" si="19"/>
        <v>2</v>
      </c>
      <c r="V15">
        <f t="shared" si="20"/>
        <v>0.36</v>
      </c>
      <c r="W15">
        <f t="shared" si="21"/>
        <v>0.2</v>
      </c>
      <c r="X15" s="4">
        <f t="shared" si="22"/>
        <v>86.509108400952854</v>
      </c>
      <c r="Y15" s="10">
        <f t="shared" si="23"/>
        <v>17.301821680190571</v>
      </c>
      <c r="Z15" s="10">
        <f t="shared" si="24"/>
        <v>121.112751761334</v>
      </c>
      <c r="AA15" s="10">
        <f t="shared" si="25"/>
        <v>306.5219885187031</v>
      </c>
      <c r="AB15" s="27">
        <f t="shared" si="26"/>
        <v>766.95785836874438</v>
      </c>
      <c r="AC15" s="27">
        <f t="shared" si="0"/>
        <v>78.181229191513182</v>
      </c>
    </row>
    <row r="16" spans="1:29" x14ac:dyDescent="0.3">
      <c r="B16">
        <f t="shared" si="1"/>
        <v>0.5</v>
      </c>
      <c r="C16">
        <f t="shared" si="2"/>
        <v>1150</v>
      </c>
      <c r="D16">
        <f t="shared" si="3"/>
        <v>0.6</v>
      </c>
      <c r="E16" s="8">
        <f t="shared" si="4"/>
        <v>0.53240740740740744</v>
      </c>
      <c r="F16">
        <f t="shared" si="5"/>
        <v>0.6</v>
      </c>
      <c r="G16" s="4">
        <f t="shared" si="6"/>
        <v>0.47242941243712855</v>
      </c>
      <c r="H16" s="1">
        <f t="shared" si="7"/>
        <v>12.553373426315476</v>
      </c>
      <c r="I16" s="1">
        <f t="shared" si="8"/>
        <v>0.18</v>
      </c>
      <c r="J16" s="28">
        <f t="shared" si="9"/>
        <v>4.4999999999999998E-2</v>
      </c>
      <c r="K16" s="2">
        <f t="shared" si="10"/>
        <v>2.7E-2</v>
      </c>
      <c r="L16" s="3">
        <f t="shared" si="11"/>
        <v>11.831275720164609</v>
      </c>
      <c r="M16" s="3">
        <f t="shared" si="12"/>
        <v>0.6</v>
      </c>
      <c r="N16" s="4">
        <f t="shared" si="13"/>
        <v>233.29847527759429</v>
      </c>
      <c r="O16">
        <f t="shared" si="14"/>
        <v>0.45</v>
      </c>
      <c r="P16" s="4">
        <f t="shared" si="15"/>
        <v>137.10085041105549</v>
      </c>
      <c r="Q16" s="7">
        <f t="shared" si="16"/>
        <v>370.87175510108693</v>
      </c>
      <c r="S16">
        <f t="shared" si="17"/>
        <v>29.7</v>
      </c>
      <c r="T16">
        <f t="shared" si="18"/>
        <v>7</v>
      </c>
      <c r="U16">
        <f t="shared" si="19"/>
        <v>2</v>
      </c>
      <c r="V16">
        <f t="shared" si="20"/>
        <v>0.36</v>
      </c>
      <c r="W16">
        <f t="shared" si="21"/>
        <v>0.2</v>
      </c>
      <c r="X16" s="4">
        <f t="shared" si="22"/>
        <v>94.552310628314132</v>
      </c>
      <c r="Y16" s="10">
        <f t="shared" si="23"/>
        <v>18.910462125662828</v>
      </c>
      <c r="Z16" s="10">
        <f t="shared" si="24"/>
        <v>132.3732348796398</v>
      </c>
      <c r="AA16" s="10">
        <f t="shared" si="25"/>
        <v>333.89103080538388</v>
      </c>
      <c r="AB16" s="27">
        <f t="shared" si="26"/>
        <v>837.13602078611052</v>
      </c>
      <c r="AC16" s="27">
        <f t="shared" si="0"/>
        <v>85.334966440989859</v>
      </c>
    </row>
    <row r="17" spans="2:29" x14ac:dyDescent="0.3">
      <c r="B17">
        <f t="shared" ref="B17:B32" si="27">+B16</f>
        <v>0.5</v>
      </c>
      <c r="C17">
        <f t="shared" ref="C17:C32" si="28">+C16+50</f>
        <v>1200</v>
      </c>
      <c r="D17">
        <f t="shared" ref="D17:D32" si="29">+D16</f>
        <v>0.6</v>
      </c>
      <c r="E17" s="8">
        <f t="shared" ref="E17:E32" si="30">+C17/3600/D17</f>
        <v>0.55555555555555558</v>
      </c>
      <c r="F17">
        <f t="shared" ref="F17:F32" si="31">+F16</f>
        <v>0.6</v>
      </c>
      <c r="G17" s="4">
        <f t="shared" ref="G17:G32" si="32">1/F17^2*1.2*E17^2/2</f>
        <v>0.51440329218106995</v>
      </c>
      <c r="H17" s="1">
        <f t="shared" ref="H17:H32" si="33">+C17/3600*4/(PI()*I17^2)</f>
        <v>13.099172270937888</v>
      </c>
      <c r="I17" s="1">
        <f t="shared" ref="I17:I32" si="34">+I16</f>
        <v>0.18</v>
      </c>
      <c r="J17" s="28">
        <f t="shared" ref="J17:J32" si="35">+J16</f>
        <v>4.4999999999999998E-2</v>
      </c>
      <c r="K17" s="2">
        <f t="shared" ref="K17:K32" si="36">+D17*J17</f>
        <v>2.7E-2</v>
      </c>
      <c r="L17" s="3">
        <f t="shared" ref="L17:L32" si="37">+C17/3600/K17</f>
        <v>12.345679012345679</v>
      </c>
      <c r="M17" s="3">
        <f t="shared" ref="M17:M32" si="38">+M16</f>
        <v>0.6</v>
      </c>
      <c r="N17" s="4">
        <f t="shared" ref="N17:N32" si="39">1/M17^2*1.2*L17^2/2</f>
        <v>254.02631712645427</v>
      </c>
      <c r="O17">
        <f t="shared" ref="O17:O32" si="40">+O16</f>
        <v>0.45</v>
      </c>
      <c r="P17" s="4">
        <f t="shared" ref="P17:P32" si="41">1.2*H17^2/2*(1+O17)</f>
        <v>149.28183333982602</v>
      </c>
      <c r="Q17" s="7">
        <f t="shared" ref="Q17:Q32" si="42">+G17+N17+P17</f>
        <v>403.82255375846137</v>
      </c>
      <c r="S17">
        <f t="shared" ref="S17:S32" si="43">+S16</f>
        <v>29.7</v>
      </c>
      <c r="T17">
        <f t="shared" ref="T17:T32" si="44">+T16</f>
        <v>7</v>
      </c>
      <c r="U17">
        <f t="shared" ref="U17:U32" si="45">+U16</f>
        <v>2</v>
      </c>
      <c r="V17">
        <f t="shared" ref="V17:V32" si="46">+V16</f>
        <v>0.36</v>
      </c>
      <c r="W17">
        <f t="shared" ref="W17:W32" si="47">+W16</f>
        <v>0.2</v>
      </c>
      <c r="X17" s="4">
        <f t="shared" ref="X17:X32" si="48">1.2*H17^2/2</f>
        <v>102.95298851022484</v>
      </c>
      <c r="Y17" s="10">
        <f t="shared" ref="Y17:Y32" si="49">+X17*W17</f>
        <v>20.59059770204497</v>
      </c>
      <c r="Z17" s="10">
        <f t="shared" ref="Z17:Z32" si="50">+Y17*T17</f>
        <v>144.1341839143148</v>
      </c>
      <c r="AA17" s="10">
        <f t="shared" ref="AA17:AA32" si="51">9.81*8.12*10^-4*1.2^0.852*H17^1.924/I17^1.3*S17</f>
        <v>362.38217349074483</v>
      </c>
      <c r="AB17" s="27">
        <f t="shared" ref="AB17:AB32" si="52">+Q17+Z17+AA17</f>
        <v>910.33891116352106</v>
      </c>
      <c r="AC17" s="27">
        <f t="shared" si="0"/>
        <v>92.797034777117332</v>
      </c>
    </row>
    <row r="18" spans="2:29" x14ac:dyDescent="0.3">
      <c r="B18">
        <f t="shared" si="27"/>
        <v>0.5</v>
      </c>
      <c r="C18">
        <f t="shared" si="28"/>
        <v>1250</v>
      </c>
      <c r="D18">
        <f t="shared" si="29"/>
        <v>0.6</v>
      </c>
      <c r="E18" s="8">
        <f t="shared" si="30"/>
        <v>0.57870370370370372</v>
      </c>
      <c r="F18">
        <f t="shared" si="31"/>
        <v>0.6</v>
      </c>
      <c r="G18" s="4">
        <f t="shared" si="32"/>
        <v>0.55816329446730684</v>
      </c>
      <c r="H18" s="1">
        <f t="shared" si="33"/>
        <v>13.644971115560301</v>
      </c>
      <c r="I18" s="1">
        <f t="shared" si="34"/>
        <v>0.18</v>
      </c>
      <c r="J18" s="28">
        <f t="shared" si="35"/>
        <v>4.4999999999999998E-2</v>
      </c>
      <c r="K18" s="2">
        <f t="shared" si="36"/>
        <v>2.7E-2</v>
      </c>
      <c r="L18" s="3">
        <f t="shared" si="37"/>
        <v>12.860082304526749</v>
      </c>
      <c r="M18" s="3">
        <f t="shared" si="38"/>
        <v>0.6</v>
      </c>
      <c r="N18" s="4">
        <f t="shared" si="39"/>
        <v>275.63619479867003</v>
      </c>
      <c r="O18">
        <f t="shared" si="40"/>
        <v>0.45</v>
      </c>
      <c r="P18" s="4">
        <f t="shared" si="41"/>
        <v>161.98115596769318</v>
      </c>
      <c r="Q18" s="7">
        <f t="shared" si="42"/>
        <v>438.17551406083055</v>
      </c>
      <c r="S18">
        <f t="shared" si="43"/>
        <v>29.7</v>
      </c>
      <c r="T18">
        <f t="shared" si="44"/>
        <v>7</v>
      </c>
      <c r="U18">
        <f t="shared" si="45"/>
        <v>2</v>
      </c>
      <c r="V18">
        <f t="shared" si="46"/>
        <v>0.36</v>
      </c>
      <c r="W18">
        <f t="shared" si="47"/>
        <v>0.2</v>
      </c>
      <c r="X18" s="4">
        <f t="shared" si="48"/>
        <v>111.71114204668496</v>
      </c>
      <c r="Y18" s="10">
        <f t="shared" si="49"/>
        <v>22.342228409336993</v>
      </c>
      <c r="Z18" s="10">
        <f t="shared" si="50"/>
        <v>156.39559886535895</v>
      </c>
      <c r="AA18" s="10">
        <f t="shared" si="51"/>
        <v>391.99179179351279</v>
      </c>
      <c r="AB18" s="27">
        <f t="shared" si="52"/>
        <v>986.56290471970226</v>
      </c>
      <c r="AC18" s="27">
        <f t="shared" si="0"/>
        <v>100.56706470129483</v>
      </c>
    </row>
    <row r="19" spans="2:29" x14ac:dyDescent="0.3">
      <c r="B19">
        <f t="shared" si="27"/>
        <v>0.5</v>
      </c>
      <c r="C19">
        <f t="shared" si="28"/>
        <v>1300</v>
      </c>
      <c r="D19">
        <f t="shared" si="29"/>
        <v>0.6</v>
      </c>
      <c r="E19" s="8">
        <f t="shared" si="30"/>
        <v>0.60185185185185186</v>
      </c>
      <c r="F19">
        <f t="shared" si="31"/>
        <v>0.6</v>
      </c>
      <c r="G19" s="4">
        <f t="shared" si="32"/>
        <v>0.60370941929583899</v>
      </c>
      <c r="H19" s="1">
        <f t="shared" si="33"/>
        <v>14.190769960182713</v>
      </c>
      <c r="I19" s="1">
        <f t="shared" si="34"/>
        <v>0.18</v>
      </c>
      <c r="J19" s="28">
        <f t="shared" si="35"/>
        <v>4.4999999999999998E-2</v>
      </c>
      <c r="K19" s="2">
        <f t="shared" si="36"/>
        <v>2.7E-2</v>
      </c>
      <c r="L19" s="3">
        <f t="shared" si="37"/>
        <v>13.374485596707819</v>
      </c>
      <c r="M19" s="3">
        <f t="shared" si="38"/>
        <v>0.6</v>
      </c>
      <c r="N19" s="4">
        <f t="shared" si="39"/>
        <v>298.12810829424149</v>
      </c>
      <c r="O19">
        <f t="shared" si="40"/>
        <v>0.45</v>
      </c>
      <c r="P19" s="4">
        <f t="shared" si="41"/>
        <v>175.19881829465695</v>
      </c>
      <c r="Q19" s="7">
        <f t="shared" si="42"/>
        <v>473.93063600819426</v>
      </c>
      <c r="S19">
        <f t="shared" si="43"/>
        <v>29.7</v>
      </c>
      <c r="T19">
        <f t="shared" si="44"/>
        <v>7</v>
      </c>
      <c r="U19">
        <f t="shared" si="45"/>
        <v>2</v>
      </c>
      <c r="V19">
        <f t="shared" si="46"/>
        <v>0.36</v>
      </c>
      <c r="W19">
        <f t="shared" si="47"/>
        <v>0.2</v>
      </c>
      <c r="X19" s="4">
        <f t="shared" si="48"/>
        <v>120.82677123769444</v>
      </c>
      <c r="Y19" s="10">
        <f t="shared" si="49"/>
        <v>24.16535424753889</v>
      </c>
      <c r="Z19" s="10">
        <f t="shared" si="50"/>
        <v>169.15747973277223</v>
      </c>
      <c r="AA19" s="10">
        <f t="shared" si="51"/>
        <v>422.71642001720045</v>
      </c>
      <c r="AB19" s="27">
        <f t="shared" si="52"/>
        <v>1065.8045357581668</v>
      </c>
      <c r="AC19" s="27">
        <f t="shared" si="0"/>
        <v>108.64470293151547</v>
      </c>
    </row>
    <row r="20" spans="2:29" x14ac:dyDescent="0.3">
      <c r="B20">
        <f t="shared" si="27"/>
        <v>0.5</v>
      </c>
      <c r="C20">
        <f t="shared" si="28"/>
        <v>1350</v>
      </c>
      <c r="D20">
        <f t="shared" si="29"/>
        <v>0.6</v>
      </c>
      <c r="E20" s="8">
        <f t="shared" si="30"/>
        <v>0.625</v>
      </c>
      <c r="F20">
        <f t="shared" si="31"/>
        <v>0.6</v>
      </c>
      <c r="G20" s="4">
        <f t="shared" si="32"/>
        <v>0.65104166666666663</v>
      </c>
      <c r="H20" s="1">
        <f t="shared" si="33"/>
        <v>14.736568804805126</v>
      </c>
      <c r="I20" s="1">
        <f t="shared" si="34"/>
        <v>0.18</v>
      </c>
      <c r="J20" s="28">
        <f t="shared" si="35"/>
        <v>4.4999999999999998E-2</v>
      </c>
      <c r="K20" s="2">
        <f t="shared" si="36"/>
        <v>2.7E-2</v>
      </c>
      <c r="L20" s="3">
        <f t="shared" si="37"/>
        <v>13.888888888888889</v>
      </c>
      <c r="M20" s="3">
        <f t="shared" si="38"/>
        <v>0.6</v>
      </c>
      <c r="N20" s="4">
        <f t="shared" si="39"/>
        <v>321.50205761316869</v>
      </c>
      <c r="O20">
        <f t="shared" si="40"/>
        <v>0.45</v>
      </c>
      <c r="P20" s="4">
        <f t="shared" si="41"/>
        <v>188.93482032071734</v>
      </c>
      <c r="Q20" s="7">
        <f t="shared" si="42"/>
        <v>511.08791960055271</v>
      </c>
      <c r="S20">
        <f t="shared" si="43"/>
        <v>29.7</v>
      </c>
      <c r="T20">
        <f t="shared" si="44"/>
        <v>7</v>
      </c>
      <c r="U20">
        <f t="shared" si="45"/>
        <v>2</v>
      </c>
      <c r="V20">
        <f t="shared" si="46"/>
        <v>0.36</v>
      </c>
      <c r="W20">
        <f t="shared" si="47"/>
        <v>0.2</v>
      </c>
      <c r="X20" s="4">
        <f t="shared" si="48"/>
        <v>130.29987608325334</v>
      </c>
      <c r="Y20" s="10">
        <f t="shared" si="49"/>
        <v>26.05997521665067</v>
      </c>
      <c r="Z20" s="10">
        <f t="shared" si="50"/>
        <v>182.41982651655468</v>
      </c>
      <c r="AA20" s="10">
        <f t="shared" si="51"/>
        <v>454.55273860245984</v>
      </c>
      <c r="AB20" s="27">
        <f t="shared" si="52"/>
        <v>1148.0604847195673</v>
      </c>
      <c r="AC20" s="27">
        <f t="shared" si="0"/>
        <v>117.0296110825247</v>
      </c>
    </row>
    <row r="21" spans="2:29" x14ac:dyDescent="0.3">
      <c r="B21">
        <f t="shared" si="27"/>
        <v>0.5</v>
      </c>
      <c r="C21">
        <f t="shared" si="28"/>
        <v>1400</v>
      </c>
      <c r="D21">
        <f t="shared" si="29"/>
        <v>0.6</v>
      </c>
      <c r="E21" s="8">
        <f t="shared" si="30"/>
        <v>0.64814814814814814</v>
      </c>
      <c r="F21">
        <f t="shared" si="31"/>
        <v>0.6</v>
      </c>
      <c r="G21" s="4">
        <f t="shared" si="32"/>
        <v>0.70016003657978954</v>
      </c>
      <c r="H21" s="1">
        <f t="shared" si="33"/>
        <v>15.282367649427538</v>
      </c>
      <c r="I21" s="1">
        <f t="shared" si="34"/>
        <v>0.18</v>
      </c>
      <c r="J21" s="28">
        <f t="shared" si="35"/>
        <v>4.4999999999999998E-2</v>
      </c>
      <c r="K21" s="2">
        <f t="shared" si="36"/>
        <v>2.7E-2</v>
      </c>
      <c r="L21" s="3">
        <f t="shared" si="37"/>
        <v>14.403292181069959</v>
      </c>
      <c r="M21" s="3">
        <f t="shared" si="38"/>
        <v>0.6</v>
      </c>
      <c r="N21" s="4">
        <f t="shared" si="39"/>
        <v>345.7580427554517</v>
      </c>
      <c r="O21">
        <f t="shared" si="40"/>
        <v>0.45</v>
      </c>
      <c r="P21" s="4">
        <f t="shared" si="41"/>
        <v>203.18916204587435</v>
      </c>
      <c r="Q21" s="7">
        <f t="shared" si="42"/>
        <v>549.6473648379058</v>
      </c>
      <c r="S21">
        <f t="shared" si="43"/>
        <v>29.7</v>
      </c>
      <c r="T21">
        <f t="shared" si="44"/>
        <v>7</v>
      </c>
      <c r="U21">
        <f t="shared" si="45"/>
        <v>2</v>
      </c>
      <c r="V21">
        <f t="shared" si="46"/>
        <v>0.36</v>
      </c>
      <c r="W21">
        <f t="shared" si="47"/>
        <v>0.2</v>
      </c>
      <c r="X21" s="4">
        <f t="shared" si="48"/>
        <v>140.13045658336162</v>
      </c>
      <c r="Y21" s="10">
        <f t="shared" si="49"/>
        <v>28.026091316672325</v>
      </c>
      <c r="Z21" s="10">
        <f t="shared" si="50"/>
        <v>196.18263921670626</v>
      </c>
      <c r="AA21" s="10">
        <f t="shared" si="51"/>
        <v>487.49756268244181</v>
      </c>
      <c r="AB21" s="27">
        <f t="shared" si="52"/>
        <v>1233.327566737054</v>
      </c>
      <c r="AC21" s="27">
        <f t="shared" si="0"/>
        <v>125.72146449919001</v>
      </c>
    </row>
    <row r="22" spans="2:29" x14ac:dyDescent="0.3">
      <c r="B22">
        <f t="shared" si="27"/>
        <v>0.5</v>
      </c>
      <c r="C22">
        <f t="shared" si="28"/>
        <v>1450</v>
      </c>
      <c r="D22">
        <f t="shared" si="29"/>
        <v>0.6</v>
      </c>
      <c r="E22" s="8">
        <f t="shared" si="30"/>
        <v>0.67129629629629639</v>
      </c>
      <c r="F22">
        <f t="shared" si="31"/>
        <v>0.6</v>
      </c>
      <c r="G22" s="4">
        <f t="shared" si="32"/>
        <v>0.75106452903520815</v>
      </c>
      <c r="H22" s="1">
        <f t="shared" si="33"/>
        <v>15.828166494049951</v>
      </c>
      <c r="I22" s="1">
        <f t="shared" si="34"/>
        <v>0.18</v>
      </c>
      <c r="J22" s="28">
        <f t="shared" si="35"/>
        <v>4.4999999999999998E-2</v>
      </c>
      <c r="K22" s="2">
        <f t="shared" si="36"/>
        <v>2.7E-2</v>
      </c>
      <c r="L22" s="3">
        <f t="shared" si="37"/>
        <v>14.91769547325103</v>
      </c>
      <c r="M22" s="3">
        <f t="shared" si="38"/>
        <v>0.6</v>
      </c>
      <c r="N22" s="4">
        <f t="shared" si="39"/>
        <v>370.8960637210904</v>
      </c>
      <c r="O22">
        <f t="shared" si="40"/>
        <v>0.45</v>
      </c>
      <c r="P22" s="4">
        <f t="shared" si="41"/>
        <v>217.96184347012795</v>
      </c>
      <c r="Q22" s="7">
        <f t="shared" si="42"/>
        <v>589.60897172025352</v>
      </c>
      <c r="S22">
        <f t="shared" si="43"/>
        <v>29.7</v>
      </c>
      <c r="T22">
        <f t="shared" si="44"/>
        <v>7</v>
      </c>
      <c r="U22">
        <f t="shared" si="45"/>
        <v>2</v>
      </c>
      <c r="V22">
        <f t="shared" si="46"/>
        <v>0.36</v>
      </c>
      <c r="W22">
        <f t="shared" si="47"/>
        <v>0.2</v>
      </c>
      <c r="X22" s="4">
        <f t="shared" si="48"/>
        <v>150.31851273801928</v>
      </c>
      <c r="Y22" s="10">
        <f t="shared" si="49"/>
        <v>30.063702547603857</v>
      </c>
      <c r="Z22" s="10">
        <f t="shared" si="50"/>
        <v>210.44591783322699</v>
      </c>
      <c r="AA22" s="10">
        <f t="shared" si="51"/>
        <v>521.54783191831234</v>
      </c>
      <c r="AB22" s="27">
        <f t="shared" si="52"/>
        <v>1321.6027214717928</v>
      </c>
      <c r="AC22" s="27">
        <f t="shared" si="0"/>
        <v>134.71995122036623</v>
      </c>
    </row>
    <row r="23" spans="2:29" x14ac:dyDescent="0.3">
      <c r="B23">
        <f t="shared" si="27"/>
        <v>0.5</v>
      </c>
      <c r="C23">
        <f t="shared" si="28"/>
        <v>1500</v>
      </c>
      <c r="D23">
        <f t="shared" si="29"/>
        <v>0.6</v>
      </c>
      <c r="E23" s="8">
        <f t="shared" si="30"/>
        <v>0.69444444444444453</v>
      </c>
      <c r="F23">
        <f t="shared" si="31"/>
        <v>0.6</v>
      </c>
      <c r="G23" s="4">
        <f t="shared" si="32"/>
        <v>0.80375514403292203</v>
      </c>
      <c r="H23" s="1">
        <f t="shared" si="33"/>
        <v>16.373965338672363</v>
      </c>
      <c r="I23" s="1">
        <f t="shared" si="34"/>
        <v>0.18</v>
      </c>
      <c r="J23" s="28">
        <f t="shared" si="35"/>
        <v>4.4999999999999998E-2</v>
      </c>
      <c r="K23" s="2">
        <f t="shared" si="36"/>
        <v>2.7E-2</v>
      </c>
      <c r="L23" s="3">
        <f t="shared" si="37"/>
        <v>15.4320987654321</v>
      </c>
      <c r="M23" s="3">
        <f t="shared" si="38"/>
        <v>0.6</v>
      </c>
      <c r="N23" s="4">
        <f t="shared" si="39"/>
        <v>396.91612051008485</v>
      </c>
      <c r="O23">
        <f t="shared" si="40"/>
        <v>0.45</v>
      </c>
      <c r="P23" s="4">
        <f t="shared" si="41"/>
        <v>233.25286459347822</v>
      </c>
      <c r="Q23" s="7">
        <f t="shared" si="42"/>
        <v>630.97274024759599</v>
      </c>
      <c r="S23">
        <f t="shared" si="43"/>
        <v>29.7</v>
      </c>
      <c r="T23">
        <f t="shared" si="44"/>
        <v>7</v>
      </c>
      <c r="U23">
        <f t="shared" si="45"/>
        <v>2</v>
      </c>
      <c r="V23">
        <f t="shared" si="46"/>
        <v>0.36</v>
      </c>
      <c r="W23">
        <f t="shared" si="47"/>
        <v>0.2</v>
      </c>
      <c r="X23" s="4">
        <f t="shared" si="48"/>
        <v>160.86404454722637</v>
      </c>
      <c r="Y23" s="10">
        <f t="shared" si="49"/>
        <v>32.172808909445273</v>
      </c>
      <c r="Z23" s="10">
        <f t="shared" si="50"/>
        <v>225.2096623661169</v>
      </c>
      <c r="AA23" s="10">
        <f t="shared" si="51"/>
        <v>556.7006014317692</v>
      </c>
      <c r="AB23" s="27">
        <f t="shared" si="52"/>
        <v>1412.883004045482</v>
      </c>
      <c r="AC23" s="27">
        <f t="shared" si="0"/>
        <v>144.02477105458533</v>
      </c>
    </row>
    <row r="24" spans="2:29" x14ac:dyDescent="0.3">
      <c r="B24">
        <f t="shared" si="27"/>
        <v>0.5</v>
      </c>
      <c r="C24">
        <f t="shared" si="28"/>
        <v>1550</v>
      </c>
      <c r="D24">
        <f t="shared" si="29"/>
        <v>0.6</v>
      </c>
      <c r="E24" s="8">
        <f t="shared" si="30"/>
        <v>0.71759259259259267</v>
      </c>
      <c r="F24">
        <f t="shared" si="31"/>
        <v>0.6</v>
      </c>
      <c r="G24" s="4">
        <f t="shared" si="32"/>
        <v>0.85823188157293107</v>
      </c>
      <c r="H24" s="1">
        <f t="shared" si="33"/>
        <v>16.919764183294774</v>
      </c>
      <c r="I24" s="1">
        <f t="shared" si="34"/>
        <v>0.18</v>
      </c>
      <c r="J24" s="28">
        <f t="shared" si="35"/>
        <v>4.4999999999999998E-2</v>
      </c>
      <c r="K24" s="2">
        <f t="shared" si="36"/>
        <v>2.7E-2</v>
      </c>
      <c r="L24" s="3">
        <f t="shared" si="37"/>
        <v>15.94650205761317</v>
      </c>
      <c r="M24" s="3">
        <f t="shared" si="38"/>
        <v>0.6</v>
      </c>
      <c r="N24" s="4">
        <f t="shared" si="39"/>
        <v>423.81821312243511</v>
      </c>
      <c r="O24">
        <f t="shared" si="40"/>
        <v>0.45</v>
      </c>
      <c r="P24" s="4">
        <f t="shared" si="41"/>
        <v>249.06222541592501</v>
      </c>
      <c r="Q24" s="7">
        <f t="shared" si="42"/>
        <v>673.73867041993299</v>
      </c>
      <c r="S24">
        <f t="shared" si="43"/>
        <v>29.7</v>
      </c>
      <c r="T24">
        <f t="shared" si="44"/>
        <v>7</v>
      </c>
      <c r="U24">
        <f t="shared" si="45"/>
        <v>2</v>
      </c>
      <c r="V24">
        <f t="shared" si="46"/>
        <v>0.36</v>
      </c>
      <c r="W24">
        <f t="shared" si="47"/>
        <v>0.2</v>
      </c>
      <c r="X24" s="4">
        <f t="shared" si="48"/>
        <v>171.76705201098278</v>
      </c>
      <c r="Y24" s="10">
        <f t="shared" si="49"/>
        <v>34.353410402196559</v>
      </c>
      <c r="Z24" s="10">
        <f t="shared" si="50"/>
        <v>240.4738728153759</v>
      </c>
      <c r="AA24" s="10">
        <f t="shared" si="51"/>
        <v>592.95303368296152</v>
      </c>
      <c r="AB24" s="27">
        <f t="shared" si="52"/>
        <v>1507.1655769182703</v>
      </c>
      <c r="AC24" s="27">
        <f t="shared" si="0"/>
        <v>153.63563475211726</v>
      </c>
    </row>
    <row r="25" spans="2:29" x14ac:dyDescent="0.3">
      <c r="B25">
        <f t="shared" si="27"/>
        <v>0.5</v>
      </c>
      <c r="C25">
        <f t="shared" si="28"/>
        <v>1600</v>
      </c>
      <c r="D25">
        <f t="shared" si="29"/>
        <v>0.6</v>
      </c>
      <c r="E25" s="8">
        <f t="shared" si="30"/>
        <v>0.7407407407407407</v>
      </c>
      <c r="F25">
        <f t="shared" si="31"/>
        <v>0.6</v>
      </c>
      <c r="G25" s="4">
        <f t="shared" si="32"/>
        <v>0.91449474165523525</v>
      </c>
      <c r="H25" s="1">
        <f t="shared" si="33"/>
        <v>17.465563027917185</v>
      </c>
      <c r="I25" s="1">
        <f t="shared" si="34"/>
        <v>0.18</v>
      </c>
      <c r="J25" s="28">
        <f t="shared" si="35"/>
        <v>4.4999999999999998E-2</v>
      </c>
      <c r="K25" s="2">
        <f t="shared" si="36"/>
        <v>2.7E-2</v>
      </c>
      <c r="L25" s="3">
        <f t="shared" si="37"/>
        <v>16.460905349794238</v>
      </c>
      <c r="M25" s="3">
        <f t="shared" si="38"/>
        <v>0.6</v>
      </c>
      <c r="N25" s="4">
        <f t="shared" si="39"/>
        <v>451.60234155814089</v>
      </c>
      <c r="O25">
        <f t="shared" si="40"/>
        <v>0.45</v>
      </c>
      <c r="P25" s="4">
        <f t="shared" si="41"/>
        <v>265.38992593746849</v>
      </c>
      <c r="Q25" s="7">
        <f t="shared" si="42"/>
        <v>717.90676223726462</v>
      </c>
      <c r="S25">
        <f t="shared" si="43"/>
        <v>29.7</v>
      </c>
      <c r="T25">
        <f t="shared" si="44"/>
        <v>7</v>
      </c>
      <c r="U25">
        <f t="shared" si="45"/>
        <v>2</v>
      </c>
      <c r="V25">
        <f t="shared" si="46"/>
        <v>0.36</v>
      </c>
      <c r="W25">
        <f t="shared" si="47"/>
        <v>0.2</v>
      </c>
      <c r="X25" s="4">
        <f t="shared" si="48"/>
        <v>183.02753512928862</v>
      </c>
      <c r="Y25" s="10">
        <f t="shared" si="49"/>
        <v>36.605507025857726</v>
      </c>
      <c r="Z25" s="10">
        <f t="shared" si="50"/>
        <v>256.23854918100409</v>
      </c>
      <c r="AA25" s="10">
        <f t="shared" si="51"/>
        <v>630.30239116744337</v>
      </c>
      <c r="AB25" s="27">
        <f t="shared" si="52"/>
        <v>1604.447702585712</v>
      </c>
      <c r="AC25" s="27">
        <f t="shared" si="0"/>
        <v>163.5522632605211</v>
      </c>
    </row>
    <row r="26" spans="2:29" x14ac:dyDescent="0.3">
      <c r="B26">
        <f t="shared" si="27"/>
        <v>0.5</v>
      </c>
      <c r="C26">
        <f t="shared" si="28"/>
        <v>1650</v>
      </c>
      <c r="D26">
        <f t="shared" si="29"/>
        <v>0.6</v>
      </c>
      <c r="E26" s="8">
        <f t="shared" si="30"/>
        <v>0.76388888888888884</v>
      </c>
      <c r="F26">
        <f t="shared" si="31"/>
        <v>0.6</v>
      </c>
      <c r="G26" s="4">
        <f t="shared" si="32"/>
        <v>0.97254372427983526</v>
      </c>
      <c r="H26" s="1">
        <f t="shared" si="33"/>
        <v>18.011361872539599</v>
      </c>
      <c r="I26" s="1">
        <f t="shared" si="34"/>
        <v>0.18</v>
      </c>
      <c r="J26" s="28">
        <f t="shared" si="35"/>
        <v>4.4999999999999998E-2</v>
      </c>
      <c r="K26" s="2">
        <f t="shared" si="36"/>
        <v>2.7E-2</v>
      </c>
      <c r="L26" s="3">
        <f t="shared" si="37"/>
        <v>16.975308641975307</v>
      </c>
      <c r="M26" s="3">
        <f t="shared" si="38"/>
        <v>0.6</v>
      </c>
      <c r="N26" s="4">
        <f t="shared" si="39"/>
        <v>480.26850581720248</v>
      </c>
      <c r="O26">
        <f t="shared" si="40"/>
        <v>0.45</v>
      </c>
      <c r="P26" s="4">
        <f t="shared" si="41"/>
        <v>282.23596615810862</v>
      </c>
      <c r="Q26" s="7">
        <f t="shared" si="42"/>
        <v>763.47701569959099</v>
      </c>
      <c r="S26">
        <f t="shared" si="43"/>
        <v>29.7</v>
      </c>
      <c r="T26">
        <f t="shared" si="44"/>
        <v>7</v>
      </c>
      <c r="U26">
        <f t="shared" si="45"/>
        <v>2</v>
      </c>
      <c r="V26">
        <f t="shared" si="46"/>
        <v>0.36</v>
      </c>
      <c r="W26">
        <f t="shared" si="47"/>
        <v>0.2</v>
      </c>
      <c r="X26" s="4">
        <f t="shared" si="48"/>
        <v>194.6454939021439</v>
      </c>
      <c r="Y26" s="10">
        <f t="shared" si="49"/>
        <v>38.929098780428781</v>
      </c>
      <c r="Z26" s="10">
        <f t="shared" si="50"/>
        <v>272.50369146300147</v>
      </c>
      <c r="AA26" s="10">
        <f t="shared" si="51"/>
        <v>668.74602982616761</v>
      </c>
      <c r="AB26" s="27">
        <f t="shared" si="52"/>
        <v>1704.72673698876</v>
      </c>
      <c r="AC26" s="27">
        <f t="shared" si="0"/>
        <v>173.77438705288071</v>
      </c>
    </row>
    <row r="27" spans="2:29" x14ac:dyDescent="0.3">
      <c r="B27">
        <f t="shared" si="27"/>
        <v>0.5</v>
      </c>
      <c r="C27">
        <f t="shared" si="28"/>
        <v>1700</v>
      </c>
      <c r="D27">
        <f t="shared" si="29"/>
        <v>0.6</v>
      </c>
      <c r="E27" s="8">
        <f t="shared" si="30"/>
        <v>0.78703703703703709</v>
      </c>
      <c r="F27">
        <f t="shared" si="31"/>
        <v>0.6</v>
      </c>
      <c r="G27" s="4">
        <f t="shared" si="32"/>
        <v>1.0323788294467307</v>
      </c>
      <c r="H27" s="1">
        <f t="shared" si="33"/>
        <v>18.557160717162009</v>
      </c>
      <c r="I27" s="1">
        <f t="shared" si="34"/>
        <v>0.18</v>
      </c>
      <c r="J27" s="28">
        <f t="shared" si="35"/>
        <v>4.4999999999999998E-2</v>
      </c>
      <c r="K27" s="2">
        <f t="shared" si="36"/>
        <v>2.7E-2</v>
      </c>
      <c r="L27" s="3">
        <f t="shared" si="37"/>
        <v>17.489711934156379</v>
      </c>
      <c r="M27" s="3">
        <f t="shared" si="38"/>
        <v>0.6</v>
      </c>
      <c r="N27" s="4">
        <f t="shared" si="39"/>
        <v>509.8167058996201</v>
      </c>
      <c r="O27">
        <f t="shared" si="40"/>
        <v>0.45</v>
      </c>
      <c r="P27" s="4">
        <f t="shared" si="41"/>
        <v>299.6003460778453</v>
      </c>
      <c r="Q27" s="7">
        <f t="shared" si="42"/>
        <v>810.44943080691212</v>
      </c>
      <c r="S27">
        <f t="shared" si="43"/>
        <v>29.7</v>
      </c>
      <c r="T27">
        <f t="shared" si="44"/>
        <v>7</v>
      </c>
      <c r="U27">
        <f t="shared" si="45"/>
        <v>2</v>
      </c>
      <c r="V27">
        <f t="shared" si="46"/>
        <v>0.36</v>
      </c>
      <c r="W27">
        <f t="shared" si="47"/>
        <v>0.2</v>
      </c>
      <c r="X27" s="4">
        <f t="shared" si="48"/>
        <v>206.62092832954849</v>
      </c>
      <c r="Y27" s="10">
        <f t="shared" si="49"/>
        <v>41.324185665909702</v>
      </c>
      <c r="Z27" s="10">
        <f t="shared" si="50"/>
        <v>289.26929966136794</v>
      </c>
      <c r="AA27" s="10">
        <f t="shared" si="51"/>
        <v>708.28139307907531</v>
      </c>
      <c r="AB27" s="27">
        <f t="shared" si="52"/>
        <v>1808.0001235473553</v>
      </c>
      <c r="AC27" s="27">
        <f t="shared" si="0"/>
        <v>184.30174551960806</v>
      </c>
    </row>
    <row r="28" spans="2:29" x14ac:dyDescent="0.3">
      <c r="B28">
        <f t="shared" si="27"/>
        <v>0.5</v>
      </c>
      <c r="C28">
        <f t="shared" si="28"/>
        <v>1750</v>
      </c>
      <c r="D28">
        <f t="shared" si="29"/>
        <v>0.6</v>
      </c>
      <c r="E28" s="8">
        <f t="shared" si="30"/>
        <v>0.81018518518518523</v>
      </c>
      <c r="F28">
        <f t="shared" si="31"/>
        <v>0.6</v>
      </c>
      <c r="G28" s="4">
        <f t="shared" si="32"/>
        <v>1.0940000571559214</v>
      </c>
      <c r="H28" s="1">
        <f t="shared" si="33"/>
        <v>19.10295956178442</v>
      </c>
      <c r="I28" s="1">
        <f t="shared" si="34"/>
        <v>0.18</v>
      </c>
      <c r="J28" s="28">
        <f t="shared" si="35"/>
        <v>4.4999999999999998E-2</v>
      </c>
      <c r="K28" s="2">
        <f t="shared" si="36"/>
        <v>2.7E-2</v>
      </c>
      <c r="L28" s="3">
        <f t="shared" si="37"/>
        <v>18.004115226337447</v>
      </c>
      <c r="M28" s="3">
        <f t="shared" si="38"/>
        <v>0.6</v>
      </c>
      <c r="N28" s="4">
        <f t="shared" si="39"/>
        <v>540.24694180539313</v>
      </c>
      <c r="O28">
        <f t="shared" si="40"/>
        <v>0.45</v>
      </c>
      <c r="P28" s="4">
        <f t="shared" si="41"/>
        <v>317.48306569667858</v>
      </c>
      <c r="Q28" s="7">
        <f t="shared" si="42"/>
        <v>858.82400755922754</v>
      </c>
      <c r="S28">
        <f t="shared" si="43"/>
        <v>29.7</v>
      </c>
      <c r="T28">
        <f t="shared" si="44"/>
        <v>7</v>
      </c>
      <c r="U28">
        <f t="shared" si="45"/>
        <v>2</v>
      </c>
      <c r="V28">
        <f t="shared" si="46"/>
        <v>0.36</v>
      </c>
      <c r="W28">
        <f t="shared" si="47"/>
        <v>0.2</v>
      </c>
      <c r="X28" s="4">
        <f t="shared" si="48"/>
        <v>218.95383841150246</v>
      </c>
      <c r="Y28" s="10">
        <f t="shared" si="49"/>
        <v>43.790767682300498</v>
      </c>
      <c r="Z28" s="10">
        <f t="shared" si="50"/>
        <v>306.53537377610348</v>
      </c>
      <c r="AA28" s="10">
        <f t="shared" si="51"/>
        <v>748.90600640643254</v>
      </c>
      <c r="AB28" s="27">
        <f t="shared" si="52"/>
        <v>1914.2653877417633</v>
      </c>
      <c r="AC28" s="27">
        <f t="shared" si="0"/>
        <v>195.13408641608189</v>
      </c>
    </row>
    <row r="29" spans="2:29" x14ac:dyDescent="0.3">
      <c r="B29">
        <f t="shared" si="27"/>
        <v>0.5</v>
      </c>
      <c r="C29">
        <f t="shared" si="28"/>
        <v>1800</v>
      </c>
      <c r="D29">
        <f t="shared" si="29"/>
        <v>0.6</v>
      </c>
      <c r="E29" s="8">
        <f t="shared" si="30"/>
        <v>0.83333333333333337</v>
      </c>
      <c r="F29">
        <f t="shared" si="31"/>
        <v>0.6</v>
      </c>
      <c r="G29" s="4">
        <f t="shared" si="32"/>
        <v>1.1574074074074074</v>
      </c>
      <c r="H29" s="1">
        <f t="shared" si="33"/>
        <v>19.648758406406834</v>
      </c>
      <c r="I29" s="1">
        <f t="shared" si="34"/>
        <v>0.18</v>
      </c>
      <c r="J29" s="28">
        <f t="shared" si="35"/>
        <v>4.4999999999999998E-2</v>
      </c>
      <c r="K29" s="2">
        <f t="shared" si="36"/>
        <v>2.7E-2</v>
      </c>
      <c r="L29" s="3">
        <f t="shared" si="37"/>
        <v>18.518518518518519</v>
      </c>
      <c r="M29" s="3">
        <f t="shared" si="38"/>
        <v>0.6</v>
      </c>
      <c r="N29" s="4">
        <f t="shared" si="39"/>
        <v>571.5592135345222</v>
      </c>
      <c r="O29">
        <f t="shared" si="40"/>
        <v>0.45</v>
      </c>
      <c r="P29" s="4">
        <f t="shared" si="41"/>
        <v>335.88412501460863</v>
      </c>
      <c r="Q29" s="7">
        <f t="shared" si="42"/>
        <v>908.60074595653828</v>
      </c>
      <c r="S29">
        <f t="shared" si="43"/>
        <v>29.7</v>
      </c>
      <c r="T29">
        <f t="shared" si="44"/>
        <v>7</v>
      </c>
      <c r="U29">
        <f t="shared" si="45"/>
        <v>2</v>
      </c>
      <c r="V29">
        <f t="shared" si="46"/>
        <v>0.36</v>
      </c>
      <c r="W29">
        <f t="shared" si="47"/>
        <v>0.2</v>
      </c>
      <c r="X29" s="4">
        <f t="shared" si="48"/>
        <v>231.64422414800595</v>
      </c>
      <c r="Y29" s="10">
        <f t="shared" si="49"/>
        <v>46.328844829601195</v>
      </c>
      <c r="Z29" s="10">
        <f t="shared" si="50"/>
        <v>324.30191380720839</v>
      </c>
      <c r="AA29" s="10">
        <f t="shared" si="51"/>
        <v>790.6174724131605</v>
      </c>
      <c r="AB29" s="27">
        <f t="shared" si="52"/>
        <v>2023.5201321769073</v>
      </c>
      <c r="AC29" s="27">
        <f t="shared" si="0"/>
        <v>206.27116535952163</v>
      </c>
    </row>
    <row r="30" spans="2:29" x14ac:dyDescent="0.3">
      <c r="B30">
        <f t="shared" si="27"/>
        <v>0.5</v>
      </c>
      <c r="C30">
        <f t="shared" si="28"/>
        <v>1850</v>
      </c>
      <c r="D30">
        <f t="shared" si="29"/>
        <v>0.6</v>
      </c>
      <c r="E30" s="8">
        <f t="shared" si="30"/>
        <v>0.8564814814814814</v>
      </c>
      <c r="F30">
        <f t="shared" si="31"/>
        <v>0.6</v>
      </c>
      <c r="G30" s="4">
        <f t="shared" si="32"/>
        <v>1.2226008802011885</v>
      </c>
      <c r="H30" s="1">
        <f t="shared" si="33"/>
        <v>20.194557251029245</v>
      </c>
      <c r="I30" s="1">
        <f t="shared" si="34"/>
        <v>0.18</v>
      </c>
      <c r="J30" s="28">
        <f t="shared" si="35"/>
        <v>4.4999999999999998E-2</v>
      </c>
      <c r="K30" s="2">
        <f t="shared" si="36"/>
        <v>2.7E-2</v>
      </c>
      <c r="L30" s="3">
        <f t="shared" si="37"/>
        <v>19.032921810699587</v>
      </c>
      <c r="M30" s="3">
        <f t="shared" si="38"/>
        <v>0.6</v>
      </c>
      <c r="N30" s="4">
        <f t="shared" si="39"/>
        <v>603.75352108700667</v>
      </c>
      <c r="O30">
        <f t="shared" si="40"/>
        <v>0.45</v>
      </c>
      <c r="P30" s="4">
        <f t="shared" si="41"/>
        <v>354.80352403163511</v>
      </c>
      <c r="Q30" s="7">
        <f t="shared" si="42"/>
        <v>959.77964599884297</v>
      </c>
      <c r="S30">
        <f t="shared" si="43"/>
        <v>29.7</v>
      </c>
      <c r="T30">
        <f t="shared" si="44"/>
        <v>7</v>
      </c>
      <c r="U30">
        <f t="shared" si="45"/>
        <v>2</v>
      </c>
      <c r="V30">
        <f t="shared" si="46"/>
        <v>0.36</v>
      </c>
      <c r="W30">
        <f t="shared" si="47"/>
        <v>0.2</v>
      </c>
      <c r="X30" s="4">
        <f t="shared" si="48"/>
        <v>244.6920855390587</v>
      </c>
      <c r="Y30" s="10">
        <f t="shared" si="49"/>
        <v>48.938417107811745</v>
      </c>
      <c r="Z30" s="10">
        <f t="shared" si="50"/>
        <v>342.56891975468221</v>
      </c>
      <c r="AA30" s="10">
        <f t="shared" si="51"/>
        <v>833.41346632074419</v>
      </c>
      <c r="AB30" s="27">
        <f t="shared" si="52"/>
        <v>2135.7620320742694</v>
      </c>
      <c r="AC30" s="27">
        <f t="shared" si="0"/>
        <v>217.71274536944642</v>
      </c>
    </row>
    <row r="31" spans="2:29" x14ac:dyDescent="0.3">
      <c r="B31">
        <f t="shared" si="27"/>
        <v>0.5</v>
      </c>
      <c r="C31">
        <f t="shared" si="28"/>
        <v>1900</v>
      </c>
      <c r="D31">
        <f t="shared" si="29"/>
        <v>0.6</v>
      </c>
      <c r="E31" s="8">
        <f t="shared" si="30"/>
        <v>0.87962962962962965</v>
      </c>
      <c r="F31">
        <f t="shared" si="31"/>
        <v>0.6</v>
      </c>
      <c r="G31" s="4">
        <f t="shared" si="32"/>
        <v>1.2895804755372655</v>
      </c>
      <c r="H31" s="1">
        <f t="shared" si="33"/>
        <v>20.740356095651659</v>
      </c>
      <c r="I31" s="1">
        <f t="shared" si="34"/>
        <v>0.18</v>
      </c>
      <c r="J31" s="28">
        <f t="shared" si="35"/>
        <v>4.4999999999999998E-2</v>
      </c>
      <c r="K31" s="2">
        <f t="shared" si="36"/>
        <v>2.7E-2</v>
      </c>
      <c r="L31" s="3">
        <f t="shared" si="37"/>
        <v>19.547325102880659</v>
      </c>
      <c r="M31" s="3">
        <f t="shared" si="38"/>
        <v>0.6</v>
      </c>
      <c r="N31" s="4">
        <f t="shared" si="39"/>
        <v>636.82986446284724</v>
      </c>
      <c r="O31">
        <f t="shared" si="40"/>
        <v>0.45</v>
      </c>
      <c r="P31" s="4">
        <f t="shared" si="41"/>
        <v>374.24126274775841</v>
      </c>
      <c r="Q31" s="7">
        <f t="shared" si="42"/>
        <v>1012.3607076861429</v>
      </c>
      <c r="S31">
        <f t="shared" si="43"/>
        <v>29.7</v>
      </c>
      <c r="T31">
        <f t="shared" si="44"/>
        <v>7</v>
      </c>
      <c r="U31">
        <f t="shared" si="45"/>
        <v>2</v>
      </c>
      <c r="V31">
        <f t="shared" si="46"/>
        <v>0.36</v>
      </c>
      <c r="W31">
        <f t="shared" si="47"/>
        <v>0.2</v>
      </c>
      <c r="X31" s="4">
        <f t="shared" si="48"/>
        <v>258.09742258466099</v>
      </c>
      <c r="Y31" s="10">
        <f t="shared" si="49"/>
        <v>51.619484516932204</v>
      </c>
      <c r="Z31" s="10">
        <f t="shared" si="50"/>
        <v>361.33639161852545</v>
      </c>
      <c r="AA31" s="10">
        <f t="shared" si="51"/>
        <v>877.29173183894306</v>
      </c>
      <c r="AB31" s="27">
        <f t="shared" si="52"/>
        <v>2250.9888311436116</v>
      </c>
      <c r="AC31" s="27">
        <f t="shared" si="0"/>
        <v>229.45859644685132</v>
      </c>
    </row>
    <row r="32" spans="2:29" x14ac:dyDescent="0.3">
      <c r="B32">
        <f t="shared" si="27"/>
        <v>0.5</v>
      </c>
      <c r="C32">
        <f t="shared" si="28"/>
        <v>1950</v>
      </c>
      <c r="D32">
        <f t="shared" si="29"/>
        <v>0.6</v>
      </c>
      <c r="E32" s="8">
        <f t="shared" si="30"/>
        <v>0.90277777777777779</v>
      </c>
      <c r="F32">
        <f t="shared" si="31"/>
        <v>0.6</v>
      </c>
      <c r="G32" s="4">
        <f t="shared" si="32"/>
        <v>1.3583461934156378</v>
      </c>
      <c r="H32" s="1">
        <f t="shared" si="33"/>
        <v>21.28615494027407</v>
      </c>
      <c r="I32" s="1">
        <f t="shared" si="34"/>
        <v>0.18</v>
      </c>
      <c r="J32" s="28">
        <f t="shared" si="35"/>
        <v>4.4999999999999998E-2</v>
      </c>
      <c r="K32" s="2">
        <f t="shared" si="36"/>
        <v>2.7E-2</v>
      </c>
      <c r="L32" s="3">
        <f t="shared" si="37"/>
        <v>20.061728395061728</v>
      </c>
      <c r="M32" s="3">
        <f t="shared" si="38"/>
        <v>0.6</v>
      </c>
      <c r="N32" s="4">
        <f t="shared" si="39"/>
        <v>670.78824366204333</v>
      </c>
      <c r="O32">
        <f t="shared" si="40"/>
        <v>0.45</v>
      </c>
      <c r="P32" s="4">
        <f t="shared" si="41"/>
        <v>394.19734116297815</v>
      </c>
      <c r="Q32" s="7">
        <f t="shared" si="42"/>
        <v>1066.3439310184372</v>
      </c>
      <c r="S32">
        <f t="shared" si="43"/>
        <v>29.7</v>
      </c>
      <c r="T32">
        <f t="shared" si="44"/>
        <v>7</v>
      </c>
      <c r="U32">
        <f t="shared" si="45"/>
        <v>2</v>
      </c>
      <c r="V32">
        <f t="shared" si="46"/>
        <v>0.36</v>
      </c>
      <c r="W32">
        <f t="shared" si="47"/>
        <v>0.2</v>
      </c>
      <c r="X32" s="4">
        <f t="shared" si="48"/>
        <v>271.86023528481252</v>
      </c>
      <c r="Y32" s="10">
        <f t="shared" si="49"/>
        <v>54.372047056962508</v>
      </c>
      <c r="Z32" s="10">
        <f t="shared" si="50"/>
        <v>380.60432939873755</v>
      </c>
      <c r="AA32" s="10">
        <f t="shared" si="51"/>
        <v>922.2500773760454</v>
      </c>
      <c r="AB32" s="27">
        <f t="shared" si="52"/>
        <v>2369.1983377932202</v>
      </c>
      <c r="AC32" s="27">
        <f t="shared" si="0"/>
        <v>241.50849518789195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="130" zoomScaleNormal="130" zoomScaleSheetLayoutView="115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B20" sqref="B20"/>
    </sheetView>
  </sheetViews>
  <sheetFormatPr defaultColWidth="12.33203125" defaultRowHeight="13.2" x14ac:dyDescent="0.25"/>
  <cols>
    <col min="1" max="1" width="6" style="15" bestFit="1" customWidth="1"/>
    <col min="2" max="2" width="6.33203125" style="16" bestFit="1" customWidth="1"/>
    <col min="3" max="3" width="5.33203125" style="16" bestFit="1" customWidth="1"/>
    <col min="4" max="6" width="5.44140625" style="16" bestFit="1" customWidth="1"/>
    <col min="7" max="10" width="6.44140625" style="16" bestFit="1" customWidth="1"/>
    <col min="11" max="16384" width="12.33203125" style="16"/>
  </cols>
  <sheetData>
    <row r="1" spans="1:10" s="13" customFormat="1" ht="58.2" x14ac:dyDescent="0.3">
      <c r="A1" s="11" t="s">
        <v>35</v>
      </c>
      <c r="B1" s="11" t="s">
        <v>36</v>
      </c>
      <c r="C1" s="12">
        <v>950</v>
      </c>
      <c r="D1" s="12">
        <v>1000</v>
      </c>
      <c r="E1" s="12">
        <v>1200</v>
      </c>
      <c r="F1" s="12">
        <v>1450</v>
      </c>
      <c r="G1" s="12">
        <v>1600</v>
      </c>
      <c r="H1" s="12">
        <v>1800</v>
      </c>
      <c r="I1" s="12">
        <v>2200</v>
      </c>
      <c r="J1" s="12">
        <v>2900</v>
      </c>
    </row>
    <row r="2" spans="1:10" s="13" customFormat="1" x14ac:dyDescent="0.25">
      <c r="A2" s="13">
        <v>200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3" customFormat="1" x14ac:dyDescent="0.25">
      <c r="A3" s="15">
        <v>250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s="13" customFormat="1" x14ac:dyDescent="0.25">
      <c r="A4" s="13">
        <v>300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s="13" customFormat="1" x14ac:dyDescent="0.25">
      <c r="A5" s="15">
        <v>350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s="13" customFormat="1" x14ac:dyDescent="0.25">
      <c r="A6" s="13">
        <v>400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13" customFormat="1" x14ac:dyDescent="0.25">
      <c r="A7" s="15">
        <v>450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s="13" customFormat="1" x14ac:dyDescent="0.25">
      <c r="A8" s="13">
        <v>500</v>
      </c>
      <c r="B8" s="14">
        <f>+Foglio1!AC3</f>
        <v>16.551818867680623</v>
      </c>
      <c r="C8" s="14"/>
      <c r="D8" s="14"/>
      <c r="E8" s="14"/>
      <c r="F8" s="14"/>
      <c r="G8" s="14"/>
      <c r="H8" s="14"/>
      <c r="I8" s="14"/>
      <c r="J8" s="14"/>
    </row>
    <row r="9" spans="1:10" s="13" customFormat="1" x14ac:dyDescent="0.25">
      <c r="A9" s="15">
        <v>550</v>
      </c>
      <c r="B9" s="14">
        <f>+Foglio1!AC4</f>
        <v>19.967840698206636</v>
      </c>
      <c r="C9" s="14"/>
      <c r="D9" s="14"/>
      <c r="E9" s="14"/>
      <c r="F9" s="14"/>
      <c r="G9" s="14"/>
      <c r="H9" s="14"/>
      <c r="I9" s="14"/>
      <c r="J9" s="14"/>
    </row>
    <row r="10" spans="1:10" s="13" customFormat="1" x14ac:dyDescent="0.25">
      <c r="A10" s="13">
        <v>600</v>
      </c>
      <c r="B10" s="14">
        <f>+Foglio1!AC5</f>
        <v>23.698794054608221</v>
      </c>
      <c r="C10" s="14"/>
      <c r="D10" s="14"/>
      <c r="E10" s="14"/>
      <c r="F10" s="14"/>
      <c r="G10" s="14"/>
      <c r="H10" s="14"/>
      <c r="I10" s="14"/>
      <c r="J10" s="14"/>
    </row>
    <row r="11" spans="1:10" s="13" customFormat="1" x14ac:dyDescent="0.25">
      <c r="A11" s="15">
        <v>650</v>
      </c>
      <c r="B11" s="14">
        <f>+Foglio1!AC6</f>
        <v>27.743880442539822</v>
      </c>
      <c r="C11" s="14"/>
      <c r="D11" s="14"/>
      <c r="E11" s="14"/>
      <c r="F11" s="14"/>
      <c r="G11" s="14"/>
      <c r="H11" s="14"/>
      <c r="I11" s="14"/>
      <c r="J11" s="14"/>
    </row>
    <row r="12" spans="1:10" x14ac:dyDescent="0.25">
      <c r="A12" s="13">
        <v>700</v>
      </c>
      <c r="B12" s="14">
        <f>+Foglio1!AC7</f>
        <v>32.102370126231214</v>
      </c>
      <c r="C12" s="14">
        <f>+Ht!C12-Ht!$K12</f>
        <v>21</v>
      </c>
      <c r="D12" s="14">
        <f>+Ht!D12-Ht!$K12</f>
        <v>23</v>
      </c>
      <c r="E12" s="14">
        <f>+Ht!E12-Ht!$K12</f>
        <v>32</v>
      </c>
      <c r="F12" s="14"/>
      <c r="G12" s="14"/>
      <c r="H12" s="14"/>
      <c r="I12" s="14"/>
      <c r="J12" s="14"/>
    </row>
    <row r="13" spans="1:10" x14ac:dyDescent="0.25">
      <c r="A13" s="15">
        <v>750</v>
      </c>
      <c r="B13" s="14">
        <f>+Foglio1!AC8</f>
        <v>36.773591537302138</v>
      </c>
      <c r="C13" s="14">
        <f>+Ht!C13-Ht!$K13</f>
        <v>21.25</v>
      </c>
      <c r="D13" s="14">
        <f>+Ht!D13-Ht!$K13</f>
        <v>23.25</v>
      </c>
      <c r="E13" s="14">
        <f>+Ht!E13-Ht!$K13</f>
        <v>32.5</v>
      </c>
      <c r="F13" s="14"/>
      <c r="G13" s="14"/>
      <c r="H13" s="14"/>
      <c r="I13" s="14"/>
      <c r="J13" s="14"/>
    </row>
    <row r="14" spans="1:10" x14ac:dyDescent="0.25">
      <c r="A14" s="13">
        <v>800</v>
      </c>
      <c r="B14" s="14">
        <f>+Foglio1!AC9</f>
        <v>41.756922936481018</v>
      </c>
      <c r="C14" s="14">
        <f>+Ht!C14-Ht!$K14</f>
        <v>18.3</v>
      </c>
      <c r="D14" s="14">
        <f>+Ht!D14-Ht!$K14</f>
        <v>20.3</v>
      </c>
      <c r="E14" s="14">
        <f>+Ht!E14-Ht!$K14</f>
        <v>29.8</v>
      </c>
      <c r="F14" s="14"/>
      <c r="G14" s="14"/>
      <c r="H14" s="14"/>
      <c r="I14" s="14"/>
      <c r="J14" s="14"/>
    </row>
    <row r="15" spans="1:10" x14ac:dyDescent="0.25">
      <c r="A15" s="13">
        <v>850</v>
      </c>
      <c r="B15" s="14">
        <f>+Foglio1!AC10</f>
        <v>47.051785733673519</v>
      </c>
      <c r="C15" s="14">
        <f>+Ht!C15-Ht!$K15</f>
        <v>17.75</v>
      </c>
      <c r="D15" s="14">
        <f>+Ht!D15-Ht!$K15</f>
        <v>20</v>
      </c>
      <c r="E15" s="14">
        <f>+Ht!E15-Ht!$K15</f>
        <v>29.5</v>
      </c>
      <c r="F15" s="14">
        <f>+Ht!F15-Ht!$K15</f>
        <v>42.5</v>
      </c>
      <c r="G15" s="14"/>
      <c r="H15" s="14"/>
      <c r="I15" s="14"/>
      <c r="J15" s="14"/>
    </row>
    <row r="16" spans="1:10" x14ac:dyDescent="0.25">
      <c r="A16" s="13">
        <v>900</v>
      </c>
      <c r="B16" s="14">
        <f>+Foglio1!AC11</f>
        <v>52.657639055511225</v>
      </c>
      <c r="C16" s="14">
        <f>+Ht!C16-Ht!$K16</f>
        <v>17.2</v>
      </c>
      <c r="D16" s="14">
        <f>+Ht!D16-Ht!$K16</f>
        <v>19.7</v>
      </c>
      <c r="E16" s="14">
        <f>+Ht!E16-Ht!$K16</f>
        <v>29.7</v>
      </c>
      <c r="F16" s="14">
        <f>+Ht!F16-Ht!$K16</f>
        <v>42.7</v>
      </c>
      <c r="G16" s="14"/>
      <c r="H16" s="14"/>
      <c r="I16" s="14"/>
      <c r="J16" s="14"/>
    </row>
    <row r="17" spans="1:10" x14ac:dyDescent="0.25">
      <c r="A17" s="15">
        <v>950</v>
      </c>
      <c r="B17" s="14">
        <f>+Foglio1!AC12</f>
        <v>58.573975269112552</v>
      </c>
      <c r="C17" s="14">
        <f>+Ht!C17-Ht!$K17</f>
        <v>16.599999999999998</v>
      </c>
      <c r="D17" s="14">
        <f>+Ht!D17-Ht!$K17</f>
        <v>18.95</v>
      </c>
      <c r="E17" s="14">
        <f>+Ht!E17-Ht!$K17</f>
        <v>29.45</v>
      </c>
      <c r="F17" s="14">
        <f>+Ht!F17-Ht!$K17</f>
        <v>42.7</v>
      </c>
      <c r="G17" s="14">
        <f>+Ht!G17-Ht!$K17</f>
        <v>51.7</v>
      </c>
      <c r="H17" s="14"/>
      <c r="I17" s="14"/>
      <c r="J17" s="14"/>
    </row>
    <row r="18" spans="1:10" x14ac:dyDescent="0.25">
      <c r="A18" s="13">
        <v>1000</v>
      </c>
      <c r="B18" s="14">
        <f>+Foglio1!AC13</f>
        <v>64.800316250948498</v>
      </c>
      <c r="C18" s="14">
        <f>+Ht!C18-Ht!$K18</f>
        <v>16</v>
      </c>
      <c r="D18" s="14">
        <f>+Ht!D18-Ht!$K18</f>
        <v>18.2</v>
      </c>
      <c r="E18" s="14">
        <f>+Ht!E18-Ht!$K18</f>
        <v>29.2</v>
      </c>
      <c r="F18" s="14">
        <f>+Ht!F18-Ht!$K18</f>
        <v>42.7</v>
      </c>
      <c r="G18" s="14">
        <f>+Ht!G18-Ht!$K18</f>
        <v>51.7</v>
      </c>
      <c r="H18" s="14"/>
      <c r="I18" s="14"/>
      <c r="J18" s="14"/>
    </row>
    <row r="19" spans="1:10" x14ac:dyDescent="0.25">
      <c r="A19" s="13">
        <v>1050</v>
      </c>
      <c r="B19" s="14">
        <f>+Foglio1!AC14</f>
        <v>71.336210244800583</v>
      </c>
      <c r="C19" s="14">
        <f>+Ht!C19-Ht!$K19</f>
        <v>15.250000000000002</v>
      </c>
      <c r="D19" s="14">
        <f>+Ht!D19-Ht!$K19</f>
        <v>17.649999999999999</v>
      </c>
      <c r="E19" s="14">
        <f>+Ht!E19-Ht!$K19</f>
        <v>28.65</v>
      </c>
      <c r="F19" s="14">
        <f>+Ht!F19-Ht!$K19</f>
        <v>42.4</v>
      </c>
      <c r="G19" s="14">
        <f>+Ht!G19-Ht!$K19</f>
        <v>51.65</v>
      </c>
      <c r="H19" s="14">
        <f>+Ht!H19-Ht!$K19</f>
        <v>65.650000000000006</v>
      </c>
      <c r="I19" s="14"/>
      <c r="J19" s="14"/>
    </row>
    <row r="20" spans="1:10" x14ac:dyDescent="0.25">
      <c r="A20" s="13">
        <v>1100</v>
      </c>
      <c r="B20" s="14">
        <f>+Foglio1!AC15</f>
        <v>78.181229191513182</v>
      </c>
      <c r="C20" s="14">
        <f>+Ht!C20-Ht!$K20</f>
        <v>14.35</v>
      </c>
      <c r="D20" s="14">
        <f>+Ht!D20-Ht!$K20</f>
        <v>17.100000000000001</v>
      </c>
      <c r="E20" s="14">
        <f>+Ht!E20-Ht!$K20</f>
        <v>28.1</v>
      </c>
      <c r="F20" s="14">
        <f>+Ht!F20-Ht!$K20</f>
        <v>42.1</v>
      </c>
      <c r="G20" s="14">
        <f>+Ht!G20-Ht!$K20</f>
        <v>51.6</v>
      </c>
      <c r="H20" s="14">
        <f>+Ht!H20-Ht!$K20</f>
        <v>65.099999999999994</v>
      </c>
      <c r="I20" s="14"/>
      <c r="J20" s="14"/>
    </row>
    <row r="21" spans="1:10" x14ac:dyDescent="0.25">
      <c r="A21" s="15">
        <v>1150</v>
      </c>
      <c r="B21" s="14">
        <f>+Foglio1!AC16</f>
        <v>85.334966440989859</v>
      </c>
      <c r="C21" s="14">
        <f>+Ht!C21-Ht!$K21</f>
        <v>13.6</v>
      </c>
      <c r="D21" s="14">
        <f>+Ht!D21-Ht!$K21</f>
        <v>16.350000000000001</v>
      </c>
      <c r="E21" s="14">
        <f>+Ht!E21-Ht!$K21</f>
        <v>27.4</v>
      </c>
      <c r="F21" s="14">
        <f>+Ht!F21-Ht!$K21</f>
        <v>41.6</v>
      </c>
      <c r="G21" s="14">
        <f>+Ht!G21-Ht!$K21</f>
        <v>51.35</v>
      </c>
      <c r="H21" s="14">
        <f>+Ht!H21-Ht!$K21</f>
        <v>65.099999999999994</v>
      </c>
      <c r="I21" s="14"/>
      <c r="J21" s="14"/>
    </row>
    <row r="22" spans="1:10" x14ac:dyDescent="0.25">
      <c r="A22" s="13">
        <v>1200</v>
      </c>
      <c r="B22" s="14">
        <f>+Foglio1!AC17</f>
        <v>92.797034777117332</v>
      </c>
      <c r="C22" s="14">
        <f>+Ht!C22-Ht!$K22</f>
        <v>12.9</v>
      </c>
      <c r="D22" s="14">
        <f>+Ht!D22-Ht!$K22</f>
        <v>15.6</v>
      </c>
      <c r="E22" s="14">
        <f>+Ht!E22-Ht!$K22</f>
        <v>26.85</v>
      </c>
      <c r="F22" s="14">
        <f>+Ht!F22-Ht!$K22</f>
        <v>41.1</v>
      </c>
      <c r="G22" s="14">
        <f>+Ht!G22-Ht!$K22</f>
        <v>51.1</v>
      </c>
      <c r="H22" s="14">
        <f>+Ht!H22-Ht!$K22</f>
        <v>65.099999999999994</v>
      </c>
      <c r="I22" s="14"/>
      <c r="J22" s="14"/>
    </row>
    <row r="23" spans="1:10" x14ac:dyDescent="0.25">
      <c r="A23" s="13">
        <v>1250</v>
      </c>
      <c r="B23" s="14">
        <f>+Foglio1!AC18</f>
        <v>100.56706470129483</v>
      </c>
      <c r="C23" s="14">
        <f>+Ht!C23-Ht!$K23</f>
        <v>11.95</v>
      </c>
      <c r="D23" s="14">
        <f>+Ht!D23-Ht!$K23</f>
        <v>14.7</v>
      </c>
      <c r="E23" s="14">
        <f>+Ht!E23-Ht!$K23</f>
        <v>26.209999999999997</v>
      </c>
      <c r="F23" s="14">
        <f>+Ht!F23-Ht!$K23</f>
        <v>40.549999999999997</v>
      </c>
      <c r="G23" s="14">
        <f>+Ht!G23-Ht!$K23</f>
        <v>50.55</v>
      </c>
      <c r="H23" s="14">
        <f>+Ht!H23-Ht!$K23</f>
        <v>65.05</v>
      </c>
      <c r="I23" s="14"/>
      <c r="J23" s="14"/>
    </row>
    <row r="24" spans="1:10" x14ac:dyDescent="0.25">
      <c r="A24" s="13">
        <v>1300</v>
      </c>
      <c r="B24" s="14">
        <f>+Foglio1!AC19</f>
        <v>108.64470293151547</v>
      </c>
      <c r="C24" s="14">
        <f>+Ht!C24-Ht!$K24</f>
        <v>11</v>
      </c>
      <c r="D24" s="14">
        <f>+Ht!D24-Ht!$K24</f>
        <v>13.75</v>
      </c>
      <c r="E24" s="14">
        <f>+Ht!E24-Ht!$K24</f>
        <v>25.5</v>
      </c>
      <c r="F24" s="14">
        <f>+Ht!F24-Ht!$K24</f>
        <v>40</v>
      </c>
      <c r="G24" s="14">
        <f>+Ht!G24-Ht!$K24</f>
        <v>50</v>
      </c>
      <c r="H24" s="14">
        <f>+Ht!H24-Ht!$K24</f>
        <v>65.33</v>
      </c>
      <c r="I24" s="14">
        <f>+Ht!I24-Ht!$K24</f>
        <v>97</v>
      </c>
      <c r="J24" s="14"/>
    </row>
    <row r="25" spans="1:10" x14ac:dyDescent="0.25">
      <c r="A25" s="15">
        <v>1350</v>
      </c>
      <c r="B25" s="14">
        <f>+Foglio1!AC20</f>
        <v>117.0296110825247</v>
      </c>
      <c r="C25" s="14">
        <f>+Ht!C25-Ht!$K25</f>
        <v>9.9</v>
      </c>
      <c r="D25" s="14">
        <f>+Ht!D25-Ht!$K25</f>
        <v>12.78</v>
      </c>
      <c r="E25" s="14">
        <f>+Ht!E25-Ht!$K25</f>
        <v>24.15</v>
      </c>
      <c r="F25" s="14">
        <f>+Ht!F25-Ht!$K25</f>
        <v>39.4</v>
      </c>
      <c r="G25" s="14">
        <f>+Ht!G25-Ht!$K25</f>
        <v>49.4</v>
      </c>
      <c r="H25" s="14">
        <f>+Ht!H25-Ht!$K25</f>
        <v>65.06</v>
      </c>
      <c r="I25" s="14">
        <f>+Ht!I25-Ht!$K25</f>
        <v>97.4</v>
      </c>
      <c r="J25" s="14"/>
    </row>
    <row r="26" spans="1:10" x14ac:dyDescent="0.25">
      <c r="A26" s="13">
        <v>1400</v>
      </c>
      <c r="B26" s="14">
        <f>+Foglio1!AC21</f>
        <v>125.72146449919001</v>
      </c>
      <c r="C26" s="14">
        <f>+Ht!C26-Ht!$K26</f>
        <v>8.8000000000000007</v>
      </c>
      <c r="D26" s="14">
        <f>+Ht!D26-Ht!$K26</f>
        <v>11.8</v>
      </c>
      <c r="E26" s="14">
        <f>+Ht!E26-Ht!$K26</f>
        <v>22.8</v>
      </c>
      <c r="F26" s="14">
        <f>+Ht!F26-Ht!$K26</f>
        <v>38.799999999999997</v>
      </c>
      <c r="G26" s="14">
        <f>+Ht!G26-Ht!$K26</f>
        <v>48.8</v>
      </c>
      <c r="H26" s="14">
        <f>+Ht!H26-Ht!$K26</f>
        <v>64.8</v>
      </c>
      <c r="I26" s="14">
        <f>+Ht!I26-Ht!$K26</f>
        <v>97.8</v>
      </c>
      <c r="J26" s="14"/>
    </row>
    <row r="27" spans="1:10" x14ac:dyDescent="0.25">
      <c r="A27" s="13">
        <v>1450</v>
      </c>
      <c r="B27" s="14">
        <f>+Foglio1!AC22</f>
        <v>134.71995122036623</v>
      </c>
      <c r="C27" s="14">
        <f>+Ht!C27-Ht!$K27</f>
        <v>7.4</v>
      </c>
      <c r="D27" s="14">
        <f>+Ht!D27-Ht!$K27</f>
        <v>9.65</v>
      </c>
      <c r="E27" s="14">
        <f>+Ht!E27-Ht!$K27</f>
        <v>21.72</v>
      </c>
      <c r="F27" s="14">
        <f>+Ht!F27-Ht!$K27</f>
        <v>37.9</v>
      </c>
      <c r="G27" s="14">
        <f>+Ht!G27-Ht!$K27</f>
        <v>47.9</v>
      </c>
      <c r="H27" s="14">
        <f>+Ht!H27-Ht!$K27</f>
        <v>63.9</v>
      </c>
      <c r="I27" s="14">
        <f>+Ht!I27-Ht!$K27</f>
        <v>97.4</v>
      </c>
      <c r="J27" s="14"/>
    </row>
    <row r="28" spans="1:10" x14ac:dyDescent="0.25">
      <c r="A28" s="13">
        <v>1500</v>
      </c>
      <c r="B28" s="14">
        <f>+Foglio1!AC23</f>
        <v>144.02477105458533</v>
      </c>
      <c r="C28" s="14">
        <f>+Ht!C28-Ht!$K28</f>
        <v>6</v>
      </c>
      <c r="D28" s="14">
        <f>+Ht!D28-Ht!$K28</f>
        <v>8.5</v>
      </c>
      <c r="E28" s="14">
        <f>+Ht!E28-Ht!$K28</f>
        <v>20.75</v>
      </c>
      <c r="F28" s="14">
        <f>+Ht!F28-Ht!$K28</f>
        <v>37</v>
      </c>
      <c r="G28" s="14">
        <f>+Ht!G28-Ht!$K28</f>
        <v>47</v>
      </c>
      <c r="H28" s="14">
        <f>+Ht!H28-Ht!$K28</f>
        <v>63</v>
      </c>
      <c r="I28" s="14">
        <f>+Ht!I28-Ht!$K28</f>
        <v>97</v>
      </c>
      <c r="J28" s="14"/>
    </row>
    <row r="29" spans="1:10" x14ac:dyDescent="0.25">
      <c r="A29" s="15">
        <v>1550</v>
      </c>
      <c r="B29" s="14">
        <f>+Foglio1!AC24</f>
        <v>153.63563475211726</v>
      </c>
      <c r="C29" s="14">
        <f>+Ht!C29-Ht!$K29</f>
        <v>4.5</v>
      </c>
      <c r="D29" s="14">
        <f>+Ht!D29-Ht!$K29</f>
        <v>6.3999999999999986</v>
      </c>
      <c r="E29" s="14">
        <f>+Ht!E29-Ht!$K29</f>
        <v>19.5</v>
      </c>
      <c r="F29" s="14">
        <f>+Ht!F29-Ht!$K29</f>
        <v>35.75</v>
      </c>
      <c r="G29" s="14">
        <f>+Ht!G29-Ht!$K29</f>
        <v>46.25</v>
      </c>
      <c r="H29" s="14">
        <f>+Ht!H29-Ht!$K29</f>
        <v>62.25</v>
      </c>
      <c r="I29" s="14">
        <f>+Ht!I29-Ht!$K29</f>
        <v>96.75</v>
      </c>
      <c r="J29" s="14"/>
    </row>
    <row r="30" spans="1:10" x14ac:dyDescent="0.25">
      <c r="A30" s="13">
        <v>1600</v>
      </c>
      <c r="B30" s="14">
        <f>+Foglio1!AC25</f>
        <v>163.5522632605211</v>
      </c>
      <c r="C30" s="14">
        <f>+Ht!C30-Ht!$K30</f>
        <v>3</v>
      </c>
      <c r="D30" s="14">
        <f>+Ht!D30-Ht!$K30</f>
        <v>6.25</v>
      </c>
      <c r="E30" s="14">
        <f>+Ht!E30-Ht!$K30</f>
        <v>18</v>
      </c>
      <c r="F30" s="14">
        <f>+Ht!F30-Ht!$K30</f>
        <v>34.5</v>
      </c>
      <c r="G30" s="14">
        <f>+Ht!G30-Ht!$K30</f>
        <v>45.5</v>
      </c>
      <c r="H30" s="14">
        <f>+Ht!H30-Ht!$K30</f>
        <v>61.5</v>
      </c>
      <c r="I30" s="14">
        <f>+Ht!I30-Ht!$K30</f>
        <v>96.5</v>
      </c>
      <c r="J30" s="14"/>
    </row>
    <row r="31" spans="1:10" x14ac:dyDescent="0.25">
      <c r="A31" s="13">
        <v>1650</v>
      </c>
      <c r="B31" s="14">
        <f>+Foglio1!AC26</f>
        <v>173.77438705288071</v>
      </c>
      <c r="C31" s="14"/>
      <c r="D31" s="14">
        <f>+Ht!D31-Ht!$K31</f>
        <v>4.0300000000000011</v>
      </c>
      <c r="E31" s="14">
        <f>+Ht!E31-Ht!$K31</f>
        <v>16.55</v>
      </c>
      <c r="F31" s="14">
        <f>+Ht!F31-Ht!$K31</f>
        <v>33.25</v>
      </c>
      <c r="G31" s="14">
        <f>+Ht!G31-Ht!$K31</f>
        <v>44.25</v>
      </c>
      <c r="H31" s="14">
        <f>+Ht!H31-Ht!$K31</f>
        <v>60.75</v>
      </c>
      <c r="I31" s="14">
        <f>+Ht!I31-Ht!$K31</f>
        <v>96.25</v>
      </c>
      <c r="J31" s="14"/>
    </row>
    <row r="32" spans="1:10" x14ac:dyDescent="0.25">
      <c r="A32" s="13">
        <v>1700</v>
      </c>
      <c r="B32" s="14">
        <f>+Foglio1!AC27</f>
        <v>184.30174551960806</v>
      </c>
      <c r="C32" s="14"/>
      <c r="D32" s="14">
        <f>+Ht!D32-Ht!$K32</f>
        <v>3</v>
      </c>
      <c r="E32" s="14">
        <f>+Ht!E32-Ht!$K32</f>
        <v>14.899999999999999</v>
      </c>
      <c r="F32" s="14">
        <f>+Ht!F32-Ht!$K32</f>
        <v>32</v>
      </c>
      <c r="G32" s="14">
        <f>+Ht!G32-Ht!$K32</f>
        <v>43</v>
      </c>
      <c r="H32" s="14">
        <f>+Ht!H32-Ht!$K32</f>
        <v>60</v>
      </c>
      <c r="I32" s="14">
        <f>+Ht!I32-Ht!$K32</f>
        <v>96</v>
      </c>
      <c r="J32" s="14">
        <f>+Ht!J32-Ht!$K32</f>
        <v>171</v>
      </c>
    </row>
    <row r="33" spans="1:10" x14ac:dyDescent="0.25">
      <c r="A33" s="15">
        <v>1750</v>
      </c>
      <c r="B33" s="14">
        <f>+Foglio1!AC28</f>
        <v>195.13408641608189</v>
      </c>
      <c r="C33" s="14"/>
      <c r="D33" s="14"/>
      <c r="E33" s="14">
        <f>+Ht!E33-Ht!$K33</f>
        <v>13.7</v>
      </c>
      <c r="F33" s="14">
        <f>+Ht!F33-Ht!$K33</f>
        <v>30.75</v>
      </c>
      <c r="G33" s="14">
        <f>+Ht!G33-Ht!$K33</f>
        <v>41.75</v>
      </c>
      <c r="H33" s="14">
        <f>+Ht!H33-Ht!$K33</f>
        <v>59.25</v>
      </c>
      <c r="I33" s="14">
        <f>+Ht!I33-Ht!$K33</f>
        <v>95.75</v>
      </c>
      <c r="J33" s="14">
        <f>+Ht!J33-Ht!$K33</f>
        <v>170.75</v>
      </c>
    </row>
    <row r="34" spans="1:10" x14ac:dyDescent="0.25">
      <c r="A34" s="13">
        <v>1800</v>
      </c>
      <c r="B34" s="14">
        <f>+Foglio1!AC29</f>
        <v>206.27116535952163</v>
      </c>
      <c r="C34" s="14"/>
      <c r="D34" s="14"/>
      <c r="E34" s="14">
        <f>+Ht!E34-Ht!$K34</f>
        <v>12.5</v>
      </c>
      <c r="F34" s="14">
        <f>+Ht!F34-Ht!$K34</f>
        <v>29.5</v>
      </c>
      <c r="G34" s="14">
        <f>+Ht!G34-Ht!$K34</f>
        <v>40.5</v>
      </c>
      <c r="H34" s="14">
        <f>+Ht!H34-Ht!$K34</f>
        <v>58.5</v>
      </c>
      <c r="I34" s="14">
        <f>+Ht!I34-Ht!$K34</f>
        <v>95.5</v>
      </c>
      <c r="J34" s="14">
        <f>+Ht!J34-Ht!$K34</f>
        <v>170.5</v>
      </c>
    </row>
    <row r="35" spans="1:10" x14ac:dyDescent="0.25">
      <c r="A35" s="13">
        <v>1850</v>
      </c>
      <c r="B35" s="14">
        <f>+Foglio1!AC30</f>
        <v>217.71274536944642</v>
      </c>
      <c r="C35" s="14"/>
      <c r="D35" s="14"/>
      <c r="E35" s="14">
        <f>+Ht!E35-Ht!$K35</f>
        <v>10.75</v>
      </c>
      <c r="F35" s="14">
        <f>+Ht!F35-Ht!$K35</f>
        <v>28.25</v>
      </c>
      <c r="G35" s="14">
        <f>+Ht!G35-Ht!$K35</f>
        <v>39.25</v>
      </c>
      <c r="H35" s="14">
        <f>+Ht!H35-Ht!$K35</f>
        <v>57.25</v>
      </c>
      <c r="I35" s="14">
        <f>+Ht!I35-Ht!$K35</f>
        <v>95.25</v>
      </c>
      <c r="J35" s="14">
        <f>+Ht!J35-Ht!$K35</f>
        <v>170.25</v>
      </c>
    </row>
    <row r="36" spans="1:10" x14ac:dyDescent="0.25">
      <c r="A36" s="13">
        <v>1900</v>
      </c>
      <c r="B36" s="14">
        <f>+Foglio1!AC31</f>
        <v>229.45859644685132</v>
      </c>
      <c r="C36" s="14"/>
      <c r="D36" s="14"/>
      <c r="E36" s="14">
        <f>+Ht!E36-Ht!$K36</f>
        <v>9</v>
      </c>
      <c r="F36" s="14">
        <f>+Ht!F36-Ht!$K36</f>
        <v>27</v>
      </c>
      <c r="G36" s="14">
        <f>+Ht!G36-Ht!$K36</f>
        <v>38</v>
      </c>
      <c r="H36" s="14">
        <f>+Ht!H36-Ht!$K36</f>
        <v>56</v>
      </c>
      <c r="I36" s="14">
        <f>+Ht!I36-Ht!$K36</f>
        <v>95</v>
      </c>
      <c r="J36" s="14">
        <f>+Ht!J36-Ht!$K36</f>
        <v>170</v>
      </c>
    </row>
    <row r="37" spans="1:10" x14ac:dyDescent="0.25">
      <c r="A37" s="15">
        <v>1950</v>
      </c>
      <c r="B37" s="14">
        <f>+Foglio1!AC32</f>
        <v>241.50849518789195</v>
      </c>
      <c r="C37" s="14"/>
      <c r="D37" s="14"/>
      <c r="E37" s="14">
        <f>+Ht!E37-Ht!$K37</f>
        <v>7.5</v>
      </c>
      <c r="F37" s="14">
        <f>+Ht!F37-Ht!$K37</f>
        <v>25</v>
      </c>
      <c r="G37" s="14">
        <f>+Ht!G37-Ht!$K37</f>
        <v>36.5</v>
      </c>
      <c r="H37" s="14">
        <f>+Ht!H37-Ht!$K37</f>
        <v>54.5</v>
      </c>
      <c r="I37" s="14">
        <f>+Ht!I37-Ht!$K37</f>
        <v>94</v>
      </c>
      <c r="J37" s="14">
        <f>+Ht!J37-Ht!$K37</f>
        <v>169.5</v>
      </c>
    </row>
    <row r="38" spans="1:10" x14ac:dyDescent="0.25">
      <c r="A38" s="13">
        <v>2000</v>
      </c>
      <c r="B38" s="14"/>
      <c r="C38" s="14"/>
      <c r="D38" s="14"/>
      <c r="E38" s="14">
        <f>+Ht!E38-Ht!$K38</f>
        <v>6</v>
      </c>
      <c r="F38" s="14">
        <f>+Ht!F38-Ht!$K38</f>
        <v>23</v>
      </c>
      <c r="G38" s="14">
        <f>+Ht!G38-Ht!$K38</f>
        <v>35</v>
      </c>
      <c r="H38" s="14">
        <f>+Ht!H38-Ht!$K38</f>
        <v>53</v>
      </c>
      <c r="I38" s="14">
        <f>+Ht!I38-Ht!$K38</f>
        <v>93</v>
      </c>
      <c r="J38" s="14">
        <f>+Ht!J38-Ht!$K38</f>
        <v>169</v>
      </c>
    </row>
    <row r="39" spans="1:10" x14ac:dyDescent="0.25">
      <c r="A39" s="13">
        <v>2050</v>
      </c>
      <c r="B39" s="14"/>
      <c r="C39" s="14"/>
      <c r="D39" s="14"/>
      <c r="E39" s="14"/>
      <c r="F39" s="14">
        <f>+Ht!F39-Ht!$K39</f>
        <v>21.5</v>
      </c>
      <c r="G39" s="14">
        <f>+Ht!G39-Ht!$K39</f>
        <v>33.5</v>
      </c>
      <c r="H39" s="14">
        <f>+Ht!H39-Ht!$K39</f>
        <v>51.5</v>
      </c>
      <c r="I39" s="14">
        <f>+Ht!I39-Ht!$K39</f>
        <v>91.5</v>
      </c>
      <c r="J39" s="14">
        <f>+Ht!J39-Ht!$K39</f>
        <v>168.5</v>
      </c>
    </row>
    <row r="40" spans="1:10" x14ac:dyDescent="0.25">
      <c r="A40" s="13">
        <v>2100</v>
      </c>
      <c r="B40" s="14"/>
      <c r="C40" s="14"/>
      <c r="D40" s="14"/>
      <c r="E40" s="14"/>
      <c r="F40" s="14">
        <f>+Ht!F40-Ht!$K40</f>
        <v>20</v>
      </c>
      <c r="G40" s="14">
        <f>+Ht!G40-Ht!$K40</f>
        <v>32</v>
      </c>
      <c r="H40" s="14">
        <f>+Ht!H40-Ht!$K40</f>
        <v>50</v>
      </c>
      <c r="I40" s="14">
        <f>+Ht!I40-Ht!$K40</f>
        <v>90.5</v>
      </c>
      <c r="J40" s="14">
        <f>+Ht!J40-Ht!$K40</f>
        <v>168</v>
      </c>
    </row>
    <row r="41" spans="1:10" x14ac:dyDescent="0.25">
      <c r="A41" s="15">
        <v>2150</v>
      </c>
      <c r="B41" s="14"/>
      <c r="C41" s="14"/>
      <c r="D41" s="14"/>
      <c r="E41" s="14"/>
      <c r="F41" s="14">
        <f>+Ht!F41-Ht!$K41</f>
        <v>18.25</v>
      </c>
      <c r="G41" s="14">
        <f>+Ht!G41-Ht!$K41</f>
        <v>30</v>
      </c>
      <c r="H41" s="14">
        <f>+Ht!H41-Ht!$K41</f>
        <v>48.25</v>
      </c>
      <c r="I41" s="14">
        <f>+Ht!I41-Ht!$K41</f>
        <v>87.75</v>
      </c>
      <c r="J41" s="14">
        <f>+Ht!J41-Ht!$K41</f>
        <v>167.25</v>
      </c>
    </row>
    <row r="42" spans="1:10" x14ac:dyDescent="0.25">
      <c r="A42" s="13">
        <v>2200</v>
      </c>
      <c r="B42" s="14"/>
      <c r="C42" s="14"/>
      <c r="D42" s="14"/>
      <c r="E42" s="14"/>
      <c r="F42" s="14">
        <f>+Ht!F42-Ht!$K42</f>
        <v>16.5</v>
      </c>
      <c r="G42" s="14">
        <f>+Ht!G42-Ht!$K42</f>
        <v>28</v>
      </c>
      <c r="H42" s="14">
        <f>+Ht!H42-Ht!$K42</f>
        <v>46.5</v>
      </c>
      <c r="I42" s="14">
        <f>+Ht!I42-Ht!$K42</f>
        <v>86</v>
      </c>
      <c r="J42" s="14">
        <f>+Ht!J42-Ht!$K42</f>
        <v>166.5</v>
      </c>
    </row>
    <row r="43" spans="1:10" x14ac:dyDescent="0.25">
      <c r="A43" s="13">
        <v>2250</v>
      </c>
      <c r="B43" s="14"/>
      <c r="C43" s="14"/>
      <c r="D43" s="14"/>
      <c r="E43" s="14"/>
      <c r="F43" s="14">
        <f>+Ht!F43-Ht!$K43</f>
        <v>15.25</v>
      </c>
      <c r="G43" s="14">
        <f>+Ht!G43-Ht!$K43</f>
        <v>26.5</v>
      </c>
      <c r="H43" s="14">
        <f>+Ht!H43-Ht!$K43</f>
        <v>45.25</v>
      </c>
      <c r="I43" s="14">
        <f>+Ht!I43-Ht!$K43</f>
        <v>84.75</v>
      </c>
      <c r="J43" s="14">
        <f>+Ht!J43-Ht!$K43</f>
        <v>166.25</v>
      </c>
    </row>
    <row r="44" spans="1:10" s="18" customFormat="1" x14ac:dyDescent="0.25">
      <c r="A44" s="13">
        <v>2300</v>
      </c>
      <c r="B44" s="14"/>
      <c r="C44" s="14"/>
      <c r="D44" s="14"/>
      <c r="E44" s="14"/>
      <c r="F44" s="14">
        <f>+Ht!F44-Ht!$K44</f>
        <v>13.659999999999997</v>
      </c>
      <c r="G44" s="14">
        <f>+Ht!G44-Ht!$K44</f>
        <v>25</v>
      </c>
      <c r="H44" s="14">
        <f>+Ht!H44-Ht!$K44</f>
        <v>44</v>
      </c>
      <c r="I44" s="14">
        <f>+Ht!I44-Ht!$K44</f>
        <v>83.5</v>
      </c>
      <c r="J44" s="14">
        <f>+Ht!J44-Ht!$K44</f>
        <v>166</v>
      </c>
    </row>
    <row r="45" spans="1:10" x14ac:dyDescent="0.25">
      <c r="A45" s="15">
        <v>2350</v>
      </c>
      <c r="B45" s="14"/>
      <c r="C45" s="14"/>
      <c r="D45" s="14"/>
      <c r="E45" s="14"/>
      <c r="F45" s="14">
        <f>+Ht!F45-Ht!$K45</f>
        <v>11.799999999999997</v>
      </c>
      <c r="G45" s="14">
        <f>+Ht!G45-Ht!$K45</f>
        <v>23.25</v>
      </c>
      <c r="H45" s="14">
        <f>+Ht!H45-Ht!$K45</f>
        <v>42.5</v>
      </c>
      <c r="I45" s="14">
        <f>+Ht!I45-Ht!$K45</f>
        <v>82</v>
      </c>
      <c r="J45" s="14">
        <f>+Ht!J45-Ht!$K45</f>
        <v>165.5</v>
      </c>
    </row>
    <row r="46" spans="1:10" x14ac:dyDescent="0.25">
      <c r="A46" s="13">
        <v>2400</v>
      </c>
      <c r="B46" s="14"/>
      <c r="C46" s="14"/>
      <c r="D46" s="14"/>
      <c r="E46" s="14"/>
      <c r="F46" s="14">
        <f>+Ht!F46-Ht!$K46</f>
        <v>10</v>
      </c>
      <c r="G46" s="14">
        <f>+Ht!G46-Ht!$K46</f>
        <v>21.5</v>
      </c>
      <c r="H46" s="14">
        <f>+Ht!H46-Ht!$K46</f>
        <v>41</v>
      </c>
      <c r="I46" s="14">
        <f>+Ht!I46-Ht!$K46</f>
        <v>80.5</v>
      </c>
      <c r="J46" s="14">
        <f>+Ht!J46-Ht!$K46</f>
        <v>165</v>
      </c>
    </row>
    <row r="47" spans="1:10" x14ac:dyDescent="0.25">
      <c r="A47" s="13">
        <v>2450</v>
      </c>
      <c r="B47" s="14"/>
      <c r="C47" s="14"/>
      <c r="D47" s="14"/>
      <c r="E47" s="14"/>
      <c r="F47" s="14">
        <f>+Ht!F47-Ht!$K47</f>
        <v>8</v>
      </c>
      <c r="G47" s="14">
        <f>+Ht!G47-Ht!$K47</f>
        <v>19.75</v>
      </c>
      <c r="H47" s="14">
        <f>+Ht!H47-Ht!$K47</f>
        <v>39</v>
      </c>
      <c r="I47" s="14">
        <f>+Ht!I47-Ht!$K47</f>
        <v>79.5</v>
      </c>
      <c r="J47" s="14">
        <f>+Ht!J47-Ht!$K47</f>
        <v>164</v>
      </c>
    </row>
    <row r="48" spans="1:10" x14ac:dyDescent="0.25">
      <c r="A48" s="13">
        <v>2500</v>
      </c>
      <c r="B48" s="14"/>
      <c r="C48" s="14"/>
      <c r="D48" s="14"/>
      <c r="E48" s="14"/>
      <c r="F48" s="14">
        <f>+Ht!F48-Ht!$K48</f>
        <v>6</v>
      </c>
      <c r="G48" s="14">
        <f>+Ht!G48-Ht!$K48</f>
        <v>18</v>
      </c>
      <c r="H48" s="14">
        <f>+Ht!H48-Ht!$K48</f>
        <v>37</v>
      </c>
      <c r="I48" s="14">
        <f>+Ht!I48-Ht!$K48</f>
        <v>78</v>
      </c>
      <c r="J48" s="14">
        <f>+Ht!J48-Ht!$K48</f>
        <v>163</v>
      </c>
    </row>
    <row r="49" spans="1:10" x14ac:dyDescent="0.25">
      <c r="A49" s="15">
        <v>2550</v>
      </c>
      <c r="B49" s="14"/>
      <c r="C49" s="14"/>
      <c r="D49" s="14"/>
      <c r="E49" s="14"/>
      <c r="F49" s="14"/>
      <c r="G49" s="14"/>
      <c r="H49" s="14">
        <f>+Ht!H49-Ht!$K49</f>
        <v>34.5</v>
      </c>
      <c r="I49" s="14">
        <f>+Ht!I49-Ht!$K49</f>
        <v>75.5</v>
      </c>
      <c r="J49" s="14">
        <f>+Ht!J49-Ht!$K49</f>
        <v>161.5</v>
      </c>
    </row>
    <row r="50" spans="1:10" x14ac:dyDescent="0.25">
      <c r="A50" s="13">
        <v>2600</v>
      </c>
      <c r="B50" s="14"/>
      <c r="C50" s="14"/>
      <c r="D50" s="14"/>
      <c r="E50" s="14"/>
      <c r="F50" s="14"/>
      <c r="G50" s="14"/>
      <c r="H50" s="14">
        <f>+Ht!H50-Ht!$K50</f>
        <v>32</v>
      </c>
      <c r="I50" s="14">
        <f>+Ht!I50-Ht!$K50</f>
        <v>73</v>
      </c>
      <c r="J50" s="14">
        <f>+Ht!J50-Ht!$K50</f>
        <v>160</v>
      </c>
    </row>
    <row r="51" spans="1:10" x14ac:dyDescent="0.25">
      <c r="A51" s="13">
        <v>2650</v>
      </c>
      <c r="B51" s="14"/>
      <c r="C51" s="14"/>
      <c r="D51" s="14"/>
      <c r="E51" s="14"/>
      <c r="F51" s="14"/>
      <c r="G51" s="14"/>
      <c r="H51" s="14">
        <f>+Ht!H51-Ht!$K51</f>
        <v>29.5</v>
      </c>
      <c r="I51" s="14">
        <f>+Ht!I51-Ht!$K51</f>
        <v>71</v>
      </c>
      <c r="J51" s="14">
        <f>+Ht!J51-Ht!$K51</f>
        <v>158.5</v>
      </c>
    </row>
    <row r="52" spans="1:10" x14ac:dyDescent="0.25">
      <c r="A52" s="13">
        <v>2700</v>
      </c>
      <c r="B52" s="14"/>
      <c r="C52" s="14"/>
      <c r="D52" s="14"/>
      <c r="E52" s="14"/>
      <c r="F52" s="14"/>
      <c r="G52" s="14"/>
      <c r="H52" s="14">
        <f>+Ht!H52-Ht!$K52</f>
        <v>27</v>
      </c>
      <c r="I52" s="14">
        <f>+Ht!I52-Ht!$K52</f>
        <v>69</v>
      </c>
      <c r="J52" s="14">
        <f>+Ht!J52-Ht!$K52</f>
        <v>157</v>
      </c>
    </row>
    <row r="53" spans="1:10" x14ac:dyDescent="0.25">
      <c r="A53" s="15">
        <v>2750</v>
      </c>
      <c r="B53" s="14"/>
      <c r="C53" s="14"/>
      <c r="D53" s="14"/>
      <c r="E53" s="14"/>
      <c r="F53" s="14"/>
      <c r="G53" s="14"/>
      <c r="H53" s="14">
        <f>+Ht!H53-Ht!$K53</f>
        <v>24.5</v>
      </c>
      <c r="I53" s="14">
        <f>+Ht!I53-Ht!$K53</f>
        <v>67</v>
      </c>
      <c r="J53" s="14">
        <f>+Ht!J53-Ht!$K53</f>
        <v>155.5</v>
      </c>
    </row>
    <row r="54" spans="1:10" x14ac:dyDescent="0.25">
      <c r="A54" s="13">
        <v>2800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13">
        <v>2850</v>
      </c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A56" s="13">
        <v>2900</v>
      </c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A57" s="15">
        <v>2950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13">
        <v>3000</v>
      </c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13"/>
      <c r="B59" s="14"/>
      <c r="C59" s="19"/>
      <c r="D59" s="20"/>
      <c r="E59" s="20"/>
      <c r="F59" s="20"/>
      <c r="G59" s="20"/>
      <c r="H59" s="20"/>
      <c r="I59" s="20"/>
      <c r="J59" s="20"/>
    </row>
    <row r="60" spans="1:10" x14ac:dyDescent="0.25">
      <c r="A60" s="13"/>
      <c r="B60" s="14"/>
      <c r="C60" s="19"/>
      <c r="D60" s="20"/>
      <c r="E60" s="20"/>
      <c r="F60" s="20"/>
      <c r="G60" s="20"/>
      <c r="H60" s="20"/>
      <c r="I60" s="20"/>
      <c r="J60" s="20"/>
    </row>
    <row r="61" spans="1:10" x14ac:dyDescent="0.25">
      <c r="A61" s="13"/>
      <c r="B61" s="14"/>
      <c r="C61" s="19"/>
      <c r="D61" s="20"/>
      <c r="E61" s="20"/>
      <c r="F61" s="20"/>
      <c r="G61" s="20"/>
      <c r="H61" s="20"/>
      <c r="I61" s="20"/>
      <c r="J61" s="20"/>
    </row>
    <row r="62" spans="1:10" x14ac:dyDescent="0.25">
      <c r="A62" s="13"/>
      <c r="B62" s="14"/>
      <c r="C62" s="19"/>
      <c r="D62" s="20"/>
      <c r="E62" s="20"/>
      <c r="F62" s="20"/>
      <c r="G62" s="20"/>
      <c r="H62" s="20"/>
      <c r="I62" s="20"/>
      <c r="J62" s="20"/>
    </row>
    <row r="63" spans="1:10" x14ac:dyDescent="0.25">
      <c r="A63" s="13"/>
      <c r="B63" s="14"/>
      <c r="J63" s="20"/>
    </row>
    <row r="64" spans="1:10" x14ac:dyDescent="0.25">
      <c r="A64" s="13"/>
      <c r="B64" s="14"/>
      <c r="J64" s="20"/>
    </row>
    <row r="65" spans="1:10" x14ac:dyDescent="0.25">
      <c r="A65" s="13"/>
      <c r="B65" s="14"/>
      <c r="J65" s="20"/>
    </row>
    <row r="66" spans="1:10" x14ac:dyDescent="0.25">
      <c r="A66" s="13"/>
      <c r="B66" s="14"/>
      <c r="J66" s="20"/>
    </row>
    <row r="67" spans="1:10" x14ac:dyDescent="0.25">
      <c r="A67" s="13"/>
      <c r="B67" s="14"/>
      <c r="J67" s="20"/>
    </row>
    <row r="68" spans="1:10" x14ac:dyDescent="0.25">
      <c r="A68" s="13"/>
      <c r="B68" s="14"/>
      <c r="J68" s="20"/>
    </row>
    <row r="69" spans="1:10" x14ac:dyDescent="0.25">
      <c r="A69" s="13"/>
      <c r="B69" s="14"/>
      <c r="J69" s="20"/>
    </row>
    <row r="70" spans="1:10" x14ac:dyDescent="0.25">
      <c r="A70" s="13"/>
      <c r="B70" s="14"/>
      <c r="J70" s="20"/>
    </row>
    <row r="71" spans="1:10" x14ac:dyDescent="0.25">
      <c r="A71" s="13"/>
      <c r="B71" s="14"/>
    </row>
    <row r="72" spans="1:10" x14ac:dyDescent="0.25">
      <c r="A72" s="13"/>
      <c r="B72" s="14"/>
    </row>
    <row r="73" spans="1:10" x14ac:dyDescent="0.25">
      <c r="B73" s="14"/>
    </row>
    <row r="74" spans="1:10" x14ac:dyDescent="0.25">
      <c r="B74" s="14"/>
    </row>
    <row r="75" spans="1:10" x14ac:dyDescent="0.25">
      <c r="B75" s="14"/>
    </row>
    <row r="76" spans="1:10" x14ac:dyDescent="0.25">
      <c r="B76" s="14"/>
    </row>
    <row r="77" spans="1:10" x14ac:dyDescent="0.25">
      <c r="B77" s="14"/>
    </row>
    <row r="78" spans="1:10" x14ac:dyDescent="0.25">
      <c r="B78" s="14"/>
    </row>
    <row r="79" spans="1:10" x14ac:dyDescent="0.25">
      <c r="B79" s="14"/>
    </row>
    <row r="80" spans="1:10" x14ac:dyDescent="0.25">
      <c r="B80" s="14"/>
    </row>
    <row r="81" spans="2:2" x14ac:dyDescent="0.25">
      <c r="B81" s="14"/>
    </row>
    <row r="82" spans="2:2" x14ac:dyDescent="0.25">
      <c r="B82" s="14"/>
    </row>
    <row r="83" spans="2:2" x14ac:dyDescent="0.25">
      <c r="B83" s="14"/>
    </row>
    <row r="84" spans="2:2" x14ac:dyDescent="0.25">
      <c r="B84" s="14"/>
    </row>
    <row r="85" spans="2:2" x14ac:dyDescent="0.25">
      <c r="B85" s="14"/>
    </row>
    <row r="86" spans="2:2" x14ac:dyDescent="0.25">
      <c r="B86" s="14"/>
    </row>
    <row r="87" spans="2:2" x14ac:dyDescent="0.25">
      <c r="B87" s="14"/>
    </row>
    <row r="88" spans="2:2" x14ac:dyDescent="0.25">
      <c r="B88" s="14"/>
    </row>
    <row r="89" spans="2:2" x14ac:dyDescent="0.25">
      <c r="B89" s="14"/>
    </row>
    <row r="90" spans="2:2" x14ac:dyDescent="0.25">
      <c r="B90" s="14"/>
    </row>
    <row r="91" spans="2:2" x14ac:dyDescent="0.25">
      <c r="B91" s="14"/>
    </row>
    <row r="92" spans="2:2" x14ac:dyDescent="0.25">
      <c r="B92" s="14"/>
    </row>
    <row r="93" spans="2:2" x14ac:dyDescent="0.25">
      <c r="B93" s="14"/>
    </row>
    <row r="94" spans="2:2" x14ac:dyDescent="0.25">
      <c r="B94" s="14"/>
    </row>
    <row r="95" spans="2:2" x14ac:dyDescent="0.25">
      <c r="B95" s="14"/>
    </row>
    <row r="96" spans="2:2" x14ac:dyDescent="0.25">
      <c r="B96" s="14"/>
    </row>
    <row r="97" spans="2:2" x14ac:dyDescent="0.25">
      <c r="B97" s="14"/>
    </row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  <row r="102" spans="2:2" x14ac:dyDescent="0.25">
      <c r="B102" s="14"/>
    </row>
    <row r="103" spans="2:2" x14ac:dyDescent="0.25">
      <c r="B103" s="14"/>
    </row>
    <row r="104" spans="2:2" x14ac:dyDescent="0.25">
      <c r="B104" s="14"/>
    </row>
    <row r="105" spans="2:2" x14ac:dyDescent="0.25">
      <c r="B105" s="14"/>
    </row>
    <row r="106" spans="2:2" x14ac:dyDescent="0.25">
      <c r="B106" s="14"/>
    </row>
    <row r="107" spans="2:2" x14ac:dyDescent="0.25">
      <c r="B107" s="14"/>
    </row>
    <row r="108" spans="2:2" x14ac:dyDescent="0.25">
      <c r="B108" s="14"/>
    </row>
  </sheetData>
  <pageMargins left="0.23622047244094491" right="0.23622047244094491" top="0.74803149606299213" bottom="0.74803149606299213" header="0.31496062992125984" footer="0.31496062992125984"/>
  <pageSetup paperSize="9" scale="93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zoomScale="130" zoomScaleNormal="130" zoomScaleSheetLayoutView="115" workbookViewId="0">
      <pane xSplit="1" ySplit="1" topLeftCell="B2" activePane="bottomRight" state="frozen"/>
      <selection activeCell="K19" sqref="K19"/>
      <selection pane="topRight" activeCell="K19" sqref="K19"/>
      <selection pane="bottomLeft" activeCell="K19" sqref="K19"/>
      <selection pane="bottomRight" activeCell="O34" sqref="O34"/>
    </sheetView>
  </sheetViews>
  <sheetFormatPr defaultColWidth="12.33203125" defaultRowHeight="13.2" x14ac:dyDescent="0.25"/>
  <cols>
    <col min="1" max="1" width="6" style="15" bestFit="1" customWidth="1"/>
    <col min="2" max="2" width="6.33203125" style="16" bestFit="1" customWidth="1"/>
    <col min="3" max="3" width="4.44140625" style="16" bestFit="1" customWidth="1"/>
    <col min="4" max="6" width="5.44140625" style="16" bestFit="1" customWidth="1"/>
    <col min="7" max="10" width="6.44140625" style="16" bestFit="1" customWidth="1"/>
    <col min="11" max="16384" width="12.33203125" style="16"/>
  </cols>
  <sheetData>
    <row r="1" spans="1:14" s="13" customFormat="1" ht="34.799999999999997" x14ac:dyDescent="0.3">
      <c r="A1" s="11" t="s">
        <v>35</v>
      </c>
      <c r="B1" s="11" t="s">
        <v>36</v>
      </c>
      <c r="C1" s="12">
        <v>950</v>
      </c>
      <c r="D1" s="12">
        <v>1000</v>
      </c>
      <c r="E1" s="12">
        <v>1200</v>
      </c>
      <c r="F1" s="12">
        <v>1450</v>
      </c>
      <c r="G1" s="12">
        <v>1600</v>
      </c>
      <c r="H1" s="12">
        <v>1800</v>
      </c>
      <c r="I1" s="12">
        <v>2200</v>
      </c>
      <c r="J1" s="12">
        <v>2900</v>
      </c>
      <c r="K1" s="13" t="s">
        <v>37</v>
      </c>
    </row>
    <row r="2" spans="1:14" s="13" customFormat="1" x14ac:dyDescent="0.25">
      <c r="A2" s="13">
        <v>200</v>
      </c>
      <c r="B2" s="14">
        <v>2.5532561006558083</v>
      </c>
      <c r="C2" s="21"/>
      <c r="D2" s="21"/>
      <c r="E2" s="21"/>
      <c r="F2" s="21"/>
      <c r="G2" s="21"/>
      <c r="H2" s="21"/>
      <c r="I2" s="21"/>
      <c r="J2" s="21"/>
    </row>
    <row r="3" spans="1:14" s="13" customFormat="1" x14ac:dyDescent="0.25">
      <c r="A3" s="15">
        <v>250</v>
      </c>
      <c r="B3" s="14">
        <v>3.9347161410570268</v>
      </c>
      <c r="C3" s="21"/>
      <c r="D3" s="21"/>
      <c r="E3" s="21"/>
      <c r="F3" s="21"/>
      <c r="G3" s="21"/>
      <c r="H3" s="21"/>
      <c r="I3" s="21"/>
      <c r="J3" s="21"/>
    </row>
    <row r="4" spans="1:14" s="13" customFormat="1" x14ac:dyDescent="0.25">
      <c r="A4" s="13">
        <v>300</v>
      </c>
      <c r="B4" s="14">
        <v>5.6025634702509244</v>
      </c>
      <c r="C4" s="21"/>
      <c r="D4" s="21"/>
      <c r="E4" s="21"/>
      <c r="F4" s="21"/>
      <c r="G4" s="21"/>
      <c r="H4" s="21"/>
      <c r="I4" s="21"/>
      <c r="J4" s="21"/>
    </row>
    <row r="5" spans="1:14" s="13" customFormat="1" x14ac:dyDescent="0.25">
      <c r="A5" s="15">
        <v>350</v>
      </c>
      <c r="B5" s="14">
        <v>7.5536460219446573</v>
      </c>
      <c r="C5" s="21"/>
      <c r="D5" s="21"/>
      <c r="E5" s="21"/>
      <c r="F5" s="21"/>
      <c r="G5" s="21"/>
      <c r="H5" s="21"/>
      <c r="I5" s="21"/>
      <c r="J5" s="21"/>
    </row>
    <row r="6" spans="1:14" s="13" customFormat="1" x14ac:dyDescent="0.25">
      <c r="A6" s="13">
        <v>400</v>
      </c>
      <c r="B6" s="14">
        <v>9.7853374257514254</v>
      </c>
      <c r="C6" s="21"/>
      <c r="D6" s="21"/>
      <c r="E6" s="21"/>
      <c r="F6" s="21"/>
      <c r="G6" s="21"/>
      <c r="H6" s="21"/>
      <c r="I6" s="21"/>
      <c r="J6" s="21"/>
    </row>
    <row r="7" spans="1:14" s="13" customFormat="1" x14ac:dyDescent="0.25">
      <c r="A7" s="15">
        <v>450</v>
      </c>
      <c r="B7" s="14">
        <v>12.295389900505249</v>
      </c>
      <c r="C7" s="21"/>
      <c r="D7" s="21"/>
      <c r="E7" s="21"/>
      <c r="F7" s="21"/>
      <c r="G7" s="21"/>
      <c r="H7" s="21"/>
      <c r="I7" s="21"/>
      <c r="J7" s="21"/>
    </row>
    <row r="8" spans="1:14" s="13" customFormat="1" x14ac:dyDescent="0.25">
      <c r="A8" s="13">
        <v>500</v>
      </c>
      <c r="B8" s="14">
        <v>15.081841082759437</v>
      </c>
      <c r="C8" s="21"/>
      <c r="D8" s="21"/>
      <c r="E8" s="21"/>
      <c r="F8" s="21"/>
      <c r="G8" s="21"/>
      <c r="H8" s="21"/>
      <c r="I8" s="21"/>
      <c r="J8" s="21"/>
    </row>
    <row r="9" spans="1:14" s="13" customFormat="1" x14ac:dyDescent="0.25">
      <c r="A9" s="15">
        <v>550</v>
      </c>
      <c r="B9" s="14">
        <v>18.142951312904412</v>
      </c>
      <c r="C9" s="21"/>
      <c r="D9" s="21"/>
      <c r="E9" s="21"/>
      <c r="F9" s="21"/>
      <c r="G9" s="21"/>
      <c r="H9" s="21"/>
      <c r="I9" s="21"/>
      <c r="J9" s="21"/>
    </row>
    <row r="10" spans="1:14" s="13" customFormat="1" x14ac:dyDescent="0.25">
      <c r="A10" s="13">
        <v>600</v>
      </c>
      <c r="B10" s="14">
        <v>21.477159426104816</v>
      </c>
      <c r="C10" s="21"/>
      <c r="D10" s="21"/>
      <c r="E10" s="21"/>
      <c r="F10" s="21"/>
      <c r="G10" s="21"/>
      <c r="H10" s="21"/>
      <c r="I10" s="21"/>
      <c r="J10" s="21"/>
    </row>
    <row r="11" spans="1:14" s="13" customFormat="1" x14ac:dyDescent="0.25">
      <c r="A11" s="15">
        <v>650</v>
      </c>
      <c r="B11" s="14">
        <v>25.083050433769714</v>
      </c>
      <c r="C11" s="21"/>
      <c r="D11" s="21"/>
      <c r="E11" s="21"/>
      <c r="F11" s="21"/>
      <c r="G11" s="21"/>
      <c r="H11" s="21"/>
      <c r="I11" s="21"/>
      <c r="J11" s="21"/>
    </row>
    <row r="12" spans="1:14" x14ac:dyDescent="0.25">
      <c r="A12" s="13">
        <v>700</v>
      </c>
      <c r="B12" s="14">
        <v>28.959331192378357</v>
      </c>
      <c r="C12" s="19">
        <v>21</v>
      </c>
      <c r="D12" s="20">
        <v>23</v>
      </c>
      <c r="E12" s="20">
        <v>32</v>
      </c>
      <c r="F12" s="20"/>
      <c r="G12" s="20"/>
      <c r="H12" s="20"/>
      <c r="I12" s="20"/>
      <c r="J12" s="20"/>
    </row>
    <row r="13" spans="1:14" x14ac:dyDescent="0.25">
      <c r="A13" s="15">
        <v>750</v>
      </c>
      <c r="B13" s="14">
        <v>33.104811635149019</v>
      </c>
      <c r="C13" s="19">
        <v>21.25</v>
      </c>
      <c r="D13" s="20">
        <v>23.25</v>
      </c>
      <c r="E13" s="20">
        <v>32.5</v>
      </c>
      <c r="F13" s="20"/>
      <c r="G13" s="20"/>
      <c r="H13" s="20"/>
      <c r="I13" s="20"/>
      <c r="J13" s="20"/>
    </row>
    <row r="14" spans="1:14" x14ac:dyDescent="0.25">
      <c r="A14" s="13">
        <v>800</v>
      </c>
      <c r="B14" s="14">
        <v>37.518389996013205</v>
      </c>
      <c r="C14" s="19">
        <v>21.5</v>
      </c>
      <c r="D14" s="20">
        <v>23.5</v>
      </c>
      <c r="E14" s="20">
        <v>33</v>
      </c>
      <c r="F14" s="20"/>
      <c r="G14" s="20"/>
      <c r="H14" s="20"/>
      <c r="I14" s="20"/>
      <c r="J14" s="20"/>
      <c r="K14" s="19">
        <v>3.2</v>
      </c>
      <c r="N14" s="19"/>
    </row>
    <row r="15" spans="1:14" x14ac:dyDescent="0.25">
      <c r="A15" s="13">
        <v>850</v>
      </c>
      <c r="B15" s="14">
        <v>42.199040972303628</v>
      </c>
      <c r="C15" s="19">
        <v>21.25</v>
      </c>
      <c r="D15" s="20">
        <v>23.5</v>
      </c>
      <c r="E15" s="20">
        <v>33</v>
      </c>
      <c r="F15" s="20">
        <v>46</v>
      </c>
      <c r="G15" s="20"/>
      <c r="H15" s="20"/>
      <c r="I15" s="20"/>
      <c r="J15" s="20"/>
      <c r="K15" s="19">
        <v>3.5</v>
      </c>
      <c r="N15" s="19"/>
    </row>
    <row r="16" spans="1:14" x14ac:dyDescent="0.25">
      <c r="A16" s="13">
        <v>900</v>
      </c>
      <c r="B16" s="14">
        <v>47.145806098065272</v>
      </c>
      <c r="C16" s="19">
        <v>21</v>
      </c>
      <c r="D16" s="20">
        <v>23.5</v>
      </c>
      <c r="E16" s="20">
        <v>33.5</v>
      </c>
      <c r="F16" s="20">
        <v>46.5</v>
      </c>
      <c r="G16" s="20"/>
      <c r="H16" s="20"/>
      <c r="I16" s="20"/>
      <c r="J16" s="20"/>
      <c r="K16" s="19">
        <v>3.8</v>
      </c>
      <c r="N16" s="19"/>
    </row>
    <row r="17" spans="1:14" x14ac:dyDescent="0.25">
      <c r="A17" s="15">
        <v>950</v>
      </c>
      <c r="B17" s="14">
        <v>52.357785811842461</v>
      </c>
      <c r="C17" s="19">
        <v>20.9</v>
      </c>
      <c r="D17" s="20">
        <v>23.25</v>
      </c>
      <c r="E17" s="20">
        <v>33.75</v>
      </c>
      <c r="F17" s="20">
        <v>47</v>
      </c>
      <c r="G17" s="20">
        <v>56</v>
      </c>
      <c r="H17" s="20"/>
      <c r="I17" s="20"/>
      <c r="J17" s="20"/>
      <c r="K17" s="19">
        <v>4.3</v>
      </c>
      <c r="N17" s="19"/>
    </row>
    <row r="18" spans="1:14" x14ac:dyDescent="0.25">
      <c r="A18" s="13">
        <v>1000</v>
      </c>
      <c r="B18" s="14">
        <v>57.834132844844561</v>
      </c>
      <c r="C18" s="19">
        <v>20.8</v>
      </c>
      <c r="D18" s="20">
        <v>23</v>
      </c>
      <c r="E18" s="20">
        <v>34</v>
      </c>
      <c r="F18" s="20">
        <v>47.5</v>
      </c>
      <c r="G18" s="20">
        <v>56.5</v>
      </c>
      <c r="H18" s="20"/>
      <c r="I18" s="20"/>
      <c r="J18" s="20"/>
      <c r="K18" s="19">
        <v>4.8</v>
      </c>
      <c r="N18" s="19"/>
    </row>
    <row r="19" spans="1:14" x14ac:dyDescent="0.25">
      <c r="A19" s="13">
        <v>1050</v>
      </c>
      <c r="B19" s="14">
        <v>63.574046653024311</v>
      </c>
      <c r="C19" s="19">
        <v>20.6</v>
      </c>
      <c r="D19" s="20">
        <v>23</v>
      </c>
      <c r="E19" s="20">
        <v>34</v>
      </c>
      <c r="F19" s="20">
        <v>47.75</v>
      </c>
      <c r="G19" s="20">
        <v>57</v>
      </c>
      <c r="H19" s="20">
        <v>71</v>
      </c>
      <c r="I19" s="20"/>
      <c r="J19" s="20"/>
      <c r="K19" s="19">
        <v>5.35</v>
      </c>
      <c r="N19" s="19"/>
    </row>
    <row r="20" spans="1:14" x14ac:dyDescent="0.25">
      <c r="A20" s="13">
        <v>1100</v>
      </c>
      <c r="B20" s="14">
        <v>69.576768685209998</v>
      </c>
      <c r="C20" s="19">
        <v>20.25</v>
      </c>
      <c r="D20" s="20">
        <v>23</v>
      </c>
      <c r="E20" s="20">
        <v>34</v>
      </c>
      <c r="F20" s="20">
        <v>48</v>
      </c>
      <c r="G20" s="20">
        <v>57.5</v>
      </c>
      <c r="H20" s="16">
        <v>71</v>
      </c>
      <c r="I20" s="20"/>
      <c r="J20" s="20"/>
      <c r="K20" s="19">
        <v>5.9</v>
      </c>
      <c r="N20" s="19"/>
    </row>
    <row r="21" spans="1:14" x14ac:dyDescent="0.25">
      <c r="A21" s="15">
        <v>1150</v>
      </c>
      <c r="B21" s="14">
        <v>75.841578328600548</v>
      </c>
      <c r="C21" s="19">
        <v>20</v>
      </c>
      <c r="D21" s="20">
        <v>22.75</v>
      </c>
      <c r="E21" s="20">
        <v>33.799999999999997</v>
      </c>
      <c r="F21" s="20">
        <v>48</v>
      </c>
      <c r="G21" s="20">
        <v>57.75</v>
      </c>
      <c r="H21" s="20">
        <v>71.5</v>
      </c>
      <c r="I21" s="20"/>
      <c r="J21" s="20"/>
      <c r="K21" s="19">
        <v>6.4</v>
      </c>
      <c r="N21" s="19"/>
    </row>
    <row r="22" spans="1:14" x14ac:dyDescent="0.25">
      <c r="A22" s="13">
        <v>1200</v>
      </c>
      <c r="B22" s="14">
        <v>82.367789408790856</v>
      </c>
      <c r="C22" s="19">
        <v>19.8</v>
      </c>
      <c r="D22" s="20">
        <v>22.5</v>
      </c>
      <c r="E22" s="20">
        <v>33.75</v>
      </c>
      <c r="F22" s="20">
        <v>48</v>
      </c>
      <c r="G22" s="20">
        <v>58</v>
      </c>
      <c r="H22" s="20">
        <v>72</v>
      </c>
      <c r="I22" s="20"/>
      <c r="J22" s="20"/>
      <c r="K22" s="19">
        <v>6.9</v>
      </c>
      <c r="N22" s="19"/>
    </row>
    <row r="23" spans="1:14" x14ac:dyDescent="0.25">
      <c r="A23" s="13">
        <v>1250</v>
      </c>
      <c r="B23" s="14">
        <v>89.154747148064246</v>
      </c>
      <c r="C23" s="19">
        <v>19.399999999999999</v>
      </c>
      <c r="D23" s="20">
        <v>22.15</v>
      </c>
      <c r="E23" s="20">
        <v>33.659999999999997</v>
      </c>
      <c r="F23" s="20">
        <v>48</v>
      </c>
      <c r="G23" s="20">
        <v>58</v>
      </c>
      <c r="H23" s="20">
        <v>72.5</v>
      </c>
      <c r="I23" s="20"/>
      <c r="J23" s="20"/>
      <c r="K23" s="19">
        <v>7.45</v>
      </c>
      <c r="N23" s="19"/>
    </row>
    <row r="24" spans="1:14" x14ac:dyDescent="0.25">
      <c r="A24" s="13">
        <v>1300</v>
      </c>
      <c r="B24" s="14">
        <v>96.201825505657922</v>
      </c>
      <c r="C24" s="19">
        <v>19</v>
      </c>
      <c r="D24" s="20">
        <v>21.75</v>
      </c>
      <c r="E24" s="20">
        <v>33.5</v>
      </c>
      <c r="F24" s="20">
        <v>48</v>
      </c>
      <c r="G24" s="20">
        <v>58</v>
      </c>
      <c r="H24" s="20">
        <v>73.33</v>
      </c>
      <c r="I24" s="20">
        <v>105</v>
      </c>
      <c r="J24" s="20"/>
      <c r="K24" s="19">
        <v>8</v>
      </c>
      <c r="N24" s="19"/>
    </row>
    <row r="25" spans="1:14" x14ac:dyDescent="0.25">
      <c r="A25" s="15">
        <v>1350</v>
      </c>
      <c r="B25" s="14">
        <v>103.50842483891032</v>
      </c>
      <c r="C25" s="19">
        <v>18.5</v>
      </c>
      <c r="D25" s="20">
        <v>21.38</v>
      </c>
      <c r="E25" s="20">
        <v>32.75</v>
      </c>
      <c r="F25" s="20">
        <v>48</v>
      </c>
      <c r="G25" s="20">
        <v>58</v>
      </c>
      <c r="H25" s="20">
        <v>73.66</v>
      </c>
      <c r="I25" s="20">
        <v>106</v>
      </c>
      <c r="J25" s="20"/>
      <c r="K25" s="19">
        <v>8.6</v>
      </c>
      <c r="N25" s="19"/>
    </row>
    <row r="26" spans="1:14" x14ac:dyDescent="0.25">
      <c r="A26" s="13">
        <v>1400</v>
      </c>
      <c r="B26" s="14">
        <v>111.07396983590984</v>
      </c>
      <c r="C26" s="19">
        <v>18</v>
      </c>
      <c r="D26" s="20">
        <v>21</v>
      </c>
      <c r="E26" s="20">
        <v>32</v>
      </c>
      <c r="F26" s="20">
        <v>48</v>
      </c>
      <c r="G26" s="20">
        <v>58</v>
      </c>
      <c r="H26" s="20">
        <v>74</v>
      </c>
      <c r="I26" s="20">
        <v>107</v>
      </c>
      <c r="J26" s="20"/>
      <c r="K26" s="19">
        <v>9.1999999999999993</v>
      </c>
      <c r="N26" s="19"/>
    </row>
    <row r="27" spans="1:14" x14ac:dyDescent="0.25">
      <c r="A27" s="13">
        <v>1450</v>
      </c>
      <c r="B27" s="14">
        <v>118.8979076793903</v>
      </c>
      <c r="C27" s="19">
        <v>17.5</v>
      </c>
      <c r="D27" s="20">
        <v>19.75</v>
      </c>
      <c r="E27" s="20">
        <v>31.82</v>
      </c>
      <c r="F27" s="20">
        <v>48</v>
      </c>
      <c r="G27" s="20">
        <v>58</v>
      </c>
      <c r="H27" s="20">
        <v>74</v>
      </c>
      <c r="I27" s="20">
        <v>107.5</v>
      </c>
      <c r="J27" s="20"/>
      <c r="K27" s="19">
        <v>10.1</v>
      </c>
      <c r="N27" s="19"/>
    </row>
    <row r="28" spans="1:14" x14ac:dyDescent="0.25">
      <c r="A28" s="13">
        <v>1500</v>
      </c>
      <c r="B28" s="14">
        <v>126.97970640878737</v>
      </c>
      <c r="C28" s="19">
        <v>17</v>
      </c>
      <c r="D28" s="20">
        <v>19.5</v>
      </c>
      <c r="E28" s="20">
        <v>31.75</v>
      </c>
      <c r="F28" s="20">
        <v>48</v>
      </c>
      <c r="G28" s="20">
        <v>58</v>
      </c>
      <c r="H28" s="20">
        <v>74</v>
      </c>
      <c r="I28" s="20">
        <v>108</v>
      </c>
      <c r="J28" s="20"/>
      <c r="K28" s="19">
        <v>11</v>
      </c>
      <c r="N28" s="19"/>
    </row>
    <row r="29" spans="1:14" x14ac:dyDescent="0.25">
      <c r="A29" s="15">
        <v>1550</v>
      </c>
      <c r="B29" s="14">
        <v>135.31885345307296</v>
      </c>
      <c r="C29" s="19">
        <v>16.25</v>
      </c>
      <c r="D29" s="20">
        <v>18.149999999999999</v>
      </c>
      <c r="E29" s="20">
        <v>31.25</v>
      </c>
      <c r="F29" s="20">
        <v>47.5</v>
      </c>
      <c r="G29" s="20">
        <v>58</v>
      </c>
      <c r="H29" s="20">
        <v>74</v>
      </c>
      <c r="I29" s="20">
        <v>108.5</v>
      </c>
      <c r="J29" s="20"/>
      <c r="K29" s="19">
        <v>11.75</v>
      </c>
      <c r="N29" s="19"/>
    </row>
    <row r="30" spans="1:14" x14ac:dyDescent="0.25">
      <c r="A30" s="13">
        <v>1600</v>
      </c>
      <c r="B30" s="14">
        <v>143.91485431153779</v>
      </c>
      <c r="C30" s="19">
        <v>15.5</v>
      </c>
      <c r="D30" s="20">
        <v>18.75</v>
      </c>
      <c r="E30" s="20">
        <v>30.5</v>
      </c>
      <c r="F30" s="20">
        <v>47</v>
      </c>
      <c r="G30" s="20">
        <v>58</v>
      </c>
      <c r="H30" s="20">
        <v>74</v>
      </c>
      <c r="I30" s="20">
        <v>109</v>
      </c>
      <c r="J30" s="20"/>
      <c r="K30" s="19">
        <v>12.5</v>
      </c>
      <c r="N30" s="19"/>
    </row>
    <row r="31" spans="1:14" x14ac:dyDescent="0.25">
      <c r="A31" s="13">
        <v>1650</v>
      </c>
      <c r="B31" s="14">
        <v>152.76723136337762</v>
      </c>
      <c r="C31" s="19"/>
      <c r="D31" s="20">
        <v>17.28</v>
      </c>
      <c r="E31" s="20">
        <v>29.8</v>
      </c>
      <c r="F31" s="20">
        <v>46.5</v>
      </c>
      <c r="G31" s="20">
        <v>57.5</v>
      </c>
      <c r="H31" s="16">
        <v>74</v>
      </c>
      <c r="I31" s="20">
        <v>109.5</v>
      </c>
      <c r="J31" s="20"/>
      <c r="K31" s="19">
        <v>13.25</v>
      </c>
      <c r="N31" s="19"/>
    </row>
    <row r="32" spans="1:14" x14ac:dyDescent="0.25">
      <c r="A32" s="13">
        <v>1700</v>
      </c>
      <c r="B32" s="14">
        <v>161.87552278992661</v>
      </c>
      <c r="C32" s="19"/>
      <c r="D32" s="20">
        <v>17</v>
      </c>
      <c r="E32" s="20">
        <v>28.9</v>
      </c>
      <c r="F32" s="20">
        <v>46</v>
      </c>
      <c r="G32" s="20">
        <v>57</v>
      </c>
      <c r="H32" s="20">
        <v>74</v>
      </c>
      <c r="I32" s="20">
        <v>110</v>
      </c>
      <c r="J32" s="20">
        <v>185</v>
      </c>
      <c r="K32" s="19">
        <v>14</v>
      </c>
      <c r="N32" s="19"/>
    </row>
    <row r="33" spans="1:14" x14ac:dyDescent="0.25">
      <c r="A33" s="15">
        <v>1750</v>
      </c>
      <c r="B33" s="14">
        <v>171.23928159583198</v>
      </c>
      <c r="C33" s="19"/>
      <c r="D33" s="20"/>
      <c r="E33" s="20">
        <v>28.45</v>
      </c>
      <c r="F33" s="20">
        <v>45.5</v>
      </c>
      <c r="G33" s="20">
        <v>56.5</v>
      </c>
      <c r="H33" s="20">
        <v>74</v>
      </c>
      <c r="I33" s="20">
        <v>110.5</v>
      </c>
      <c r="J33" s="20">
        <v>185.5</v>
      </c>
      <c r="K33" s="19">
        <v>14.75</v>
      </c>
      <c r="N33" s="19"/>
    </row>
    <row r="34" spans="1:14" x14ac:dyDescent="0.25">
      <c r="A34" s="13">
        <v>1800</v>
      </c>
      <c r="B34" s="17">
        <v>180.85807471748086</v>
      </c>
      <c r="C34" s="19"/>
      <c r="D34" s="20"/>
      <c r="E34" s="20">
        <v>28</v>
      </c>
      <c r="F34" s="20">
        <v>45</v>
      </c>
      <c r="G34" s="20">
        <v>56</v>
      </c>
      <c r="H34" s="20">
        <v>74</v>
      </c>
      <c r="I34" s="20">
        <v>111</v>
      </c>
      <c r="J34" s="20">
        <v>186</v>
      </c>
      <c r="K34" s="19">
        <v>15.5</v>
      </c>
      <c r="N34" s="19"/>
    </row>
    <row r="35" spans="1:14" x14ac:dyDescent="0.25">
      <c r="A35" s="13">
        <v>1850</v>
      </c>
      <c r="B35" s="14">
        <v>190.73148220866022</v>
      </c>
      <c r="C35" s="19"/>
      <c r="D35" s="20"/>
      <c r="E35" s="20">
        <v>27</v>
      </c>
      <c r="F35" s="20">
        <v>44.5</v>
      </c>
      <c r="G35" s="20">
        <v>55.5</v>
      </c>
      <c r="H35" s="20">
        <v>73.5</v>
      </c>
      <c r="I35" s="20">
        <v>111.5</v>
      </c>
      <c r="J35" s="20">
        <v>186.5</v>
      </c>
      <c r="K35" s="19">
        <v>16.25</v>
      </c>
      <c r="N35" s="19"/>
    </row>
    <row r="36" spans="1:14" x14ac:dyDescent="0.25">
      <c r="A36" s="13">
        <v>1900</v>
      </c>
      <c r="B36" s="14">
        <v>200.85909649482696</v>
      </c>
      <c r="C36" s="19"/>
      <c r="D36" s="20"/>
      <c r="E36" s="20">
        <v>26</v>
      </c>
      <c r="F36" s="20">
        <v>44</v>
      </c>
      <c r="G36" s="20">
        <v>55</v>
      </c>
      <c r="H36" s="20">
        <v>73</v>
      </c>
      <c r="I36" s="20">
        <v>112</v>
      </c>
      <c r="J36" s="20">
        <v>187</v>
      </c>
      <c r="K36" s="19">
        <v>17</v>
      </c>
      <c r="N36" s="19"/>
    </row>
    <row r="37" spans="1:14" x14ac:dyDescent="0.25">
      <c r="A37" s="15">
        <v>1950</v>
      </c>
      <c r="B37" s="14">
        <v>211.24052168853049</v>
      </c>
      <c r="C37" s="19"/>
      <c r="D37" s="20"/>
      <c r="E37" s="20">
        <v>25.5</v>
      </c>
      <c r="F37" s="20">
        <v>43</v>
      </c>
      <c r="G37" s="20">
        <v>54.5</v>
      </c>
      <c r="H37" s="20">
        <v>72.5</v>
      </c>
      <c r="I37" s="20">
        <v>112</v>
      </c>
      <c r="J37" s="20">
        <v>187.5</v>
      </c>
      <c r="K37" s="19">
        <v>18</v>
      </c>
      <c r="N37" s="19"/>
    </row>
    <row r="38" spans="1:14" x14ac:dyDescent="0.25">
      <c r="A38" s="13">
        <v>2000</v>
      </c>
      <c r="B38" s="14">
        <v>221.87537295951503</v>
      </c>
      <c r="C38" s="19"/>
      <c r="D38" s="20"/>
      <c r="E38" s="20">
        <v>25</v>
      </c>
      <c r="F38" s="20">
        <v>42</v>
      </c>
      <c r="G38" s="20">
        <v>54</v>
      </c>
      <c r="H38" s="20">
        <v>72</v>
      </c>
      <c r="I38" s="16">
        <v>112</v>
      </c>
      <c r="J38" s="20">
        <v>188</v>
      </c>
      <c r="K38" s="19">
        <v>19</v>
      </c>
      <c r="N38" s="19"/>
    </row>
    <row r="39" spans="1:14" x14ac:dyDescent="0.25">
      <c r="A39" s="13">
        <v>2050</v>
      </c>
      <c r="B39" s="14">
        <v>232.76327595385979</v>
      </c>
      <c r="C39" s="19"/>
      <c r="D39" s="20"/>
      <c r="E39" s="20"/>
      <c r="F39" s="20">
        <v>41.5</v>
      </c>
      <c r="G39" s="20">
        <v>53.5</v>
      </c>
      <c r="H39" s="20">
        <v>71.5</v>
      </c>
      <c r="I39" s="20">
        <v>111.5</v>
      </c>
      <c r="J39" s="20">
        <v>188.5</v>
      </c>
      <c r="K39" s="19">
        <v>20</v>
      </c>
      <c r="N39" s="19"/>
    </row>
    <row r="40" spans="1:14" x14ac:dyDescent="0.25">
      <c r="A40" s="13">
        <v>2100</v>
      </c>
      <c r="B40" s="14">
        <v>243.90386625722044</v>
      </c>
      <c r="C40" s="19"/>
      <c r="D40" s="20"/>
      <c r="E40" s="20"/>
      <c r="F40" s="20">
        <v>41</v>
      </c>
      <c r="G40" s="20">
        <v>53</v>
      </c>
      <c r="H40" s="20">
        <v>71</v>
      </c>
      <c r="I40" s="16">
        <v>111.5</v>
      </c>
      <c r="J40" s="20">
        <v>189</v>
      </c>
      <c r="K40" s="19">
        <v>21</v>
      </c>
      <c r="N40" s="19"/>
    </row>
    <row r="41" spans="1:14" x14ac:dyDescent="0.25">
      <c r="A41" s="15">
        <v>2150</v>
      </c>
      <c r="B41" s="14">
        <v>255.296788897845</v>
      </c>
      <c r="C41" s="19"/>
      <c r="D41" s="20"/>
      <c r="E41" s="20"/>
      <c r="F41" s="20">
        <v>40.5</v>
      </c>
      <c r="G41" s="20">
        <v>52.25</v>
      </c>
      <c r="H41" s="20">
        <v>70.5</v>
      </c>
      <c r="I41" s="20">
        <v>110</v>
      </c>
      <c r="J41" s="20">
        <v>189.5</v>
      </c>
      <c r="K41" s="19">
        <v>22.25</v>
      </c>
      <c r="N41" s="19"/>
    </row>
    <row r="42" spans="1:14" x14ac:dyDescent="0.25">
      <c r="A42" s="13">
        <v>2200</v>
      </c>
      <c r="B42" s="14">
        <v>266.94169788554768</v>
      </c>
      <c r="C42" s="19"/>
      <c r="D42" s="20"/>
      <c r="E42" s="20"/>
      <c r="F42" s="20">
        <v>40</v>
      </c>
      <c r="G42" s="20">
        <v>51.5</v>
      </c>
      <c r="H42" s="20">
        <v>70</v>
      </c>
      <c r="I42" s="20">
        <v>109.5</v>
      </c>
      <c r="J42" s="20">
        <v>190</v>
      </c>
      <c r="K42" s="19">
        <v>23.5</v>
      </c>
      <c r="N42" s="19"/>
    </row>
    <row r="43" spans="1:14" x14ac:dyDescent="0.25">
      <c r="A43" s="13">
        <v>2250</v>
      </c>
      <c r="B43" s="14">
        <v>278.83825578326963</v>
      </c>
      <c r="C43" s="19"/>
      <c r="E43" s="20"/>
      <c r="F43" s="20">
        <v>39.5</v>
      </c>
      <c r="G43" s="20">
        <v>50.75</v>
      </c>
      <c r="H43" s="20">
        <v>69.5</v>
      </c>
      <c r="I43" s="20">
        <v>109</v>
      </c>
      <c r="J43" s="20">
        <v>190.5</v>
      </c>
      <c r="K43" s="19">
        <v>24.25</v>
      </c>
      <c r="N43" s="19"/>
    </row>
    <row r="44" spans="1:14" s="18" customFormat="1" x14ac:dyDescent="0.25">
      <c r="A44" s="13">
        <v>2300</v>
      </c>
      <c r="B44" s="14">
        <v>290.9861333082502</v>
      </c>
      <c r="C44" s="22"/>
      <c r="D44" s="23"/>
      <c r="E44" s="23"/>
      <c r="F44" s="23">
        <v>38.659999999999997</v>
      </c>
      <c r="G44" s="23">
        <v>50</v>
      </c>
      <c r="H44" s="23">
        <v>69</v>
      </c>
      <c r="I44" s="20">
        <v>108.5</v>
      </c>
      <c r="J44" s="23">
        <v>191</v>
      </c>
      <c r="K44" s="22">
        <v>25</v>
      </c>
      <c r="L44" s="16"/>
      <c r="N44" s="19"/>
    </row>
    <row r="45" spans="1:14" x14ac:dyDescent="0.25">
      <c r="A45" s="15">
        <v>2350</v>
      </c>
      <c r="B45" s="14">
        <v>303.38500896014614</v>
      </c>
      <c r="C45" s="19"/>
      <c r="D45" s="20"/>
      <c r="E45" s="20"/>
      <c r="F45" s="20">
        <v>37.799999999999997</v>
      </c>
      <c r="G45" s="20">
        <v>49.25</v>
      </c>
      <c r="H45" s="20">
        <v>68.5</v>
      </c>
      <c r="I45" s="20">
        <v>108</v>
      </c>
      <c r="J45" s="20">
        <v>191.5</v>
      </c>
      <c r="K45" s="19">
        <v>26</v>
      </c>
      <c r="N45" s="19"/>
    </row>
    <row r="46" spans="1:14" x14ac:dyDescent="0.25">
      <c r="A46" s="13">
        <v>2400</v>
      </c>
      <c r="B46" s="14">
        <v>316.0345686737457</v>
      </c>
      <c r="C46" s="19"/>
      <c r="D46" s="20"/>
      <c r="E46" s="20"/>
      <c r="F46" s="16">
        <v>37</v>
      </c>
      <c r="G46" s="20">
        <v>48.5</v>
      </c>
      <c r="H46" s="20">
        <v>68</v>
      </c>
      <c r="I46" s="23">
        <v>107.5</v>
      </c>
      <c r="J46" s="20">
        <v>192</v>
      </c>
      <c r="K46" s="19">
        <v>27</v>
      </c>
      <c r="N46" s="19"/>
    </row>
    <row r="47" spans="1:14" x14ac:dyDescent="0.25">
      <c r="A47" s="13">
        <v>2450</v>
      </c>
      <c r="B47" s="14">
        <v>328.93450549416548</v>
      </c>
      <c r="C47" s="19"/>
      <c r="D47" s="20"/>
      <c r="E47" s="20"/>
      <c r="F47" s="20">
        <v>36</v>
      </c>
      <c r="G47" s="20">
        <v>47.75</v>
      </c>
      <c r="H47" s="20">
        <v>67</v>
      </c>
      <c r="I47" s="20">
        <v>107.5</v>
      </c>
      <c r="J47" s="20">
        <v>192</v>
      </c>
      <c r="K47" s="19">
        <v>28</v>
      </c>
      <c r="N47" s="19"/>
    </row>
    <row r="48" spans="1:14" x14ac:dyDescent="0.25">
      <c r="A48" s="13">
        <v>2500</v>
      </c>
      <c r="B48" s="14">
        <v>342.08451927263513</v>
      </c>
      <c r="C48" s="19"/>
      <c r="D48" s="20"/>
      <c r="E48" s="20"/>
      <c r="F48" s="20">
        <v>35</v>
      </c>
      <c r="G48" s="20">
        <v>47</v>
      </c>
      <c r="H48" s="20">
        <v>66</v>
      </c>
      <c r="I48" s="20">
        <v>107</v>
      </c>
      <c r="J48" s="20">
        <v>192</v>
      </c>
      <c r="K48" s="19">
        <v>29</v>
      </c>
      <c r="N48" s="19"/>
    </row>
    <row r="49" spans="1:14" x14ac:dyDescent="0.25">
      <c r="A49" s="15">
        <v>2550</v>
      </c>
      <c r="B49" s="14">
        <v>355.48431638118666</v>
      </c>
      <c r="C49" s="19"/>
      <c r="D49" s="20"/>
      <c r="E49" s="20"/>
      <c r="F49" s="20"/>
      <c r="G49" s="20"/>
      <c r="H49" s="20">
        <v>65</v>
      </c>
      <c r="I49" s="20">
        <v>106</v>
      </c>
      <c r="J49" s="20">
        <v>192</v>
      </c>
      <c r="K49" s="19">
        <v>30.5</v>
      </c>
      <c r="N49" s="19"/>
    </row>
    <row r="50" spans="1:14" x14ac:dyDescent="0.25">
      <c r="A50" s="13">
        <v>2600</v>
      </c>
      <c r="B50" s="14">
        <v>369.13360944470969</v>
      </c>
      <c r="C50" s="19"/>
      <c r="D50" s="20"/>
      <c r="E50" s="20"/>
      <c r="F50" s="20"/>
      <c r="G50" s="20"/>
      <c r="H50" s="20">
        <v>64</v>
      </c>
      <c r="I50" s="20">
        <v>105</v>
      </c>
      <c r="J50" s="20">
        <v>192</v>
      </c>
      <c r="K50" s="19">
        <v>32</v>
      </c>
      <c r="N50" s="19"/>
    </row>
    <row r="51" spans="1:14" x14ac:dyDescent="0.25">
      <c r="A51" s="13">
        <v>2650</v>
      </c>
      <c r="B51" s="14">
        <v>383.0321170890092</v>
      </c>
      <c r="C51" s="19"/>
      <c r="D51" s="20"/>
      <c r="E51" s="20"/>
      <c r="F51" s="20"/>
      <c r="G51" s="20"/>
      <c r="H51" s="20">
        <v>63</v>
      </c>
      <c r="I51" s="20">
        <v>104.5</v>
      </c>
      <c r="J51" s="20">
        <v>192</v>
      </c>
      <c r="K51" s="19">
        <v>33.5</v>
      </c>
      <c r="N51" s="19"/>
    </row>
    <row r="52" spans="1:14" x14ac:dyDescent="0.25">
      <c r="A52" s="13">
        <v>2700</v>
      </c>
      <c r="B52" s="14">
        <v>397.17956370361799</v>
      </c>
      <c r="C52" s="19"/>
      <c r="D52" s="20"/>
      <c r="E52" s="20"/>
      <c r="F52" s="20"/>
      <c r="G52" s="20"/>
      <c r="H52" s="20">
        <v>62</v>
      </c>
      <c r="I52" s="20">
        <v>104</v>
      </c>
      <c r="J52" s="20">
        <v>192</v>
      </c>
      <c r="K52" s="19">
        <v>35</v>
      </c>
      <c r="N52" s="19"/>
    </row>
    <row r="53" spans="1:14" x14ac:dyDescent="0.25">
      <c r="A53" s="15">
        <v>2750</v>
      </c>
      <c r="B53" s="14">
        <v>411.57567921824045</v>
      </c>
      <c r="C53" s="19"/>
      <c r="D53" s="20"/>
      <c r="E53" s="20"/>
      <c r="F53" s="20"/>
      <c r="G53" s="20"/>
      <c r="H53" s="20">
        <v>61</v>
      </c>
      <c r="I53" s="20">
        <v>103.5</v>
      </c>
      <c r="J53" s="20">
        <v>192</v>
      </c>
      <c r="K53" s="19">
        <v>36.5</v>
      </c>
      <c r="N53" s="19"/>
    </row>
    <row r="54" spans="1:14" x14ac:dyDescent="0.25">
      <c r="A54" s="13">
        <v>2800</v>
      </c>
      <c r="B54" s="14">
        <v>426.22019889181308</v>
      </c>
      <c r="C54" s="19"/>
      <c r="D54" s="20"/>
      <c r="E54" s="20"/>
      <c r="F54" s="20"/>
      <c r="G54" s="20">
        <v>41</v>
      </c>
      <c r="H54" s="20">
        <v>60</v>
      </c>
      <c r="I54" s="20">
        <v>103</v>
      </c>
      <c r="J54" s="20"/>
      <c r="K54" s="19">
        <v>38</v>
      </c>
      <c r="N54" s="19"/>
    </row>
    <row r="55" spans="1:14" x14ac:dyDescent="0.25">
      <c r="A55" s="13">
        <v>2850</v>
      </c>
      <c r="B55" s="14">
        <v>441.11286311324648</v>
      </c>
      <c r="C55" s="19"/>
      <c r="D55" s="20"/>
      <c r="E55" s="20"/>
      <c r="F55" s="20"/>
      <c r="G55" s="20"/>
      <c r="H55" s="20">
        <v>59</v>
      </c>
      <c r="I55" s="20">
        <v>101.5</v>
      </c>
      <c r="J55" s="20"/>
      <c r="K55" s="19">
        <v>39.5</v>
      </c>
      <c r="N55" s="19"/>
    </row>
    <row r="56" spans="1:14" x14ac:dyDescent="0.25">
      <c r="A56" s="13">
        <v>2900</v>
      </c>
      <c r="B56" s="14">
        <v>456.25341721301658</v>
      </c>
      <c r="C56" s="19"/>
      <c r="D56" s="20"/>
      <c r="E56" s="20"/>
      <c r="F56" s="20"/>
      <c r="G56" s="20"/>
      <c r="H56" s="20">
        <v>58</v>
      </c>
      <c r="I56" s="20">
        <v>100</v>
      </c>
      <c r="J56" s="20"/>
      <c r="K56" s="19">
        <v>41</v>
      </c>
      <c r="N56" s="19"/>
    </row>
    <row r="57" spans="1:14" x14ac:dyDescent="0.25">
      <c r="A57" s="15">
        <v>2950</v>
      </c>
      <c r="B57" s="14">
        <v>471.64161128482795</v>
      </c>
      <c r="C57" s="19"/>
      <c r="D57" s="20"/>
      <c r="E57" s="20"/>
      <c r="F57" s="20"/>
      <c r="G57" s="20"/>
      <c r="H57" s="20">
        <v>57</v>
      </c>
      <c r="I57" s="20">
        <v>99</v>
      </c>
      <c r="J57" s="20"/>
      <c r="K57" s="19">
        <v>42.5</v>
      </c>
      <c r="N57" s="19"/>
    </row>
    <row r="58" spans="1:14" x14ac:dyDescent="0.25">
      <c r="A58" s="13">
        <v>3000</v>
      </c>
      <c r="B58" s="14">
        <v>487.27720001665375</v>
      </c>
      <c r="C58" s="19"/>
      <c r="D58" s="20"/>
      <c r="E58" s="20"/>
      <c r="F58" s="20"/>
      <c r="G58" s="20"/>
      <c r="H58" s="20"/>
      <c r="I58" s="20">
        <v>98</v>
      </c>
      <c r="J58" s="20"/>
      <c r="K58" s="19">
        <v>44</v>
      </c>
      <c r="N58" s="19"/>
    </row>
    <row r="59" spans="1:14" x14ac:dyDescent="0.25">
      <c r="A59" s="13"/>
      <c r="B59" s="14"/>
      <c r="C59" s="19"/>
      <c r="D59" s="20"/>
      <c r="E59" s="20"/>
      <c r="F59" s="20"/>
      <c r="G59" s="20"/>
      <c r="H59" s="20"/>
      <c r="I59" s="20"/>
      <c r="J59" s="20"/>
    </row>
    <row r="60" spans="1:14" x14ac:dyDescent="0.25">
      <c r="A60" s="13"/>
      <c r="B60" s="14"/>
      <c r="C60" s="19"/>
      <c r="D60" s="20"/>
      <c r="E60" s="20"/>
      <c r="F60" s="20"/>
      <c r="G60" s="20"/>
      <c r="H60" s="20"/>
      <c r="I60" s="20"/>
      <c r="J60" s="20"/>
    </row>
    <row r="61" spans="1:14" x14ac:dyDescent="0.25">
      <c r="A61" s="13"/>
      <c r="B61" s="14"/>
      <c r="C61" s="19"/>
      <c r="D61" s="20"/>
      <c r="E61" s="20"/>
      <c r="F61" s="20"/>
      <c r="G61" s="20"/>
      <c r="H61" s="20"/>
      <c r="I61" s="20"/>
      <c r="J61" s="20"/>
    </row>
    <row r="62" spans="1:14" x14ac:dyDescent="0.25">
      <c r="A62" s="13"/>
      <c r="B62" s="14"/>
      <c r="C62" s="19"/>
      <c r="D62" s="20"/>
      <c r="E62" s="20"/>
      <c r="F62" s="20"/>
      <c r="G62" s="20"/>
      <c r="H62" s="20"/>
      <c r="I62" s="20"/>
      <c r="J62" s="20"/>
    </row>
    <row r="63" spans="1:14" x14ac:dyDescent="0.25">
      <c r="A63" s="13"/>
      <c r="B63" s="14"/>
      <c r="J63" s="20"/>
    </row>
    <row r="64" spans="1:14" x14ac:dyDescent="0.25">
      <c r="A64" s="13"/>
      <c r="B64" s="14"/>
      <c r="J64" s="20"/>
    </row>
    <row r="65" spans="1:10" x14ac:dyDescent="0.25">
      <c r="A65" s="13"/>
      <c r="B65" s="14"/>
      <c r="J65" s="20"/>
    </row>
    <row r="66" spans="1:10" x14ac:dyDescent="0.25">
      <c r="A66" s="13"/>
      <c r="B66" s="14"/>
      <c r="J66" s="20"/>
    </row>
    <row r="67" spans="1:10" x14ac:dyDescent="0.25">
      <c r="A67" s="13"/>
      <c r="B67" s="14"/>
      <c r="J67" s="20"/>
    </row>
    <row r="68" spans="1:10" x14ac:dyDescent="0.25">
      <c r="A68" s="13"/>
      <c r="B68" s="14"/>
      <c r="J68" s="20"/>
    </row>
    <row r="69" spans="1:10" x14ac:dyDescent="0.25">
      <c r="A69" s="13"/>
      <c r="B69" s="14"/>
      <c r="J69" s="20"/>
    </row>
    <row r="70" spans="1:10" x14ac:dyDescent="0.25">
      <c r="A70" s="13"/>
      <c r="B70" s="14"/>
      <c r="J70" s="20"/>
    </row>
    <row r="71" spans="1:10" x14ac:dyDescent="0.25">
      <c r="A71" s="13"/>
      <c r="B71" s="14"/>
    </row>
    <row r="72" spans="1:10" x14ac:dyDescent="0.25">
      <c r="A72" s="13"/>
      <c r="B72" s="14"/>
    </row>
    <row r="73" spans="1:10" x14ac:dyDescent="0.25">
      <c r="B73" s="14"/>
    </row>
    <row r="74" spans="1:10" x14ac:dyDescent="0.25">
      <c r="B74" s="14"/>
    </row>
    <row r="75" spans="1:10" x14ac:dyDescent="0.25">
      <c r="B75" s="14"/>
    </row>
    <row r="76" spans="1:10" x14ac:dyDescent="0.25">
      <c r="B76" s="14"/>
    </row>
    <row r="77" spans="1:10" x14ac:dyDescent="0.25">
      <c r="B77" s="14"/>
    </row>
    <row r="78" spans="1:10" x14ac:dyDescent="0.25">
      <c r="B78" s="14"/>
    </row>
    <row r="79" spans="1:10" x14ac:dyDescent="0.25">
      <c r="B79" s="14"/>
    </row>
    <row r="80" spans="1:10" x14ac:dyDescent="0.25">
      <c r="B80" s="14"/>
    </row>
    <row r="81" spans="2:2" x14ac:dyDescent="0.25">
      <c r="B81" s="14"/>
    </row>
    <row r="82" spans="2:2" x14ac:dyDescent="0.25">
      <c r="B82" s="14"/>
    </row>
    <row r="83" spans="2:2" x14ac:dyDescent="0.25">
      <c r="B83" s="14"/>
    </row>
    <row r="84" spans="2:2" x14ac:dyDescent="0.25">
      <c r="B84" s="14"/>
    </row>
    <row r="85" spans="2:2" x14ac:dyDescent="0.25">
      <c r="B85" s="14"/>
    </row>
    <row r="86" spans="2:2" x14ac:dyDescent="0.25">
      <c r="B86" s="14"/>
    </row>
    <row r="87" spans="2:2" x14ac:dyDescent="0.25">
      <c r="B87" s="14"/>
    </row>
    <row r="88" spans="2:2" x14ac:dyDescent="0.25">
      <c r="B88" s="14"/>
    </row>
    <row r="89" spans="2:2" x14ac:dyDescent="0.25">
      <c r="B89" s="14"/>
    </row>
    <row r="90" spans="2:2" x14ac:dyDescent="0.25">
      <c r="B90" s="14"/>
    </row>
    <row r="91" spans="2:2" x14ac:dyDescent="0.25">
      <c r="B91" s="14"/>
    </row>
    <row r="92" spans="2:2" x14ac:dyDescent="0.25">
      <c r="B92" s="14"/>
    </row>
    <row r="93" spans="2:2" x14ac:dyDescent="0.25">
      <c r="B93" s="14"/>
    </row>
    <row r="94" spans="2:2" x14ac:dyDescent="0.25">
      <c r="B94" s="14"/>
    </row>
    <row r="95" spans="2:2" x14ac:dyDescent="0.25">
      <c r="B95" s="14"/>
    </row>
    <row r="96" spans="2:2" x14ac:dyDescent="0.25">
      <c r="B96" s="14"/>
    </row>
    <row r="97" spans="2:2" x14ac:dyDescent="0.25">
      <c r="B97" s="14"/>
    </row>
    <row r="98" spans="2:2" x14ac:dyDescent="0.25">
      <c r="B98" s="14"/>
    </row>
    <row r="99" spans="2:2" x14ac:dyDescent="0.25">
      <c r="B99" s="14"/>
    </row>
    <row r="100" spans="2:2" x14ac:dyDescent="0.25">
      <c r="B100" s="14"/>
    </row>
    <row r="101" spans="2:2" x14ac:dyDescent="0.25">
      <c r="B101" s="14"/>
    </row>
    <row r="102" spans="2:2" x14ac:dyDescent="0.25">
      <c r="B102" s="14"/>
    </row>
    <row r="103" spans="2:2" x14ac:dyDescent="0.25">
      <c r="B103" s="14"/>
    </row>
    <row r="104" spans="2:2" x14ac:dyDescent="0.25">
      <c r="B104" s="14"/>
    </row>
    <row r="105" spans="2:2" x14ac:dyDescent="0.25">
      <c r="B105" s="14"/>
    </row>
    <row r="106" spans="2:2" x14ac:dyDescent="0.25">
      <c r="B106" s="14"/>
    </row>
    <row r="107" spans="2:2" x14ac:dyDescent="0.25">
      <c r="B107" s="14"/>
    </row>
    <row r="108" spans="2:2" x14ac:dyDescent="0.25">
      <c r="B108" s="14"/>
    </row>
  </sheetData>
  <pageMargins left="0.23622047244094491" right="0.23622047244094491" top="0.74803149606299213" bottom="0.74803149606299213" header="0.31496062992125984" footer="0.31496062992125984"/>
  <pageSetup paperSize="9" scale="9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5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Punto funzionamento</vt:lpstr>
      <vt:lpstr>Caratteristica resistente</vt:lpstr>
      <vt:lpstr>Foglio1</vt:lpstr>
      <vt:lpstr>Hs</vt:lpstr>
      <vt:lpstr>Ht</vt:lpstr>
      <vt:lpstr>Grafico3</vt:lpstr>
      <vt:lpstr>Hs!Titoli_stampa</vt:lpstr>
      <vt:lpstr>Ht!Titoli_stampa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Boscolo</dc:creator>
  <cp:lastModifiedBy>BOSCOLO MARCO</cp:lastModifiedBy>
  <dcterms:created xsi:type="dcterms:W3CDTF">2017-04-05T09:40:36Z</dcterms:created>
  <dcterms:modified xsi:type="dcterms:W3CDTF">2020-05-06T08:03:38Z</dcterms:modified>
</cp:coreProperties>
</file>