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marco\Documents\MEGAsync\Didattica\ITnavi\21-22\condotte\"/>
    </mc:Choice>
  </mc:AlternateContent>
  <bookViews>
    <workbookView xWindow="0" yWindow="0" windowWidth="16380" windowHeight="8196" tabRatio="500" activeTab="2"/>
  </bookViews>
  <sheets>
    <sheet name="Schema" sheetId="2" r:id="rId1"/>
    <sheet name="Foglio1" sheetId="3" r:id="rId2"/>
    <sheet name="Svolgimento" sheetId="1" r:id="rId3"/>
  </sheets>
  <definedNames>
    <definedName name="eps">Svolgimento!$B$9</definedName>
    <definedName name="mu">Svolgimento!$B$7</definedName>
    <definedName name="rho">Svolgimento!$B$6</definedName>
  </definedNames>
  <calcPr calcId="162913"/>
  <extLst>
    <ext xmlns:loext="http://schemas.libreoffice.org/" uri="{7626C862-2A13-11E5-B345-FEFF819CDC9F}">
      <loext:extCalcPr stringRefSyntax="CalcA1ExcelA1"/>
    </ext>
  </extLst>
</workbook>
</file>

<file path=xl/calcChain.xml><?xml version="1.0" encoding="utf-8"?>
<calcChain xmlns="http://schemas.openxmlformats.org/spreadsheetml/2006/main">
  <c r="F68" i="1" l="1"/>
  <c r="F67" i="1"/>
  <c r="F66" i="1"/>
  <c r="F63" i="1"/>
  <c r="F62" i="1"/>
  <c r="F60" i="1"/>
  <c r="L40" i="1"/>
  <c r="M39" i="1"/>
  <c r="L39" i="1"/>
  <c r="F52" i="1"/>
  <c r="F53" i="1"/>
  <c r="F47" i="1"/>
  <c r="F55" i="1"/>
  <c r="F48" i="1"/>
  <c r="F46" i="1"/>
  <c r="F56" i="1"/>
  <c r="F49" i="1"/>
  <c r="F45" i="1"/>
  <c r="F42" i="1"/>
  <c r="F41" i="1"/>
  <c r="F40" i="1"/>
  <c r="F39" i="1"/>
  <c r="F38" i="1"/>
  <c r="F37" i="1"/>
  <c r="F36" i="1"/>
  <c r="F35" i="1"/>
  <c r="F31" i="1"/>
  <c r="F30" i="1"/>
  <c r="F28" i="1"/>
  <c r="F27" i="1"/>
  <c r="F24" i="1"/>
  <c r="F23" i="1"/>
  <c r="F22" i="1"/>
  <c r="F21" i="1"/>
  <c r="F20" i="1"/>
  <c r="F17" i="1"/>
  <c r="F16" i="1"/>
  <c r="F15" i="1"/>
  <c r="F14" i="1"/>
  <c r="F13" i="1"/>
  <c r="F12" i="1"/>
  <c r="F11" i="1"/>
  <c r="F10" i="1"/>
  <c r="B71" i="1"/>
  <c r="B72" i="1" s="1"/>
  <c r="B73" i="1" s="1"/>
  <c r="B74" i="1" s="1"/>
  <c r="B75" i="1" s="1"/>
  <c r="B70" i="1"/>
  <c r="B69" i="1"/>
  <c r="B59" i="1"/>
  <c r="B60" i="1" s="1"/>
  <c r="B61" i="1" s="1"/>
  <c r="B62" i="1" s="1"/>
  <c r="B63" i="1" s="1"/>
  <c r="B64" i="1" s="1"/>
  <c r="B58" i="1"/>
  <c r="B47" i="1"/>
  <c r="B48" i="1" s="1"/>
  <c r="B49" i="1" s="1"/>
  <c r="B50" i="1" s="1"/>
  <c r="B51" i="1" s="1"/>
  <c r="B52" i="1" s="1"/>
  <c r="B53" i="1" s="1"/>
  <c r="B37" i="1"/>
  <c r="B38" i="1" s="1"/>
  <c r="B39" i="1" s="1"/>
  <c r="B40" i="1" s="1"/>
  <c r="B41" i="1" s="1"/>
  <c r="B42" i="1" s="1"/>
  <c r="B36" i="1"/>
  <c r="B27" i="1"/>
  <c r="B16" i="1"/>
  <c r="B17" i="1" s="1"/>
  <c r="B18" i="1" s="1"/>
  <c r="B19" i="1" s="1"/>
  <c r="B20" i="1" s="1"/>
  <c r="B25" i="1"/>
  <c r="B26" i="1" s="1"/>
  <c r="B24" i="1"/>
  <c r="B15" i="1"/>
  <c r="B14" i="1"/>
  <c r="B13" i="1"/>
  <c r="B28" i="1" l="1"/>
  <c r="B29" i="1" s="1"/>
  <c r="B30" i="1" s="1"/>
  <c r="B31" i="1" s="1"/>
  <c r="B9" i="1"/>
</calcChain>
</file>

<file path=xl/sharedStrings.xml><?xml version="1.0" encoding="utf-8"?>
<sst xmlns="http://schemas.openxmlformats.org/spreadsheetml/2006/main" count="184" uniqueCount="56">
  <si>
    <t>l/s</t>
  </si>
  <si>
    <t>rho</t>
  </si>
  <si>
    <t>mu</t>
  </si>
  <si>
    <t>eps</t>
  </si>
  <si>
    <t>1-2</t>
  </si>
  <si>
    <t>L</t>
  </si>
  <si>
    <t>G</t>
  </si>
  <si>
    <t>Dp</t>
  </si>
  <si>
    <t>D</t>
  </si>
  <si>
    <t>u</t>
  </si>
  <si>
    <t>Dc</t>
  </si>
  <si>
    <t>Re</t>
  </si>
  <si>
    <t>Ds</t>
  </si>
  <si>
    <t>f'</t>
  </si>
  <si>
    <t>Db</t>
  </si>
  <si>
    <t>Dp/L</t>
  </si>
  <si>
    <t>2-11</t>
  </si>
  <si>
    <t>Pa</t>
  </si>
  <si>
    <t>Ab/Ac</t>
  </si>
  <si>
    <t>3-4</t>
  </si>
  <si>
    <t>Cb</t>
  </si>
  <si>
    <t>2-3</t>
  </si>
  <si>
    <t>As/Ac</t>
  </si>
  <si>
    <t>Cs</t>
  </si>
  <si>
    <t>Dps</t>
  </si>
  <si>
    <t>5-6</t>
  </si>
  <si>
    <t>4-9</t>
  </si>
  <si>
    <t>7-8</t>
  </si>
  <si>
    <t>4-5</t>
  </si>
  <si>
    <t>11-12</t>
  </si>
  <si>
    <t>6-7</t>
  </si>
  <si>
    <t>C0</t>
  </si>
  <si>
    <t>9-10</t>
  </si>
  <si>
    <t>m</t>
  </si>
  <si>
    <t>m/s</t>
  </si>
  <si>
    <t>f_a</t>
  </si>
  <si>
    <t>Pa /m</t>
  </si>
  <si>
    <t>f_A</t>
  </si>
  <si>
    <t>u_b</t>
  </si>
  <si>
    <t>u_s</t>
  </si>
  <si>
    <t>Dp_tot</t>
  </si>
  <si>
    <t>1-8</t>
  </si>
  <si>
    <t>1-12</t>
  </si>
  <si>
    <t>1-10</t>
  </si>
  <si>
    <t>serranda 8</t>
  </si>
  <si>
    <t>Qb/Qc</t>
  </si>
  <si>
    <t>Qs/Qc</t>
  </si>
  <si>
    <t>Qc</t>
  </si>
  <si>
    <t>Qs</t>
  </si>
  <si>
    <t>Qb</t>
  </si>
  <si>
    <t>Dpb</t>
  </si>
  <si>
    <t>4-5-9</t>
  </si>
  <si>
    <t>C1</t>
  </si>
  <si>
    <t>C2</t>
  </si>
  <si>
    <t>Pa/m</t>
  </si>
  <si>
    <t>mm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</si>
</sst>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64" formatCode="0.00E+000"/>
    <numFmt numFmtId="165" formatCode="dd/mm/yy"/>
    <numFmt numFmtId="166" formatCode="0.000"/>
    <numFmt numFmtId="167" formatCode="0.0000"/>
  </numFmts>
  <fonts count="2">
    <font>
      <sz val="10"/>
      <name val="Arial"/>
      <family val="2"/>
    </font>
    <font>
      <sz val="10"/>
      <name val="Lohit Hindi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 applyBorder="0" applyProtection="0">
      <alignment horizontal="center" textRotation="90"/>
    </xf>
  </cellStyleXfs>
  <cellXfs count="13">
    <xf numFmtId="0" fontId="0" fillId="0" borderId="0" xfId="0"/>
    <xf numFmtId="164" fontId="0" fillId="0" borderId="0" xfId="0" applyNumberFormat="1"/>
    <xf numFmtId="165" fontId="0" fillId="0" borderId="0" xfId="0" applyNumberFormat="1" applyFont="1"/>
    <xf numFmtId="2" fontId="0" fillId="0" borderId="0" xfId="0" applyNumberFormat="1"/>
    <xf numFmtId="166" fontId="0" fillId="0" borderId="0" xfId="0" applyNumberFormat="1"/>
    <xf numFmtId="1" fontId="0" fillId="0" borderId="0" xfId="0" applyNumberFormat="1"/>
    <xf numFmtId="167" fontId="0" fillId="0" borderId="0" xfId="0" applyNumberFormat="1"/>
    <xf numFmtId="0" fontId="0" fillId="2" borderId="0" xfId="0" applyFill="1"/>
    <xf numFmtId="2" fontId="0" fillId="2" borderId="0" xfId="0" applyNumberFormat="1" applyFill="1"/>
    <xf numFmtId="16" fontId="0" fillId="0" borderId="0" xfId="0" quotePrefix="1" applyNumberFormat="1"/>
    <xf numFmtId="0" fontId="0" fillId="0" borderId="0" xfId="0" quotePrefix="1"/>
    <xf numFmtId="14" fontId="0" fillId="0" borderId="0" xfId="0" quotePrefix="1" applyNumberFormat="1"/>
    <xf numFmtId="0" fontId="0" fillId="0" borderId="0" xfId="0" applyFill="1"/>
  </cellXfs>
  <cellStyles count="2">
    <cellStyle name="Normale" xfId="0" builtinId="0"/>
    <cellStyle name="Testo descrittivo" xfId="1" builtinId="53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130629</xdr:colOff>
      <xdr:row>6</xdr:row>
      <xdr:rowOff>32657</xdr:rowOff>
    </xdr:from>
    <xdr:to>
      <xdr:col>22</xdr:col>
      <xdr:colOff>474562</xdr:colOff>
      <xdr:row>35</xdr:row>
      <xdr:rowOff>97971</xdr:rowOff>
    </xdr:to>
    <xdr:pic>
      <xdr:nvPicPr>
        <xdr:cNvPr id="4" name="Immagine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629" y="1012371"/>
          <a:ext cx="17826390" cy="48006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125506</xdr:colOff>
      <xdr:row>0</xdr:row>
      <xdr:rowOff>0</xdr:rowOff>
    </xdr:from>
    <xdr:to>
      <xdr:col>19</xdr:col>
      <xdr:colOff>430306</xdr:colOff>
      <xdr:row>42</xdr:row>
      <xdr:rowOff>96892</xdr:rowOff>
    </xdr:to>
    <xdr:pic>
      <xdr:nvPicPr>
        <xdr:cNvPr id="2" name="Immagin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54306" y="0"/>
          <a:ext cx="10058400" cy="7250727"/>
        </a:xfrm>
        <a:prstGeom prst="rect">
          <a:avLst/>
        </a:prstGeom>
      </xdr:spPr>
    </xdr:pic>
    <xdr:clientData/>
  </xdr:twoCellAnchor>
  <xdr:twoCellAnchor>
    <xdr:from>
      <xdr:col>8</xdr:col>
      <xdr:colOff>546847</xdr:colOff>
      <xdr:row>40</xdr:row>
      <xdr:rowOff>161365</xdr:rowOff>
    </xdr:from>
    <xdr:to>
      <xdr:col>9</xdr:col>
      <xdr:colOff>367553</xdr:colOff>
      <xdr:row>41</xdr:row>
      <xdr:rowOff>0</xdr:rowOff>
    </xdr:to>
    <xdr:cxnSp macro="">
      <xdr:nvCxnSpPr>
        <xdr:cNvPr id="4" name="Connettore diritto 3"/>
        <xdr:cNvCxnSpPr/>
      </xdr:nvCxnSpPr>
      <xdr:spPr>
        <a:xfrm>
          <a:off x="5423647" y="6974541"/>
          <a:ext cx="430306" cy="8965"/>
        </a:xfrm>
        <a:prstGeom prst="line">
          <a:avLst/>
        </a:prstGeom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7</xdr:col>
      <xdr:colOff>228016</xdr:colOff>
      <xdr:row>11</xdr:row>
      <xdr:rowOff>49500</xdr:rowOff>
    </xdr:from>
    <xdr:to>
      <xdr:col>7</xdr:col>
      <xdr:colOff>228016</xdr:colOff>
      <xdr:row>39</xdr:row>
      <xdr:rowOff>112254</xdr:rowOff>
    </xdr:to>
    <xdr:cxnSp macro="">
      <xdr:nvCxnSpPr>
        <xdr:cNvPr id="6" name="Connettore diritto 5"/>
        <xdr:cNvCxnSpPr/>
      </xdr:nvCxnSpPr>
      <xdr:spPr>
        <a:xfrm flipV="1">
          <a:off x="4495216" y="1871674"/>
          <a:ext cx="0" cy="4701015"/>
        </a:xfrm>
        <a:prstGeom prst="line">
          <a:avLst/>
        </a:prstGeom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7</xdr:col>
      <xdr:colOff>424070</xdr:colOff>
      <xdr:row>21</xdr:row>
      <xdr:rowOff>6626</xdr:rowOff>
    </xdr:from>
    <xdr:to>
      <xdr:col>11</xdr:col>
      <xdr:colOff>530087</xdr:colOff>
      <xdr:row>29</xdr:row>
      <xdr:rowOff>152400</xdr:rowOff>
    </xdr:to>
    <xdr:cxnSp macro="">
      <xdr:nvCxnSpPr>
        <xdr:cNvPr id="8" name="Connettore diritto 7"/>
        <xdr:cNvCxnSpPr/>
      </xdr:nvCxnSpPr>
      <xdr:spPr>
        <a:xfrm>
          <a:off x="4691270" y="3485322"/>
          <a:ext cx="2544417" cy="1470991"/>
        </a:xfrm>
        <a:prstGeom prst="line">
          <a:avLst/>
        </a:prstGeom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3</xdr:col>
      <xdr:colOff>583095</xdr:colOff>
      <xdr:row>24</xdr:row>
      <xdr:rowOff>99391</xdr:rowOff>
    </xdr:from>
    <xdr:to>
      <xdr:col>9</xdr:col>
      <xdr:colOff>192156</xdr:colOff>
      <xdr:row>24</xdr:row>
      <xdr:rowOff>99391</xdr:rowOff>
    </xdr:to>
    <xdr:cxnSp macro="">
      <xdr:nvCxnSpPr>
        <xdr:cNvPr id="10" name="Connettore diritto 9"/>
        <xdr:cNvCxnSpPr/>
      </xdr:nvCxnSpPr>
      <xdr:spPr>
        <a:xfrm flipH="1">
          <a:off x="2411895" y="4075043"/>
          <a:ext cx="3266661" cy="0"/>
        </a:xfrm>
        <a:prstGeom prst="line">
          <a:avLst/>
        </a:prstGeom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8</xdr:col>
      <xdr:colOff>572572</xdr:colOff>
      <xdr:row>11</xdr:row>
      <xdr:rowOff>47941</xdr:rowOff>
    </xdr:from>
    <xdr:to>
      <xdr:col>8</xdr:col>
      <xdr:colOff>572572</xdr:colOff>
      <xdr:row>39</xdr:row>
      <xdr:rowOff>110695</xdr:rowOff>
    </xdr:to>
    <xdr:cxnSp macro="">
      <xdr:nvCxnSpPr>
        <xdr:cNvPr id="11" name="Connettore diritto 10"/>
        <xdr:cNvCxnSpPr/>
      </xdr:nvCxnSpPr>
      <xdr:spPr>
        <a:xfrm flipV="1">
          <a:off x="5449372" y="1870115"/>
          <a:ext cx="0" cy="4701015"/>
        </a:xfrm>
        <a:prstGeom prst="line">
          <a:avLst/>
        </a:prstGeom>
      </xdr:spPr>
      <xdr:style>
        <a:lnRef idx="3">
          <a:schemeClr val="accent5"/>
        </a:lnRef>
        <a:fillRef idx="0">
          <a:schemeClr val="accent5"/>
        </a:fillRef>
        <a:effectRef idx="2">
          <a:schemeClr val="accent5"/>
        </a:effectRef>
        <a:fontRef idx="minor">
          <a:schemeClr val="tx1"/>
        </a:fontRef>
      </xdr:style>
    </xdr:cxnSp>
    <xdr:clientData/>
  </xdr:twoCellAnchor>
  <xdr:twoCellAnchor>
    <xdr:from>
      <xdr:col>3</xdr:col>
      <xdr:colOff>357809</xdr:colOff>
      <xdr:row>26</xdr:row>
      <xdr:rowOff>99391</xdr:rowOff>
    </xdr:from>
    <xdr:to>
      <xdr:col>8</xdr:col>
      <xdr:colOff>576470</xdr:colOff>
      <xdr:row>26</xdr:row>
      <xdr:rowOff>99391</xdr:rowOff>
    </xdr:to>
    <xdr:cxnSp macro="">
      <xdr:nvCxnSpPr>
        <xdr:cNvPr id="12" name="Connettore diritto 11"/>
        <xdr:cNvCxnSpPr/>
      </xdr:nvCxnSpPr>
      <xdr:spPr>
        <a:xfrm flipH="1">
          <a:off x="2186609" y="4406348"/>
          <a:ext cx="3266661" cy="0"/>
        </a:xfrm>
        <a:prstGeom prst="line">
          <a:avLst/>
        </a:prstGeom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8</xdr:col>
      <xdr:colOff>121999</xdr:colOff>
      <xdr:row>11</xdr:row>
      <xdr:rowOff>34689</xdr:rowOff>
    </xdr:from>
    <xdr:to>
      <xdr:col>8</xdr:col>
      <xdr:colOff>121999</xdr:colOff>
      <xdr:row>39</xdr:row>
      <xdr:rowOff>97443</xdr:rowOff>
    </xdr:to>
    <xdr:cxnSp macro="">
      <xdr:nvCxnSpPr>
        <xdr:cNvPr id="13" name="Connettore diritto 12"/>
        <xdr:cNvCxnSpPr/>
      </xdr:nvCxnSpPr>
      <xdr:spPr>
        <a:xfrm flipV="1">
          <a:off x="4998799" y="1856863"/>
          <a:ext cx="0" cy="4701015"/>
        </a:xfrm>
        <a:prstGeom prst="line">
          <a:avLst/>
        </a:prstGeom>
      </xdr:spPr>
      <xdr:style>
        <a:lnRef idx="3">
          <a:schemeClr val="accent5"/>
        </a:lnRef>
        <a:fillRef idx="0">
          <a:schemeClr val="accent5"/>
        </a:fillRef>
        <a:effectRef idx="2">
          <a:schemeClr val="accent5"/>
        </a:effectRef>
        <a:fontRef idx="minor">
          <a:schemeClr val="tx1"/>
        </a:fontRef>
      </xdr:style>
    </xdr:cxnSp>
    <xdr:clientData/>
  </xdr:twoCellAnchor>
  <xdr:twoCellAnchor>
    <xdr:from>
      <xdr:col>4</xdr:col>
      <xdr:colOff>39757</xdr:colOff>
      <xdr:row>25</xdr:row>
      <xdr:rowOff>86139</xdr:rowOff>
    </xdr:from>
    <xdr:to>
      <xdr:col>8</xdr:col>
      <xdr:colOff>112645</xdr:colOff>
      <xdr:row>25</xdr:row>
      <xdr:rowOff>92766</xdr:rowOff>
    </xdr:to>
    <xdr:cxnSp macro="">
      <xdr:nvCxnSpPr>
        <xdr:cNvPr id="14" name="Connettore diritto 13"/>
        <xdr:cNvCxnSpPr/>
      </xdr:nvCxnSpPr>
      <xdr:spPr>
        <a:xfrm flipH="1" flipV="1">
          <a:off x="2478157" y="4227443"/>
          <a:ext cx="2511288" cy="6627"/>
        </a:xfrm>
        <a:prstGeom prst="line">
          <a:avLst/>
        </a:prstGeom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3</xdr:col>
      <xdr:colOff>523461</xdr:colOff>
      <xdr:row>22</xdr:row>
      <xdr:rowOff>39755</xdr:rowOff>
    </xdr:from>
    <xdr:to>
      <xdr:col>9</xdr:col>
      <xdr:colOff>132522</xdr:colOff>
      <xdr:row>22</xdr:row>
      <xdr:rowOff>39755</xdr:rowOff>
    </xdr:to>
    <xdr:cxnSp macro="">
      <xdr:nvCxnSpPr>
        <xdr:cNvPr id="16" name="Connettore diritto 15"/>
        <xdr:cNvCxnSpPr/>
      </xdr:nvCxnSpPr>
      <xdr:spPr>
        <a:xfrm flipH="1">
          <a:off x="2352261" y="3684103"/>
          <a:ext cx="3266661" cy="0"/>
        </a:xfrm>
        <a:prstGeom prst="line">
          <a:avLst/>
        </a:prstGeom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706932</xdr:colOff>
      <xdr:row>45</xdr:row>
      <xdr:rowOff>115725</xdr:rowOff>
    </xdr:from>
    <xdr:to>
      <xdr:col>15</xdr:col>
      <xdr:colOff>58891</xdr:colOff>
      <xdr:row>56</xdr:row>
      <xdr:rowOff>143435</xdr:rowOff>
    </xdr:to>
    <xdr:pic>
      <xdr:nvPicPr>
        <xdr:cNvPr id="3" name="Immagine 2"/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6717"/>
        <a:stretch/>
      </xdr:blipFill>
      <xdr:spPr>
        <a:xfrm>
          <a:off x="5673379" y="7780549"/>
          <a:ext cx="6452006" cy="1901333"/>
        </a:xfrm>
        <a:prstGeom prst="rect">
          <a:avLst/>
        </a:prstGeom>
      </xdr:spPr>
    </xdr:pic>
    <xdr:clientData/>
  </xdr:twoCellAnchor>
  <xdr:twoCellAnchor editAs="oneCell">
    <xdr:from>
      <xdr:col>7</xdr:col>
      <xdr:colOff>695800</xdr:colOff>
      <xdr:row>9</xdr:row>
      <xdr:rowOff>27582</xdr:rowOff>
    </xdr:from>
    <xdr:to>
      <xdr:col>17</xdr:col>
      <xdr:colOff>534435</xdr:colOff>
      <xdr:row>37</xdr:row>
      <xdr:rowOff>43741</xdr:rowOff>
    </xdr:to>
    <xdr:pic>
      <xdr:nvPicPr>
        <xdr:cNvPr id="4" name="Immagine 3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63554" y="1557444"/>
          <a:ext cx="7751712" cy="4781589"/>
        </a:xfrm>
        <a:prstGeom prst="rect">
          <a:avLst/>
        </a:prstGeom>
      </xdr:spPr>
    </xdr:pic>
    <xdr:clientData/>
  </xdr:twoCellAnchor>
  <xdr:twoCellAnchor editAs="oneCell">
    <xdr:from>
      <xdr:col>19</xdr:col>
      <xdr:colOff>0</xdr:colOff>
      <xdr:row>9</xdr:row>
      <xdr:rowOff>0</xdr:rowOff>
    </xdr:from>
    <xdr:to>
      <xdr:col>28</xdr:col>
      <xdr:colOff>198755</xdr:colOff>
      <xdr:row>36</xdr:row>
      <xdr:rowOff>17999</xdr:rowOff>
    </xdr:to>
    <xdr:pic>
      <xdr:nvPicPr>
        <xdr:cNvPr id="2" name="Immagine 1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5285720" y="1508760"/>
          <a:ext cx="7331075" cy="4549534"/>
        </a:xfrm>
        <a:prstGeom prst="rect">
          <a:avLst/>
        </a:prstGeom>
      </xdr:spPr>
    </xdr:pic>
    <xdr:clientData/>
  </xdr:twoCellAnchor>
  <xdr:twoCellAnchor>
    <xdr:from>
      <xdr:col>9</xdr:col>
      <xdr:colOff>126124</xdr:colOff>
      <xdr:row>13</xdr:row>
      <xdr:rowOff>120869</xdr:rowOff>
    </xdr:from>
    <xdr:to>
      <xdr:col>9</xdr:col>
      <xdr:colOff>341586</xdr:colOff>
      <xdr:row>14</xdr:row>
      <xdr:rowOff>126124</xdr:rowOff>
    </xdr:to>
    <xdr:sp macro="" textlink="">
      <xdr:nvSpPr>
        <xdr:cNvPr id="5" name="Ovale 4"/>
        <xdr:cNvSpPr/>
      </xdr:nvSpPr>
      <xdr:spPr>
        <a:xfrm>
          <a:off x="7493876" y="2307021"/>
          <a:ext cx="215462" cy="173420"/>
        </a:xfrm>
        <a:prstGeom prst="ellipse">
          <a:avLst/>
        </a:prstGeom>
        <a:noFill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it-IT" sz="1100"/>
        </a:p>
      </xdr:txBody>
    </xdr:sp>
    <xdr:clientData/>
  </xdr:twoCellAnchor>
  <xdr:twoCellAnchor>
    <xdr:from>
      <xdr:col>8</xdr:col>
      <xdr:colOff>120868</xdr:colOff>
      <xdr:row>15</xdr:row>
      <xdr:rowOff>141890</xdr:rowOff>
    </xdr:from>
    <xdr:to>
      <xdr:col>8</xdr:col>
      <xdr:colOff>336330</xdr:colOff>
      <xdr:row>16</xdr:row>
      <xdr:rowOff>147145</xdr:rowOff>
    </xdr:to>
    <xdr:sp macro="" textlink="">
      <xdr:nvSpPr>
        <xdr:cNvPr id="6" name="Ovale 5"/>
        <xdr:cNvSpPr/>
      </xdr:nvSpPr>
      <xdr:spPr>
        <a:xfrm>
          <a:off x="6695089" y="2664373"/>
          <a:ext cx="215462" cy="173420"/>
        </a:xfrm>
        <a:prstGeom prst="ellipse">
          <a:avLst/>
        </a:prstGeom>
        <a:noFill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it-IT" sz="1100"/>
        </a:p>
      </xdr:txBody>
    </xdr:sp>
    <xdr:clientData/>
  </xdr:twoCellAnchor>
  <xdr:twoCellAnchor>
    <xdr:from>
      <xdr:col>8</xdr:col>
      <xdr:colOff>126124</xdr:colOff>
      <xdr:row>16</xdr:row>
      <xdr:rowOff>126125</xdr:rowOff>
    </xdr:from>
    <xdr:to>
      <xdr:col>8</xdr:col>
      <xdr:colOff>341586</xdr:colOff>
      <xdr:row>17</xdr:row>
      <xdr:rowOff>131379</xdr:rowOff>
    </xdr:to>
    <xdr:sp macro="" textlink="">
      <xdr:nvSpPr>
        <xdr:cNvPr id="7" name="Ovale 6"/>
        <xdr:cNvSpPr/>
      </xdr:nvSpPr>
      <xdr:spPr>
        <a:xfrm>
          <a:off x="6700345" y="2816773"/>
          <a:ext cx="215462" cy="173420"/>
        </a:xfrm>
        <a:prstGeom prst="ellipse">
          <a:avLst/>
        </a:prstGeom>
        <a:noFill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it-IT" sz="1100"/>
        </a:p>
      </xdr:txBody>
    </xdr:sp>
    <xdr:clientData/>
  </xdr:twoCellAnchor>
  <xdr:twoCellAnchor>
    <xdr:from>
      <xdr:col>9</xdr:col>
      <xdr:colOff>136633</xdr:colOff>
      <xdr:row>15</xdr:row>
      <xdr:rowOff>141890</xdr:rowOff>
    </xdr:from>
    <xdr:to>
      <xdr:col>9</xdr:col>
      <xdr:colOff>373117</xdr:colOff>
      <xdr:row>16</xdr:row>
      <xdr:rowOff>147145</xdr:rowOff>
    </xdr:to>
    <xdr:sp macro="" textlink="">
      <xdr:nvSpPr>
        <xdr:cNvPr id="8" name="Ovale 7"/>
        <xdr:cNvSpPr/>
      </xdr:nvSpPr>
      <xdr:spPr>
        <a:xfrm>
          <a:off x="7504385" y="2664373"/>
          <a:ext cx="236484" cy="173420"/>
        </a:xfrm>
        <a:prstGeom prst="ellipse">
          <a:avLst/>
        </a:prstGeom>
        <a:noFill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it-IT" sz="1100"/>
        </a:p>
      </xdr:txBody>
    </xdr:sp>
    <xdr:clientData/>
  </xdr:twoCellAnchor>
  <xdr:twoCellAnchor>
    <xdr:from>
      <xdr:col>9</xdr:col>
      <xdr:colOff>141888</xdr:colOff>
      <xdr:row>16</xdr:row>
      <xdr:rowOff>126125</xdr:rowOff>
    </xdr:from>
    <xdr:to>
      <xdr:col>9</xdr:col>
      <xdr:colOff>378372</xdr:colOff>
      <xdr:row>17</xdr:row>
      <xdr:rowOff>131379</xdr:rowOff>
    </xdr:to>
    <xdr:sp macro="" textlink="">
      <xdr:nvSpPr>
        <xdr:cNvPr id="9" name="Ovale 8"/>
        <xdr:cNvSpPr/>
      </xdr:nvSpPr>
      <xdr:spPr>
        <a:xfrm>
          <a:off x="7509640" y="2816773"/>
          <a:ext cx="236484" cy="173420"/>
        </a:xfrm>
        <a:prstGeom prst="ellipse">
          <a:avLst/>
        </a:prstGeom>
        <a:noFill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it-IT" sz="1100"/>
        </a:p>
      </xdr:txBody>
    </xdr:sp>
    <xdr:clientData/>
  </xdr:twoCellAnchor>
  <xdr:twoCellAnchor>
    <xdr:from>
      <xdr:col>12</xdr:col>
      <xdr:colOff>223951</xdr:colOff>
      <xdr:row>35</xdr:row>
      <xdr:rowOff>117230</xdr:rowOff>
    </xdr:from>
    <xdr:to>
      <xdr:col>12</xdr:col>
      <xdr:colOff>504093</xdr:colOff>
      <xdr:row>36</xdr:row>
      <xdr:rowOff>119858</xdr:rowOff>
    </xdr:to>
    <xdr:sp macro="" textlink="">
      <xdr:nvSpPr>
        <xdr:cNvPr id="10" name="Ovale 9"/>
        <xdr:cNvSpPr/>
      </xdr:nvSpPr>
      <xdr:spPr>
        <a:xfrm>
          <a:off x="9948243" y="6072553"/>
          <a:ext cx="280142" cy="172613"/>
        </a:xfrm>
        <a:prstGeom prst="ellipse">
          <a:avLst/>
        </a:prstGeom>
        <a:noFill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it-IT" sz="1100"/>
        </a:p>
      </xdr:txBody>
    </xdr:sp>
    <xdr:clientData/>
  </xdr:twoCellAnchor>
  <xdr:twoCellAnchor>
    <xdr:from>
      <xdr:col>10</xdr:col>
      <xdr:colOff>249015</xdr:colOff>
      <xdr:row>17</xdr:row>
      <xdr:rowOff>114807</xdr:rowOff>
    </xdr:from>
    <xdr:to>
      <xdr:col>10</xdr:col>
      <xdr:colOff>464477</xdr:colOff>
      <xdr:row>18</xdr:row>
      <xdr:rowOff>120062</xdr:rowOff>
    </xdr:to>
    <xdr:sp macro="" textlink="">
      <xdr:nvSpPr>
        <xdr:cNvPr id="11" name="Ovale 10"/>
        <xdr:cNvSpPr/>
      </xdr:nvSpPr>
      <xdr:spPr>
        <a:xfrm>
          <a:off x="8390692" y="3004545"/>
          <a:ext cx="215462" cy="175240"/>
        </a:xfrm>
        <a:prstGeom prst="ellipse">
          <a:avLst/>
        </a:prstGeom>
        <a:noFill/>
        <a:ln>
          <a:solidFill>
            <a:srgbClr val="FF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it-IT" sz="1100"/>
        </a:p>
      </xdr:txBody>
    </xdr:sp>
    <xdr:clientData/>
  </xdr:twoCellAnchor>
  <xdr:twoCellAnchor>
    <xdr:from>
      <xdr:col>9</xdr:col>
      <xdr:colOff>600707</xdr:colOff>
      <xdr:row>17</xdr:row>
      <xdr:rowOff>114807</xdr:rowOff>
    </xdr:from>
    <xdr:to>
      <xdr:col>10</xdr:col>
      <xdr:colOff>24861</xdr:colOff>
      <xdr:row>18</xdr:row>
      <xdr:rowOff>120062</xdr:rowOff>
    </xdr:to>
    <xdr:sp macro="" textlink="">
      <xdr:nvSpPr>
        <xdr:cNvPr id="12" name="Ovale 11"/>
        <xdr:cNvSpPr/>
      </xdr:nvSpPr>
      <xdr:spPr>
        <a:xfrm>
          <a:off x="7951076" y="3004545"/>
          <a:ext cx="215462" cy="175240"/>
        </a:xfrm>
        <a:prstGeom prst="ellipse">
          <a:avLst/>
        </a:prstGeom>
        <a:noFill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it-IT" sz="1100"/>
        </a:p>
      </xdr:txBody>
    </xdr:sp>
    <xdr:clientData/>
  </xdr:twoCellAnchor>
  <xdr:twoCellAnchor>
    <xdr:from>
      <xdr:col>11</xdr:col>
      <xdr:colOff>241535</xdr:colOff>
      <xdr:row>32</xdr:row>
      <xdr:rowOff>11723</xdr:rowOff>
    </xdr:from>
    <xdr:to>
      <xdr:col>11</xdr:col>
      <xdr:colOff>521677</xdr:colOff>
      <xdr:row>33</xdr:row>
      <xdr:rowOff>14351</xdr:rowOff>
    </xdr:to>
    <xdr:sp macro="" textlink="">
      <xdr:nvSpPr>
        <xdr:cNvPr id="14" name="Ovale 13"/>
        <xdr:cNvSpPr/>
      </xdr:nvSpPr>
      <xdr:spPr>
        <a:xfrm>
          <a:off x="9174520" y="5457092"/>
          <a:ext cx="280142" cy="172613"/>
        </a:xfrm>
        <a:prstGeom prst="ellipse">
          <a:avLst/>
        </a:prstGeom>
        <a:noFill/>
        <a:ln>
          <a:solidFill>
            <a:srgbClr val="FF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it-IT" sz="1100"/>
        </a:p>
      </xdr:txBody>
    </xdr:sp>
    <xdr:clientData/>
  </xdr:twoCellAnchor>
  <xdr:twoCellAnchor>
    <xdr:from>
      <xdr:col>11</xdr:col>
      <xdr:colOff>651842</xdr:colOff>
      <xdr:row>32</xdr:row>
      <xdr:rowOff>11723</xdr:rowOff>
    </xdr:from>
    <xdr:to>
      <xdr:col>12</xdr:col>
      <xdr:colOff>140677</xdr:colOff>
      <xdr:row>33</xdr:row>
      <xdr:rowOff>14351</xdr:rowOff>
    </xdr:to>
    <xdr:sp macro="" textlink="">
      <xdr:nvSpPr>
        <xdr:cNvPr id="15" name="Ovale 14"/>
        <xdr:cNvSpPr/>
      </xdr:nvSpPr>
      <xdr:spPr>
        <a:xfrm>
          <a:off x="9584827" y="5457092"/>
          <a:ext cx="280142" cy="172613"/>
        </a:xfrm>
        <a:prstGeom prst="ellipse">
          <a:avLst/>
        </a:prstGeom>
        <a:noFill/>
        <a:ln>
          <a:solidFill>
            <a:srgbClr val="FF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it-IT" sz="1100"/>
        </a:p>
      </xdr:txBody>
    </xdr:sp>
    <xdr:clientData/>
  </xdr:twoCellAnchor>
  <xdr:twoCellAnchor>
    <xdr:from>
      <xdr:col>11</xdr:col>
      <xdr:colOff>241534</xdr:colOff>
      <xdr:row>32</xdr:row>
      <xdr:rowOff>169984</xdr:rowOff>
    </xdr:from>
    <xdr:to>
      <xdr:col>11</xdr:col>
      <xdr:colOff>521676</xdr:colOff>
      <xdr:row>34</xdr:row>
      <xdr:rowOff>2628</xdr:rowOff>
    </xdr:to>
    <xdr:sp macro="" textlink="">
      <xdr:nvSpPr>
        <xdr:cNvPr id="16" name="Ovale 15"/>
        <xdr:cNvSpPr/>
      </xdr:nvSpPr>
      <xdr:spPr>
        <a:xfrm>
          <a:off x="9174519" y="5615353"/>
          <a:ext cx="280142" cy="172613"/>
        </a:xfrm>
        <a:prstGeom prst="ellipse">
          <a:avLst/>
        </a:prstGeom>
        <a:noFill/>
        <a:ln>
          <a:solidFill>
            <a:srgbClr val="FF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it-IT" sz="1100"/>
        </a:p>
      </xdr:txBody>
    </xdr:sp>
    <xdr:clientData/>
  </xdr:twoCellAnchor>
  <xdr:twoCellAnchor>
    <xdr:from>
      <xdr:col>11</xdr:col>
      <xdr:colOff>657704</xdr:colOff>
      <xdr:row>33</xdr:row>
      <xdr:rowOff>11722</xdr:rowOff>
    </xdr:from>
    <xdr:to>
      <xdr:col>12</xdr:col>
      <xdr:colOff>146539</xdr:colOff>
      <xdr:row>34</xdr:row>
      <xdr:rowOff>14351</xdr:rowOff>
    </xdr:to>
    <xdr:sp macro="" textlink="">
      <xdr:nvSpPr>
        <xdr:cNvPr id="17" name="Ovale 16"/>
        <xdr:cNvSpPr/>
      </xdr:nvSpPr>
      <xdr:spPr>
        <a:xfrm>
          <a:off x="9590689" y="5627076"/>
          <a:ext cx="280142" cy="172613"/>
        </a:xfrm>
        <a:prstGeom prst="ellipse">
          <a:avLst/>
        </a:prstGeom>
        <a:noFill/>
        <a:ln>
          <a:solidFill>
            <a:srgbClr val="FF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it-IT" sz="1100"/>
        </a:p>
      </xdr:txBody>
    </xdr:sp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="70" zoomScaleNormal="70" workbookViewId="0">
      <selection activeCell="H52" sqref="H52"/>
    </sheetView>
  </sheetViews>
  <sheetFormatPr defaultRowHeight="13.2"/>
  <cols>
    <col min="1" max="1025" width="11.5546875"/>
  </cols>
  <sheetData/>
  <pageMargins left="0.78749999999999998" right="0.78749999999999998" top="1.0249999999999999" bottom="1.0249999999999999" header="0.78749999999999998" footer="0.78749999999999998"/>
  <pageSetup paperSize="9" orientation="portrait" horizontalDpi="300" verticalDpi="300"/>
  <headerFooter>
    <oddHeader>&amp;C&amp;A</oddHeader>
    <oddFooter>&amp;CPagina &amp;P</oddFooter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15" zoomScale="115" zoomScaleNormal="115" workbookViewId="0">
      <selection activeCell="C29" sqref="C29"/>
    </sheetView>
  </sheetViews>
  <sheetFormatPr defaultRowHeight="13.2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75"/>
  <sheetViews>
    <sheetView tabSelected="1" topLeftCell="A55" zoomScale="130" zoomScaleNormal="130" workbookViewId="0">
      <selection activeCell="I68" sqref="I68"/>
    </sheetView>
  </sheetViews>
  <sheetFormatPr defaultRowHeight="13.2"/>
  <cols>
    <col min="1" max="1" width="11.5546875"/>
    <col min="2" max="2" width="14.88671875" customWidth="1"/>
    <col min="3" max="1025" width="11.5546875"/>
  </cols>
  <sheetData>
    <row r="1" spans="1:12">
      <c r="A1">
        <v>12</v>
      </c>
      <c r="B1">
        <v>100</v>
      </c>
      <c r="C1" t="s">
        <v>0</v>
      </c>
      <c r="D1">
        <v>12</v>
      </c>
      <c r="I1" t="s">
        <v>52</v>
      </c>
      <c r="J1" t="s">
        <v>53</v>
      </c>
    </row>
    <row r="2" spans="1:12">
      <c r="A2">
        <v>10</v>
      </c>
      <c r="B2">
        <v>150</v>
      </c>
      <c r="C2" t="s">
        <v>0</v>
      </c>
      <c r="D2">
        <v>10</v>
      </c>
    </row>
    <row r="3" spans="1:12">
      <c r="A3">
        <v>8</v>
      </c>
      <c r="B3">
        <v>250</v>
      </c>
      <c r="C3" t="s">
        <v>0</v>
      </c>
      <c r="D3">
        <v>8</v>
      </c>
    </row>
    <row r="6" spans="1:12">
      <c r="A6" t="s">
        <v>1</v>
      </c>
      <c r="B6">
        <v>1.1930000000000001</v>
      </c>
    </row>
    <row r="7" spans="1:12">
      <c r="A7" t="s">
        <v>2</v>
      </c>
      <c r="B7" s="1">
        <v>1.8099999999999999E-5</v>
      </c>
    </row>
    <row r="9" spans="1:12">
      <c r="A9" t="s">
        <v>3</v>
      </c>
      <c r="B9">
        <f>0.09</f>
        <v>0.09</v>
      </c>
      <c r="C9" t="s">
        <v>55</v>
      </c>
    </row>
    <row r="10" spans="1:12">
      <c r="E10" s="7" t="s">
        <v>47</v>
      </c>
      <c r="F10" s="7">
        <f>B13</f>
        <v>500</v>
      </c>
      <c r="G10" s="7" t="s">
        <v>0</v>
      </c>
    </row>
    <row r="11" spans="1:12">
      <c r="A11" s="2" t="s">
        <v>4</v>
      </c>
      <c r="E11" s="7" t="s">
        <v>48</v>
      </c>
      <c r="F11" s="7">
        <f>B24</f>
        <v>400</v>
      </c>
      <c r="G11" s="7" t="s">
        <v>0</v>
      </c>
    </row>
    <row r="12" spans="1:12">
      <c r="A12" t="s">
        <v>5</v>
      </c>
      <c r="B12">
        <v>5</v>
      </c>
      <c r="C12" t="s">
        <v>33</v>
      </c>
      <c r="E12" s="7" t="s">
        <v>49</v>
      </c>
      <c r="F12" s="7">
        <f>B57</f>
        <v>100</v>
      </c>
      <c r="G12" s="7" t="s">
        <v>0</v>
      </c>
      <c r="H12" s="2"/>
    </row>
    <row r="13" spans="1:12">
      <c r="A13" t="s">
        <v>6</v>
      </c>
      <c r="B13">
        <f>SUM(B1:B3)</f>
        <v>500</v>
      </c>
      <c r="C13" t="s">
        <v>0</v>
      </c>
      <c r="E13" s="7" t="s">
        <v>10</v>
      </c>
      <c r="F13" s="7">
        <f>B14</f>
        <v>0.31380000000000002</v>
      </c>
      <c r="G13" s="7" t="s">
        <v>33</v>
      </c>
      <c r="I13" s="3"/>
      <c r="L13" s="3"/>
    </row>
    <row r="14" spans="1:12">
      <c r="A14" t="s">
        <v>8</v>
      </c>
      <c r="B14">
        <f>0.315-2*0.0006</f>
        <v>0.31380000000000002</v>
      </c>
      <c r="C14" t="s">
        <v>33</v>
      </c>
      <c r="E14" s="7" t="s">
        <v>12</v>
      </c>
      <c r="F14" s="7">
        <f>B25</f>
        <v>0.31380000000000002</v>
      </c>
      <c r="G14" s="7" t="s">
        <v>33</v>
      </c>
      <c r="I14" s="3"/>
      <c r="L14" s="4"/>
    </row>
    <row r="15" spans="1:12">
      <c r="A15" t="s">
        <v>9</v>
      </c>
      <c r="B15" s="3">
        <f>B13/1000/(PI()*B14^2/4)</f>
        <v>6.4650850790103229</v>
      </c>
      <c r="C15" t="s">
        <v>34</v>
      </c>
      <c r="E15" s="7" t="s">
        <v>14</v>
      </c>
      <c r="F15" s="7">
        <f>B58</f>
        <v>0.159</v>
      </c>
      <c r="G15" s="7" t="s">
        <v>33</v>
      </c>
      <c r="I15" s="3"/>
    </row>
    <row r="16" spans="1:12">
      <c r="A16" t="s">
        <v>11</v>
      </c>
      <c r="B16" s="5">
        <f>B15*B14*rho/mu</f>
        <v>133717.74759489356</v>
      </c>
      <c r="E16" s="7" t="s">
        <v>38</v>
      </c>
      <c r="F16" s="8">
        <f>B59</f>
        <v>5.0363496093317623</v>
      </c>
      <c r="G16" s="7" t="s">
        <v>34</v>
      </c>
      <c r="I16" s="3"/>
    </row>
    <row r="17" spans="1:9">
      <c r="A17" t="s">
        <v>13</v>
      </c>
      <c r="B17" s="6">
        <f>0.11*(eps/1000/B14+68/B16)^0.25</f>
        <v>1.8472726083366739E-2</v>
      </c>
      <c r="E17" s="7" t="s">
        <v>39</v>
      </c>
      <c r="F17" s="8">
        <f>B26</f>
        <v>5.1720680632082585</v>
      </c>
      <c r="G17" s="7" t="s">
        <v>34</v>
      </c>
      <c r="H17" s="12"/>
      <c r="I17" s="3"/>
    </row>
    <row r="18" spans="1:9">
      <c r="A18" t="s">
        <v>35</v>
      </c>
      <c r="B18" s="6">
        <f>IF(B17&gt;=0.018,B17,B17*0.85+0.0028)</f>
        <v>1.8472726083366739E-2</v>
      </c>
      <c r="I18" s="3"/>
    </row>
    <row r="19" spans="1:9">
      <c r="A19" t="s">
        <v>15</v>
      </c>
      <c r="B19" s="4">
        <f>B18*0.5*$B$6*B15^2/B14</f>
        <v>1.4676989657078807</v>
      </c>
      <c r="C19" t="s">
        <v>54</v>
      </c>
      <c r="E19" t="s">
        <v>16</v>
      </c>
      <c r="I19" s="3"/>
    </row>
    <row r="20" spans="1:9">
      <c r="A20" t="s">
        <v>7</v>
      </c>
      <c r="B20" s="4">
        <f>B19*B12</f>
        <v>7.3384948285394032</v>
      </c>
      <c r="C20" t="s">
        <v>17</v>
      </c>
      <c r="E20" t="s">
        <v>45</v>
      </c>
      <c r="F20" s="3">
        <f>F12/F10</f>
        <v>0.2</v>
      </c>
    </row>
    <row r="21" spans="1:9" ht="13.8" customHeight="1">
      <c r="E21" t="s">
        <v>18</v>
      </c>
      <c r="F21" s="4">
        <f>(F15/F13)^2</f>
        <v>0.25673694562550947</v>
      </c>
    </row>
    <row r="22" spans="1:9">
      <c r="A22" t="s">
        <v>19</v>
      </c>
      <c r="E22" t="s">
        <v>20</v>
      </c>
      <c r="F22">
        <f>1.2+(2.4-1.2)/(0.3-0.2)*(0.257-0.2)</f>
        <v>1.8839999999999999</v>
      </c>
    </row>
    <row r="23" spans="1:9">
      <c r="A23" t="s">
        <v>5</v>
      </c>
      <c r="B23">
        <v>3.5</v>
      </c>
      <c r="E23" t="s">
        <v>9</v>
      </c>
      <c r="F23" s="3">
        <f>F16</f>
        <v>5.0363496093317623</v>
      </c>
      <c r="G23" t="s">
        <v>34</v>
      </c>
    </row>
    <row r="24" spans="1:9">
      <c r="A24" t="s">
        <v>6</v>
      </c>
      <c r="B24">
        <f>B2+B3</f>
        <v>400</v>
      </c>
      <c r="C24" t="s">
        <v>0</v>
      </c>
      <c r="E24" t="s">
        <v>50</v>
      </c>
      <c r="F24" s="3">
        <f>F22*0.5*rho*F23^2</f>
        <v>28.505133968882646</v>
      </c>
      <c r="G24" t="s">
        <v>17</v>
      </c>
    </row>
    <row r="25" spans="1:9">
      <c r="A25" t="s">
        <v>8</v>
      </c>
      <c r="B25">
        <f>0.315-2*0.0006</f>
        <v>0.31380000000000002</v>
      </c>
      <c r="C25" t="s">
        <v>33</v>
      </c>
    </row>
    <row r="26" spans="1:9">
      <c r="A26" t="s">
        <v>9</v>
      </c>
      <c r="B26" s="3">
        <f>B24/1000/(PI()*B25^2/4)</f>
        <v>5.1720680632082585</v>
      </c>
      <c r="C26" t="s">
        <v>34</v>
      </c>
      <c r="E26" t="s">
        <v>21</v>
      </c>
    </row>
    <row r="27" spans="1:9">
      <c r="A27" t="s">
        <v>11</v>
      </c>
      <c r="B27" s="5">
        <f>B26*B25*rho/mu</f>
        <v>106974.19807591484</v>
      </c>
      <c r="E27" t="s">
        <v>46</v>
      </c>
      <c r="F27" s="3">
        <f>F11/F10</f>
        <v>0.8</v>
      </c>
    </row>
    <row r="28" spans="1:9">
      <c r="A28" t="s">
        <v>13</v>
      </c>
      <c r="B28" s="6">
        <f>0.11*(eps/1000/B25+68/B27)^0.25</f>
        <v>1.9170402911749904E-2</v>
      </c>
      <c r="E28" t="s">
        <v>22</v>
      </c>
      <c r="F28">
        <f>(F14/F13)^2</f>
        <v>1</v>
      </c>
    </row>
    <row r="29" spans="1:9">
      <c r="A29" t="s">
        <v>37</v>
      </c>
      <c r="B29" s="6">
        <f>IF(B28&gt;=0.018,B28,B28*0.85+0.0028)</f>
        <v>1.9170402911749904E-2</v>
      </c>
      <c r="E29" t="s">
        <v>23</v>
      </c>
      <c r="F29">
        <v>0.13</v>
      </c>
    </row>
    <row r="30" spans="1:9">
      <c r="A30" t="s">
        <v>15</v>
      </c>
      <c r="B30" s="4">
        <f>B29*0.5*$B$6*B26^2/B25</f>
        <v>0.97480379751381274</v>
      </c>
      <c r="C30" t="s">
        <v>36</v>
      </c>
      <c r="E30" t="s">
        <v>9</v>
      </c>
      <c r="F30" s="3">
        <f>F17</f>
        <v>5.1720680632082585</v>
      </c>
      <c r="G30" t="s">
        <v>34</v>
      </c>
    </row>
    <row r="31" spans="1:9">
      <c r="A31" t="s">
        <v>7</v>
      </c>
      <c r="B31" s="4">
        <f>B30*B23</f>
        <v>3.4118132912983445</v>
      </c>
      <c r="C31" t="s">
        <v>17</v>
      </c>
      <c r="E31" t="s">
        <v>24</v>
      </c>
      <c r="F31" s="3">
        <f>F29*0.5*rho*F30^2</f>
        <v>2.0743510868728299</v>
      </c>
      <c r="G31" t="s">
        <v>17</v>
      </c>
    </row>
    <row r="33" spans="1:13">
      <c r="A33" t="s">
        <v>25</v>
      </c>
    </row>
    <row r="34" spans="1:13">
      <c r="A34" t="s">
        <v>5</v>
      </c>
      <c r="B34">
        <v>6</v>
      </c>
      <c r="C34" t="s">
        <v>33</v>
      </c>
      <c r="E34" s="11" t="s">
        <v>51</v>
      </c>
    </row>
    <row r="35" spans="1:13">
      <c r="A35" t="s">
        <v>6</v>
      </c>
      <c r="B35">
        <v>250</v>
      </c>
      <c r="C35" t="s">
        <v>0</v>
      </c>
      <c r="E35" s="7" t="s">
        <v>47</v>
      </c>
      <c r="F35" s="7">
        <f>B24</f>
        <v>400</v>
      </c>
      <c r="G35" s="7" t="s">
        <v>0</v>
      </c>
    </row>
    <row r="36" spans="1:13">
      <c r="A36" t="s">
        <v>8</v>
      </c>
      <c r="B36">
        <f>0.25-2*0.0005</f>
        <v>0.249</v>
      </c>
      <c r="C36" t="s">
        <v>33</v>
      </c>
      <c r="E36" s="7" t="s">
        <v>48</v>
      </c>
      <c r="F36" s="7">
        <f>B35</f>
        <v>250</v>
      </c>
      <c r="G36" s="7" t="s">
        <v>0</v>
      </c>
    </row>
    <row r="37" spans="1:13">
      <c r="A37" t="s">
        <v>9</v>
      </c>
      <c r="B37" s="3">
        <f>B35/1000/(PI()*B36^2/4)</f>
        <v>5.1339476167124838</v>
      </c>
      <c r="C37" t="s">
        <v>34</v>
      </c>
      <c r="E37" s="7" t="s">
        <v>49</v>
      </c>
      <c r="F37" s="7">
        <f>B68</f>
        <v>150</v>
      </c>
      <c r="G37" s="7" t="s">
        <v>0</v>
      </c>
    </row>
    <row r="38" spans="1:13">
      <c r="A38" t="s">
        <v>11</v>
      </c>
      <c r="B38" s="5">
        <f>B37*B36*rho/mu</f>
        <v>84258.291556782337</v>
      </c>
      <c r="E38" s="7" t="s">
        <v>10</v>
      </c>
      <c r="F38" s="7">
        <f>B25</f>
        <v>0.31380000000000002</v>
      </c>
      <c r="G38" s="7" t="s">
        <v>33</v>
      </c>
    </row>
    <row r="39" spans="1:13">
      <c r="A39" t="s">
        <v>13</v>
      </c>
      <c r="B39" s="6">
        <f>0.11*(eps/1000/B36+68/B38)^0.25</f>
        <v>2.0337555498825235E-2</v>
      </c>
      <c r="E39" s="7" t="s">
        <v>12</v>
      </c>
      <c r="F39" s="7">
        <f>B36</f>
        <v>0.249</v>
      </c>
      <c r="G39" s="7" t="s">
        <v>33</v>
      </c>
      <c r="L39">
        <f>0.13+(0.14-0.13)/(0.7-0.6)*(0.63-0.6)</f>
        <v>0.13300000000000001</v>
      </c>
      <c r="M39">
        <f>0.14+(0.13-0.14)/(0.7-0.6)*(0.63-0.6)</f>
        <v>0.13700000000000001</v>
      </c>
    </row>
    <row r="40" spans="1:13">
      <c r="A40" t="s">
        <v>35</v>
      </c>
      <c r="B40" s="6">
        <f>IF(B39&gt;=0.018,B39,B39*0.85+0.0028)</f>
        <v>2.0337555498825235E-2</v>
      </c>
      <c r="E40" s="7" t="s">
        <v>14</v>
      </c>
      <c r="F40" s="7">
        <f>B69</f>
        <v>0.19900000000000001</v>
      </c>
      <c r="G40" s="7" t="s">
        <v>33</v>
      </c>
      <c r="L40">
        <f>0.133+(0.137-0.133)/(0.7-0.6)*(0.63-0.6)</f>
        <v>0.13420000000000001</v>
      </c>
    </row>
    <row r="41" spans="1:13">
      <c r="A41" t="s">
        <v>15</v>
      </c>
      <c r="B41" s="4">
        <f>B40*0.5*$B$6*B37^2/B36</f>
        <v>1.2841410174281469</v>
      </c>
      <c r="C41" t="s">
        <v>36</v>
      </c>
      <c r="E41" s="7" t="s">
        <v>38</v>
      </c>
      <c r="F41" s="8">
        <f>B70</f>
        <v>4.8227552766413568</v>
      </c>
      <c r="G41" s="7" t="s">
        <v>34</v>
      </c>
    </row>
    <row r="42" spans="1:13">
      <c r="A42" t="s">
        <v>7</v>
      </c>
      <c r="B42" s="4">
        <f>B41*B34</f>
        <v>7.7048461045688814</v>
      </c>
      <c r="C42" t="s">
        <v>17</v>
      </c>
      <c r="E42" s="7" t="s">
        <v>39</v>
      </c>
      <c r="F42" s="8">
        <f>B37</f>
        <v>5.1339476167124838</v>
      </c>
      <c r="G42" s="7" t="s">
        <v>34</v>
      </c>
    </row>
    <row r="43" spans="1:13">
      <c r="B43" s="4"/>
      <c r="E43" s="12"/>
      <c r="F43" s="12"/>
      <c r="G43" s="12"/>
    </row>
    <row r="44" spans="1:13">
      <c r="A44" t="s">
        <v>27</v>
      </c>
      <c r="E44" t="s">
        <v>26</v>
      </c>
    </row>
    <row r="45" spans="1:13">
      <c r="A45" t="s">
        <v>5</v>
      </c>
      <c r="B45">
        <v>6</v>
      </c>
      <c r="C45" t="s">
        <v>33</v>
      </c>
      <c r="E45" t="s">
        <v>45</v>
      </c>
      <c r="F45" s="3">
        <f>F37/F35</f>
        <v>0.375</v>
      </c>
    </row>
    <row r="46" spans="1:13">
      <c r="A46" t="s">
        <v>6</v>
      </c>
      <c r="B46">
        <v>250</v>
      </c>
      <c r="C46" t="s">
        <v>0</v>
      </c>
      <c r="E46" t="s">
        <v>18</v>
      </c>
      <c r="F46" s="4">
        <f>(F40/F38)^2</f>
        <v>0.4021612983551206</v>
      </c>
    </row>
    <row r="47" spans="1:13">
      <c r="A47" t="s">
        <v>8</v>
      </c>
      <c r="B47">
        <f>0.25-2*0.0005</f>
        <v>0.249</v>
      </c>
      <c r="C47" t="s">
        <v>33</v>
      </c>
      <c r="E47" t="s">
        <v>20</v>
      </c>
      <c r="F47">
        <f>1.94+(1.2-1.94)/(0.4-0.3)*(0.38-0.3)</f>
        <v>1.3479999999999999</v>
      </c>
    </row>
    <row r="48" spans="1:13">
      <c r="A48" t="s">
        <v>9</v>
      </c>
      <c r="B48" s="3">
        <f>B46/1000/(PI()*B47^2/4)</f>
        <v>5.1339476167124838</v>
      </c>
      <c r="C48" t="s">
        <v>34</v>
      </c>
      <c r="E48" t="s">
        <v>9</v>
      </c>
      <c r="F48" s="3">
        <f>F41</f>
        <v>4.8227552766413568</v>
      </c>
      <c r="G48" t="s">
        <v>34</v>
      </c>
    </row>
    <row r="49" spans="1:7">
      <c r="A49" t="s">
        <v>11</v>
      </c>
      <c r="B49" s="5">
        <f>B48*B47*rho/mu</f>
        <v>84258.291556782337</v>
      </c>
      <c r="E49" t="s">
        <v>50</v>
      </c>
      <c r="F49" s="3">
        <f>F47*0.5*rho*F48^2</f>
        <v>18.702117875944712</v>
      </c>
      <c r="G49" t="s">
        <v>17</v>
      </c>
    </row>
    <row r="50" spans="1:7">
      <c r="A50" t="s">
        <v>13</v>
      </c>
      <c r="B50" s="6">
        <f>0.11*(eps/1000/B47+68/B49)^0.25</f>
        <v>2.0337555498825235E-2</v>
      </c>
    </row>
    <row r="51" spans="1:7">
      <c r="A51" t="s">
        <v>13</v>
      </c>
      <c r="B51" s="6">
        <f>IF(B50&gt;=0.018,B50,B50*0.85+0.0028)</f>
        <v>2.0337555498825235E-2</v>
      </c>
      <c r="E51" t="s">
        <v>28</v>
      </c>
    </row>
    <row r="52" spans="1:7">
      <c r="A52" t="s">
        <v>15</v>
      </c>
      <c r="B52" s="4">
        <f>B51*0.5*$B$6*B48^2/B47</f>
        <v>1.2841410174281469</v>
      </c>
      <c r="C52" t="s">
        <v>36</v>
      </c>
      <c r="E52" t="s">
        <v>46</v>
      </c>
      <c r="F52" s="3">
        <f>F36/F35</f>
        <v>0.625</v>
      </c>
    </row>
    <row r="53" spans="1:7">
      <c r="A53" t="s">
        <v>7</v>
      </c>
      <c r="B53" s="4">
        <f>B52*B45</f>
        <v>7.7048461045688814</v>
      </c>
      <c r="C53" t="s">
        <v>17</v>
      </c>
      <c r="E53" t="s">
        <v>22</v>
      </c>
      <c r="F53" s="3">
        <f>(F39/F38)^2</f>
        <v>0.62964073279250088</v>
      </c>
    </row>
    <row r="54" spans="1:7">
      <c r="E54" t="s">
        <v>23</v>
      </c>
      <c r="F54">
        <v>0.13200000000000001</v>
      </c>
    </row>
    <row r="55" spans="1:7">
      <c r="A55" t="s">
        <v>29</v>
      </c>
      <c r="E55" t="s">
        <v>9</v>
      </c>
      <c r="F55" s="3">
        <f>F42</f>
        <v>5.1339476167124838</v>
      </c>
      <c r="G55" t="s">
        <v>34</v>
      </c>
    </row>
    <row r="56" spans="1:7">
      <c r="A56" t="s">
        <v>5</v>
      </c>
      <c r="B56">
        <v>6</v>
      </c>
      <c r="C56" t="s">
        <v>33</v>
      </c>
      <c r="E56" t="s">
        <v>24</v>
      </c>
      <c r="F56" s="3">
        <f>F54*0.5*rho*F55^2</f>
        <v>2.0753303888103147</v>
      </c>
      <c r="G56" t="s">
        <v>17</v>
      </c>
    </row>
    <row r="57" spans="1:7">
      <c r="A57" t="s">
        <v>6</v>
      </c>
      <c r="B57">
        <v>100</v>
      </c>
      <c r="C57" t="s">
        <v>0</v>
      </c>
    </row>
    <row r="58" spans="1:7">
      <c r="A58" t="s">
        <v>8</v>
      </c>
      <c r="B58">
        <f>0.16-2*0.0005</f>
        <v>0.159</v>
      </c>
      <c r="C58" t="s">
        <v>33</v>
      </c>
    </row>
    <row r="59" spans="1:7">
      <c r="A59" t="s">
        <v>9</v>
      </c>
      <c r="B59" s="3">
        <f>B57/1000/(PI()*B58^2/4)</f>
        <v>5.0363496093317623</v>
      </c>
      <c r="C59" t="s">
        <v>34</v>
      </c>
      <c r="E59" t="s">
        <v>30</v>
      </c>
    </row>
    <row r="60" spans="1:7">
      <c r="A60" t="s">
        <v>11</v>
      </c>
      <c r="B60" s="5">
        <f>B59*B58*rho/mu</f>
        <v>52780.665654437245</v>
      </c>
      <c r="E60" t="s">
        <v>10</v>
      </c>
      <c r="F60">
        <f>B36</f>
        <v>0.249</v>
      </c>
    </row>
    <row r="61" spans="1:7">
      <c r="A61" t="s">
        <v>13</v>
      </c>
      <c r="B61" s="6">
        <f>0.11*(eps/1000/B58+68/B60)^0.25</f>
        <v>2.28266854529569E-2</v>
      </c>
      <c r="E61" t="s">
        <v>31</v>
      </c>
      <c r="F61">
        <v>0.28000000000000003</v>
      </c>
    </row>
    <row r="62" spans="1:7">
      <c r="A62" t="s">
        <v>35</v>
      </c>
      <c r="B62" s="6">
        <f>IF(B61&gt;=0.018,B61,B61*0.85+0.0028)</f>
        <v>2.28266854529569E-2</v>
      </c>
      <c r="E62" t="s">
        <v>9</v>
      </c>
      <c r="F62" s="3">
        <f>B37</f>
        <v>5.1339476167124838</v>
      </c>
    </row>
    <row r="63" spans="1:7">
      <c r="A63" t="s">
        <v>15</v>
      </c>
      <c r="B63" s="4">
        <f>B62*0.5*$B$6*B59^2/B58</f>
        <v>2.1721405243162581</v>
      </c>
      <c r="C63" t="s">
        <v>36</v>
      </c>
      <c r="E63" t="s">
        <v>7</v>
      </c>
      <c r="F63" s="3">
        <f>0.5*rho*F62^2*F61</f>
        <v>4.4022159762643049</v>
      </c>
      <c r="G63" t="s">
        <v>17</v>
      </c>
    </row>
    <row r="64" spans="1:7">
      <c r="A64" t="s">
        <v>7</v>
      </c>
      <c r="B64" s="4">
        <f>B63*B56</f>
        <v>13.032843145897548</v>
      </c>
      <c r="C64" t="s">
        <v>17</v>
      </c>
    </row>
    <row r="65" spans="1:7">
      <c r="E65" t="s">
        <v>40</v>
      </c>
    </row>
    <row r="66" spans="1:7">
      <c r="A66" t="s">
        <v>32</v>
      </c>
      <c r="E66" s="9" t="s">
        <v>41</v>
      </c>
      <c r="F66" s="4">
        <f>B20+F31+B31+F56+B42+F63+B53</f>
        <v>34.711897780922961</v>
      </c>
      <c r="G66" t="s">
        <v>17</v>
      </c>
    </row>
    <row r="67" spans="1:7">
      <c r="A67" t="s">
        <v>5</v>
      </c>
      <c r="B67">
        <v>6</v>
      </c>
      <c r="C67" t="s">
        <v>33</v>
      </c>
      <c r="E67" s="9" t="s">
        <v>42</v>
      </c>
      <c r="F67" s="4">
        <f>B20+F24+B64</f>
        <v>48.876471943319601</v>
      </c>
      <c r="G67" t="s">
        <v>17</v>
      </c>
    </row>
    <row r="68" spans="1:7">
      <c r="A68" t="s">
        <v>6</v>
      </c>
      <c r="B68">
        <v>150</v>
      </c>
      <c r="C68" t="s">
        <v>0</v>
      </c>
      <c r="E68" s="10" t="s">
        <v>43</v>
      </c>
      <c r="F68" s="4">
        <f>B20+F31+B31+F49+B75</f>
        <v>40.623152658483498</v>
      </c>
      <c r="G68" t="s">
        <v>17</v>
      </c>
    </row>
    <row r="69" spans="1:7">
      <c r="A69" t="s">
        <v>8</v>
      </c>
      <c r="B69">
        <f>0.2-2*0.0005</f>
        <v>0.19900000000000001</v>
      </c>
      <c r="C69" t="s">
        <v>33</v>
      </c>
    </row>
    <row r="70" spans="1:7">
      <c r="A70" t="s">
        <v>9</v>
      </c>
      <c r="B70" s="3">
        <f>B68/1000/(PI()*B69^2/4)</f>
        <v>4.8227552766413568</v>
      </c>
      <c r="C70" t="s">
        <v>34</v>
      </c>
      <c r="E70" t="s">
        <v>44</v>
      </c>
      <c r="F70" s="4"/>
      <c r="G70" t="s">
        <v>17</v>
      </c>
    </row>
    <row r="71" spans="1:7">
      <c r="A71" t="s">
        <v>11</v>
      </c>
      <c r="B71" s="5">
        <f>B70*B69*rho/mu</f>
        <v>63257.229942629543</v>
      </c>
    </row>
    <row r="72" spans="1:7">
      <c r="A72" t="s">
        <v>13</v>
      </c>
      <c r="B72" s="6">
        <f>0.11*(eps/1000/B69+68/B71)^0.25</f>
        <v>2.1745495680871824E-2</v>
      </c>
    </row>
    <row r="73" spans="1:7">
      <c r="A73" t="s">
        <v>13</v>
      </c>
      <c r="B73" s="6">
        <f>IF(B72&gt;=0.018,B72,B72*0.85+0.0028)</f>
        <v>2.1745495680871824E-2</v>
      </c>
    </row>
    <row r="74" spans="1:7">
      <c r="A74" t="s">
        <v>15</v>
      </c>
      <c r="B74" s="4">
        <f>B73*0.5*$B$6*B70^2/B69</f>
        <v>1.5160625959713683</v>
      </c>
      <c r="C74" t="s">
        <v>36</v>
      </c>
    </row>
    <row r="75" spans="1:7">
      <c r="A75" t="s">
        <v>7</v>
      </c>
      <c r="B75" s="4">
        <f>B74*B67</f>
        <v>9.0963755758282101</v>
      </c>
      <c r="C75" t="s">
        <v>17</v>
      </c>
    </row>
  </sheetData>
  <pageMargins left="0.78749999999999998" right="0.78749999999999998" top="1.0249999999999999" bottom="1.0249999999999999" header="0.78749999999999998" footer="0.78749999999999998"/>
  <pageSetup paperSize="9" orientation="portrait" useFirstPageNumber="1" horizontalDpi="300" verticalDpi="300" r:id="rId1"/>
  <headerFooter>
    <oddHeader>&amp;C&amp;A</oddHeader>
    <oddFooter>&amp;CPagina &amp;P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221</TotalTime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3</vt:i4>
      </vt:variant>
      <vt:variant>
        <vt:lpstr>Intervalli denominati</vt:lpstr>
      </vt:variant>
      <vt:variant>
        <vt:i4>3</vt:i4>
      </vt:variant>
    </vt:vector>
  </HeadingPairs>
  <TitlesOfParts>
    <vt:vector size="6" baseType="lpstr">
      <vt:lpstr>Schema</vt:lpstr>
      <vt:lpstr>Foglio1</vt:lpstr>
      <vt:lpstr>Svolgimento</vt:lpstr>
      <vt:lpstr>eps</vt:lpstr>
      <vt:lpstr>mu</vt:lpstr>
      <vt:lpstr>rho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Marco Manzan</dc:creator>
  <dc:description/>
  <cp:lastModifiedBy>marco</cp:lastModifiedBy>
  <cp:revision>9</cp:revision>
  <dcterms:created xsi:type="dcterms:W3CDTF">2012-12-05T10:28:32Z</dcterms:created>
  <dcterms:modified xsi:type="dcterms:W3CDTF">2022-04-08T10:04:45Z</dcterms:modified>
  <dc:language>en-GB</dc:language>
</cp:coreProperties>
</file>