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ts-my.sharepoint.com/personal/5179_ds_units_it/Documents/aa UNIVERSITA'/DIDATTICA/CORSI/ANALISI BILANCO E BILANCIO CONSOLIDATO/BILANCIO CONSOLIDATO/"/>
    </mc:Choice>
  </mc:AlternateContent>
  <xr:revisionPtr revIDLastSave="0" documentId="8_{F85077AE-35A4-E14F-BE0B-4114B2FDEFE7}" xr6:coauthVersionLast="47" xr6:coauthVersionMax="47" xr10:uidLastSave="{00000000-0000-0000-0000-000000000000}"/>
  <bookViews>
    <workbookView xWindow="2880" yWindow="4000" windowWidth="22640" windowHeight="11040" xr2:uid="{D63B1A05-E0A2-954E-A16D-00EA34FC958E}"/>
  </bookViews>
  <sheets>
    <sheet name="Foglio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4" i="1" l="1"/>
  <c r="B54" i="1"/>
  <c r="D50" i="1"/>
  <c r="D45" i="1"/>
  <c r="C45" i="1"/>
  <c r="B45" i="1"/>
  <c r="B44" i="1"/>
  <c r="B43" i="1" s="1"/>
  <c r="B39" i="1"/>
  <c r="C39" i="1" s="1"/>
  <c r="D25" i="1"/>
  <c r="C25" i="1"/>
  <c r="D19" i="1"/>
  <c r="C19" i="1"/>
  <c r="D17" i="1"/>
  <c r="C17" i="1"/>
  <c r="B17" i="1"/>
  <c r="B26" i="1" s="1"/>
  <c r="D16" i="1"/>
  <c r="C16" i="1"/>
  <c r="B16" i="1"/>
  <c r="D15" i="1"/>
  <c r="C15" i="1"/>
  <c r="B15" i="1"/>
  <c r="B13" i="1"/>
  <c r="D12" i="1"/>
  <c r="C12" i="1"/>
  <c r="C50" i="1" s="1"/>
  <c r="B12" i="1"/>
  <c r="B50" i="1" s="1"/>
  <c r="D11" i="1"/>
  <c r="C11" i="1"/>
  <c r="B11" i="1"/>
  <c r="B25" i="1" s="1"/>
  <c r="B24" i="1" l="1"/>
  <c r="B30" i="1" s="1"/>
  <c r="B33" i="1" s="1"/>
  <c r="B34" i="1" s="1"/>
  <c r="C13" i="1"/>
  <c r="C14" i="1" s="1"/>
  <c r="C18" i="1" s="1"/>
  <c r="C20" i="1" s="1"/>
  <c r="C44" i="1"/>
  <c r="D39" i="1"/>
  <c r="B14" i="1"/>
  <c r="B18" i="1" s="1"/>
  <c r="D54" i="1"/>
  <c r="C21" i="1" l="1"/>
  <c r="C22" i="1"/>
  <c r="B35" i="1"/>
  <c r="B19" i="1" s="1"/>
  <c r="B20" i="1" s="1"/>
  <c r="B36" i="1"/>
  <c r="D13" i="1"/>
  <c r="D14" i="1" s="1"/>
  <c r="D18" i="1" s="1"/>
  <c r="D20" i="1" s="1"/>
  <c r="D44" i="1"/>
  <c r="B21" i="1" l="1"/>
  <c r="D21" i="1"/>
  <c r="D51" i="1" s="1"/>
  <c r="D48" i="1" s="1"/>
  <c r="D22" i="1"/>
  <c r="B49" i="1"/>
  <c r="C32" i="1"/>
  <c r="C51" i="1"/>
  <c r="C48" i="1" s="1"/>
  <c r="D26" i="1"/>
  <c r="D24" i="1" s="1"/>
  <c r="D30" i="1" s="1"/>
  <c r="D33" i="1" s="1"/>
  <c r="B51" i="1" l="1"/>
  <c r="B48" i="1" s="1"/>
  <c r="C26" i="1"/>
  <c r="C24" i="1" s="1"/>
  <c r="C30" i="1" s="1"/>
  <c r="C33" i="1" s="1"/>
  <c r="C34" i="1" s="1"/>
  <c r="C36" i="1" s="1"/>
  <c r="B22" i="1"/>
  <c r="B55" i="1" s="1"/>
  <c r="C55" i="1" l="1"/>
  <c r="B53" i="1"/>
  <c r="B57" i="1" s="1"/>
  <c r="D32" i="1"/>
  <c r="D34" i="1" s="1"/>
  <c r="D36" i="1" s="1"/>
  <c r="D46" i="1" s="1"/>
  <c r="D43" i="1" s="1"/>
  <c r="C46" i="1"/>
  <c r="C43" i="1" s="1"/>
  <c r="D55" i="1" l="1"/>
  <c r="D53" i="1" s="1"/>
  <c r="C53" i="1"/>
  <c r="C57" i="1" s="1"/>
  <c r="D57" i="1"/>
</calcChain>
</file>

<file path=xl/sharedStrings.xml><?xml version="1.0" encoding="utf-8"?>
<sst xmlns="http://schemas.openxmlformats.org/spreadsheetml/2006/main" count="45" uniqueCount="45">
  <si>
    <t>First year</t>
  </si>
  <si>
    <t>Second Year</t>
  </si>
  <si>
    <t>Third Year</t>
  </si>
  <si>
    <t>Sales volume</t>
  </si>
  <si>
    <t>Purchase volumes</t>
  </si>
  <si>
    <t>Other oper. Expenses:</t>
  </si>
  <si>
    <t>Rentals</t>
  </si>
  <si>
    <t>Staff</t>
  </si>
  <si>
    <t>Other: distribution, marketing and admin. Services</t>
  </si>
  <si>
    <t>Contributions from owners (cash)</t>
  </si>
  <si>
    <t>Revenues</t>
  </si>
  <si>
    <t xml:space="preserve"> - purchase</t>
  </si>
  <si>
    <t xml:space="preserve"> change in stock</t>
  </si>
  <si>
    <t>GROSS PROFIT</t>
  </si>
  <si>
    <t xml:space="preserve"> - rentals</t>
  </si>
  <si>
    <t xml:space="preserve"> - staff</t>
  </si>
  <si>
    <t xml:space="preserve"> - other</t>
  </si>
  <si>
    <t>OPERATING INCOME</t>
  </si>
  <si>
    <t>interest expenses</t>
  </si>
  <si>
    <t>EBT</t>
  </si>
  <si>
    <t>tax</t>
  </si>
  <si>
    <t>NET INCOME</t>
  </si>
  <si>
    <t>OPER CASH FLOW</t>
  </si>
  <si>
    <t>CASH IN</t>
  </si>
  <si>
    <t>CASH OUT</t>
  </si>
  <si>
    <t>FINANCING CASH FLOW</t>
  </si>
  <si>
    <t>TOTAL CASH FLOW</t>
  </si>
  <si>
    <t>BORROWINGS</t>
  </si>
  <si>
    <t>CASH FLOW</t>
  </si>
  <si>
    <t>FINAL BORROWINGS/CASH ON HAND</t>
  </si>
  <si>
    <t>INTEREST</t>
  </si>
  <si>
    <t>FINAL BORROWINGS + INTERESTS</t>
  </si>
  <si>
    <t>stock</t>
  </si>
  <si>
    <t>ASSETS</t>
  </si>
  <si>
    <t>inventory</t>
  </si>
  <si>
    <t>receivables</t>
  </si>
  <si>
    <t>cash</t>
  </si>
  <si>
    <t>LIABILITIES</t>
  </si>
  <si>
    <t>bank</t>
  </si>
  <si>
    <t>trade payables</t>
  </si>
  <si>
    <t>tax payables</t>
  </si>
  <si>
    <t>EQUITY</t>
  </si>
  <si>
    <t>owner's capital</t>
  </si>
  <si>
    <t>retained earnings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</si>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</sst>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;[Red]\-&quot;€&quot;\ #,##0"/>
    <numFmt numFmtId="165" formatCode="_-&quot;€&quot;\ * #,##0.00_-;\-&quot;€&quot;\ * #,##0.00_-;_-&quot;€&quot;\ * &quot;-&quot;??_-;_-@_-"/>
    <numFmt numFmtId="166" formatCode="_-&quot;€&quot;\ * #,##0_-;\-&quot;€&quot;\ * #,##0_-;_-&quot;€&quot;\ * &quot;-&quot;??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166" fontId="0" fillId="0" borderId="0" xfId="1" applyNumberFormat="1" applyFont="1"/>
    <xf numFmtId="0" fontId="5" fillId="0" borderId="1" xfId="0" applyFont="1" applyBorder="1" applyAlignment="1">
      <alignment horizontal="justify" vertical="center" wrapText="1"/>
    </xf>
    <xf numFmtId="166" fontId="2" fillId="0" borderId="1" xfId="1" applyNumberFormat="1" applyFont="1" applyBorder="1"/>
    <xf numFmtId="0" fontId="2" fillId="0" borderId="1" xfId="0" applyFont="1" applyBorder="1"/>
    <xf numFmtId="0" fontId="2" fillId="0" borderId="0" xfId="0" applyFont="1"/>
    <xf numFmtId="166" fontId="2" fillId="0" borderId="0" xfId="1" applyNumberFormat="1" applyFont="1"/>
    <xf numFmtId="0" fontId="0" fillId="0" borderId="0" xfId="0" applyAlignment="1">
      <alignment horizontal="right"/>
    </xf>
    <xf numFmtId="0" fontId="2" fillId="0" borderId="2" xfId="0" applyFont="1" applyBorder="1"/>
    <xf numFmtId="166" fontId="2" fillId="0" borderId="3" xfId="1" applyNumberFormat="1" applyFont="1" applyBorder="1"/>
    <xf numFmtId="166" fontId="2" fillId="0" borderId="4" xfId="1" applyNumberFormat="1" applyFont="1" applyBorder="1"/>
    <xf numFmtId="0" fontId="0" fillId="0" borderId="5" xfId="0" applyBorder="1"/>
    <xf numFmtId="166" fontId="0" fillId="0" borderId="0" xfId="1" applyNumberFormat="1" applyFont="1" applyBorder="1"/>
    <xf numFmtId="166" fontId="0" fillId="0" borderId="6" xfId="1" applyNumberFormat="1" applyFont="1" applyBorder="1"/>
    <xf numFmtId="0" fontId="0" fillId="0" borderId="6" xfId="0" applyBorder="1"/>
    <xf numFmtId="166" fontId="0" fillId="0" borderId="0" xfId="0" applyNumberFormat="1"/>
    <xf numFmtId="166" fontId="0" fillId="0" borderId="6" xfId="0" applyNumberFormat="1" applyBorder="1"/>
    <xf numFmtId="0" fontId="2" fillId="0" borderId="5" xfId="0" applyFont="1" applyBorder="1"/>
    <xf numFmtId="166" fontId="2" fillId="0" borderId="0" xfId="0" applyNumberFormat="1" applyFont="1"/>
    <xf numFmtId="166" fontId="2" fillId="0" borderId="6" xfId="0" applyNumberFormat="1" applyFont="1" applyBorder="1"/>
    <xf numFmtId="0" fontId="0" fillId="0" borderId="7" xfId="0" applyBorder="1"/>
    <xf numFmtId="166" fontId="0" fillId="0" borderId="8" xfId="0" applyNumberFormat="1" applyBorder="1"/>
    <xf numFmtId="166" fontId="0" fillId="0" borderId="9" xfId="0" applyNumberForma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4A207-E510-D642-8938-2F358BC132FE}">
  <dimension ref="A1:F58"/>
  <sheetViews>
    <sheetView tabSelected="1" workbookViewId="0">
      <selection sqref="A1:C2"/>
    </sheetView>
  </sheetViews>
  <sheetFormatPr baseColWidth="10" defaultRowHeight="16" x14ac:dyDescent="0.2"/>
  <cols>
    <col min="1" max="1" width="42" customWidth="1"/>
    <col min="2" max="2" width="13" bestFit="1" customWidth="1"/>
    <col min="3" max="4" width="14.5" bestFit="1" customWidth="1"/>
  </cols>
  <sheetData>
    <row r="1" spans="1:4" x14ac:dyDescent="0.2">
      <c r="A1" s="1"/>
      <c r="B1" s="1" t="s">
        <v>0</v>
      </c>
      <c r="C1" s="1" t="s">
        <v>1</v>
      </c>
      <c r="D1" s="1" t="s">
        <v>2</v>
      </c>
    </row>
    <row r="2" spans="1:4" x14ac:dyDescent="0.2">
      <c r="A2" s="2" t="s">
        <v>3</v>
      </c>
      <c r="B2" s="3">
        <v>40000</v>
      </c>
      <c r="C2" s="3">
        <v>70000</v>
      </c>
      <c r="D2" s="3">
        <v>120000</v>
      </c>
    </row>
    <row r="3" spans="1:4" x14ac:dyDescent="0.2">
      <c r="A3" s="2" t="s">
        <v>4</v>
      </c>
      <c r="B3" s="3">
        <v>100000</v>
      </c>
      <c r="C3" s="3">
        <v>100000</v>
      </c>
      <c r="D3" s="3">
        <v>100000</v>
      </c>
    </row>
    <row r="4" spans="1:4" x14ac:dyDescent="0.2">
      <c r="A4" s="2" t="s">
        <v>5</v>
      </c>
      <c r="B4" s="4"/>
      <c r="C4" s="4"/>
      <c r="D4" s="4"/>
    </row>
    <row r="5" spans="1:4" x14ac:dyDescent="0.2">
      <c r="A5" s="2" t="s">
        <v>6</v>
      </c>
      <c r="B5" s="5">
        <v>15000</v>
      </c>
      <c r="C5" s="5">
        <v>15000</v>
      </c>
      <c r="D5" s="5">
        <v>15000</v>
      </c>
    </row>
    <row r="6" spans="1:4" x14ac:dyDescent="0.2">
      <c r="A6" s="2" t="s">
        <v>7</v>
      </c>
      <c r="B6" s="5">
        <v>60000</v>
      </c>
      <c r="C6" s="5">
        <v>70000</v>
      </c>
      <c r="D6" s="5">
        <v>80000</v>
      </c>
    </row>
    <row r="7" spans="1:4" x14ac:dyDescent="0.2">
      <c r="A7" s="2" t="s">
        <v>8</v>
      </c>
      <c r="B7" s="5">
        <v>150000</v>
      </c>
      <c r="C7" s="5">
        <v>150000</v>
      </c>
      <c r="D7" s="5">
        <v>160000</v>
      </c>
    </row>
    <row r="8" spans="1:4" x14ac:dyDescent="0.2">
      <c r="A8" s="2" t="s">
        <v>9</v>
      </c>
      <c r="B8" s="5">
        <v>20000</v>
      </c>
      <c r="C8" s="4"/>
      <c r="D8" s="4"/>
    </row>
    <row r="11" spans="1:4" x14ac:dyDescent="0.2">
      <c r="A11" s="2" t="s">
        <v>10</v>
      </c>
      <c r="B11" s="6">
        <f>B2*15</f>
        <v>600000</v>
      </c>
      <c r="C11" s="6">
        <f t="shared" ref="C11:D11" si="0">C2*15</f>
        <v>1050000</v>
      </c>
      <c r="D11" s="6">
        <f t="shared" si="0"/>
        <v>1800000</v>
      </c>
    </row>
    <row r="12" spans="1:4" x14ac:dyDescent="0.2">
      <c r="A12" s="2" t="s">
        <v>11</v>
      </c>
      <c r="B12" s="6">
        <f>B3*-7</f>
        <v>-700000</v>
      </c>
      <c r="C12" s="6">
        <f t="shared" ref="C12:D12" si="1">C3*-7</f>
        <v>-700000</v>
      </c>
      <c r="D12" s="6">
        <f t="shared" si="1"/>
        <v>-700000</v>
      </c>
    </row>
    <row r="13" spans="1:4" x14ac:dyDescent="0.2">
      <c r="A13" s="2" t="s">
        <v>12</v>
      </c>
      <c r="B13" s="6">
        <f>(B3-B2)*7</f>
        <v>420000</v>
      </c>
      <c r="C13" s="6">
        <f>C39-B13</f>
        <v>210000</v>
      </c>
      <c r="D13" s="6">
        <f>D39-C39</f>
        <v>-140000</v>
      </c>
    </row>
    <row r="14" spans="1:4" ht="17" thickBot="1" x14ac:dyDescent="0.25">
      <c r="A14" s="7" t="s">
        <v>13</v>
      </c>
      <c r="B14" s="8">
        <f>SUM(B11:B13)</f>
        <v>320000</v>
      </c>
      <c r="C14" s="8">
        <f t="shared" ref="C14:D14" si="2">SUM(C11:C13)</f>
        <v>560000</v>
      </c>
      <c r="D14" s="8">
        <f t="shared" si="2"/>
        <v>960000</v>
      </c>
    </row>
    <row r="15" spans="1:4" ht="17" thickTop="1" x14ac:dyDescent="0.2">
      <c r="A15" t="s">
        <v>14</v>
      </c>
      <c r="B15" s="6">
        <f>-B5</f>
        <v>-15000</v>
      </c>
      <c r="C15" s="6">
        <f t="shared" ref="C15:D17" si="3">-C5</f>
        <v>-15000</v>
      </c>
      <c r="D15" s="6">
        <f t="shared" si="3"/>
        <v>-15000</v>
      </c>
    </row>
    <row r="16" spans="1:4" x14ac:dyDescent="0.2">
      <c r="A16" s="2" t="s">
        <v>15</v>
      </c>
      <c r="B16" s="6">
        <f>-B6</f>
        <v>-60000</v>
      </c>
      <c r="C16" s="6">
        <f t="shared" si="3"/>
        <v>-70000</v>
      </c>
      <c r="D16" s="6">
        <f t="shared" si="3"/>
        <v>-80000</v>
      </c>
    </row>
    <row r="17" spans="1:4" x14ac:dyDescent="0.2">
      <c r="A17" s="2" t="s">
        <v>16</v>
      </c>
      <c r="B17" s="6">
        <f>-B7</f>
        <v>-150000</v>
      </c>
      <c r="C17" s="6">
        <f t="shared" si="3"/>
        <v>-150000</v>
      </c>
      <c r="D17" s="6">
        <f t="shared" si="3"/>
        <v>-160000</v>
      </c>
    </row>
    <row r="18" spans="1:4" ht="17" thickBot="1" x14ac:dyDescent="0.25">
      <c r="A18" s="7" t="s">
        <v>17</v>
      </c>
      <c r="B18" s="8">
        <f>SUM(B14:B17)</f>
        <v>95000</v>
      </c>
      <c r="C18" s="8">
        <f t="shared" ref="C18:D18" si="4">SUM(C14:C17)</f>
        <v>325000</v>
      </c>
      <c r="D18" s="8">
        <f t="shared" si="4"/>
        <v>705000</v>
      </c>
    </row>
    <row r="19" spans="1:4" ht="17" thickTop="1" x14ac:dyDescent="0.2">
      <c r="A19" t="s">
        <v>18</v>
      </c>
      <c r="B19" s="6">
        <f>B35</f>
        <v>-5650.0000000000009</v>
      </c>
      <c r="C19" s="6">
        <f t="shared" ref="C19:D19" si="5">C35</f>
        <v>0</v>
      </c>
      <c r="D19" s="6">
        <f t="shared" si="5"/>
        <v>0</v>
      </c>
    </row>
    <row r="20" spans="1:4" x14ac:dyDescent="0.2">
      <c r="A20" t="s">
        <v>19</v>
      </c>
      <c r="B20" s="6">
        <f>B18+B19</f>
        <v>89350</v>
      </c>
      <c r="C20" s="6">
        <f t="shared" ref="C20:D20" si="6">C18+C19</f>
        <v>325000</v>
      </c>
      <c r="D20" s="6">
        <f t="shared" si="6"/>
        <v>705000</v>
      </c>
    </row>
    <row r="21" spans="1:4" x14ac:dyDescent="0.2">
      <c r="A21" t="s">
        <v>20</v>
      </c>
      <c r="B21" s="6">
        <f>-0.3*B20</f>
        <v>-26805</v>
      </c>
      <c r="C21" s="6">
        <f t="shared" ref="C21:D21" si="7">-0.3*C20</f>
        <v>-97500</v>
      </c>
      <c r="D21" s="6">
        <f t="shared" si="7"/>
        <v>-211500</v>
      </c>
    </row>
    <row r="22" spans="1:4" ht="17" thickBot="1" x14ac:dyDescent="0.25">
      <c r="A22" s="9" t="s">
        <v>21</v>
      </c>
      <c r="B22" s="8">
        <f>B20+B21</f>
        <v>62545</v>
      </c>
      <c r="C22" s="8">
        <f t="shared" ref="C22:D22" si="8">C20+C21</f>
        <v>227500</v>
      </c>
      <c r="D22" s="8">
        <f t="shared" si="8"/>
        <v>493500</v>
      </c>
    </row>
    <row r="23" spans="1:4" ht="17" thickTop="1" x14ac:dyDescent="0.2">
      <c r="B23" s="6"/>
      <c r="C23" s="6"/>
      <c r="D23" s="6"/>
    </row>
    <row r="24" spans="1:4" x14ac:dyDescent="0.2">
      <c r="A24" s="10" t="s">
        <v>22</v>
      </c>
      <c r="B24" s="11">
        <f>B25+B26</f>
        <v>-208333.33333333337</v>
      </c>
      <c r="C24" s="11">
        <f t="shared" ref="C24:D24" si="9">C25+C26</f>
        <v>88195</v>
      </c>
      <c r="D24" s="11">
        <f t="shared" si="9"/>
        <v>747500</v>
      </c>
    </row>
    <row r="25" spans="1:4" x14ac:dyDescent="0.2">
      <c r="A25" s="12" t="s">
        <v>23</v>
      </c>
      <c r="B25" s="6">
        <f>B11</f>
        <v>600000</v>
      </c>
      <c r="C25" s="6">
        <f t="shared" ref="C25:D25" si="10">C11</f>
        <v>1050000</v>
      </c>
      <c r="D25" s="6">
        <f t="shared" si="10"/>
        <v>1800000</v>
      </c>
    </row>
    <row r="26" spans="1:4" x14ac:dyDescent="0.2">
      <c r="A26" s="12" t="s">
        <v>24</v>
      </c>
      <c r="B26" s="6">
        <f>(5/6*B12+B15+B16+B17)</f>
        <v>-808333.33333333337</v>
      </c>
      <c r="C26" s="6">
        <f>(5/6*C12+C15+C16+C17)+B21-B50</f>
        <v>-961805</v>
      </c>
      <c r="D26" s="6">
        <f>(5/6*D12+D15+D16+D17)+C21-C50</f>
        <v>-1052500</v>
      </c>
    </row>
    <row r="27" spans="1:4" x14ac:dyDescent="0.2">
      <c r="B27" s="6"/>
      <c r="C27" s="6"/>
      <c r="D27" s="6"/>
    </row>
    <row r="28" spans="1:4" x14ac:dyDescent="0.2">
      <c r="A28" s="10" t="s">
        <v>25</v>
      </c>
      <c r="B28" s="11">
        <v>20000</v>
      </c>
      <c r="C28" s="11"/>
      <c r="D28" s="11"/>
    </row>
    <row r="29" spans="1:4" x14ac:dyDescent="0.2">
      <c r="B29" s="6"/>
      <c r="C29" s="6"/>
      <c r="D29" s="6"/>
    </row>
    <row r="30" spans="1:4" ht="17" thickBot="1" x14ac:dyDescent="0.25">
      <c r="A30" s="9" t="s">
        <v>26</v>
      </c>
      <c r="B30" s="8">
        <f>B24+B28</f>
        <v>-188333.33333333337</v>
      </c>
      <c r="C30" s="8">
        <f t="shared" ref="C30:D30" si="11">C24+C28</f>
        <v>88195</v>
      </c>
      <c r="D30" s="8">
        <f t="shared" si="11"/>
        <v>747500</v>
      </c>
    </row>
    <row r="31" spans="1:4" ht="17" thickTop="1" x14ac:dyDescent="0.2">
      <c r="B31" s="6"/>
      <c r="C31" s="6"/>
      <c r="D31" s="6"/>
    </row>
    <row r="32" spans="1:4" x14ac:dyDescent="0.2">
      <c r="A32" t="s">
        <v>27</v>
      </c>
      <c r="B32" s="6">
        <v>0</v>
      </c>
      <c r="C32" s="6">
        <f>B36</f>
        <v>-193983.33333333337</v>
      </c>
      <c r="D32" s="6">
        <f>C36</f>
        <v>-105788.33333333337</v>
      </c>
    </row>
    <row r="33" spans="1:4" x14ac:dyDescent="0.2">
      <c r="A33" t="s">
        <v>28</v>
      </c>
      <c r="B33" s="6">
        <f>B30</f>
        <v>-188333.33333333337</v>
      </c>
      <c r="C33" s="6">
        <f>C30</f>
        <v>88195</v>
      </c>
      <c r="D33" s="6">
        <f>D30</f>
        <v>747500</v>
      </c>
    </row>
    <row r="34" spans="1:4" x14ac:dyDescent="0.2">
      <c r="A34" t="s">
        <v>29</v>
      </c>
      <c r="B34" s="6">
        <f>B32+B33</f>
        <v>-188333.33333333337</v>
      </c>
      <c r="C34" s="6">
        <f>C33+C32</f>
        <v>-105788.33333333337</v>
      </c>
      <c r="D34" s="6">
        <f>D33+D32</f>
        <v>641711.66666666663</v>
      </c>
    </row>
    <row r="35" spans="1:4" x14ac:dyDescent="0.2">
      <c r="A35" t="s">
        <v>30</v>
      </c>
      <c r="B35" s="6">
        <f>0.06*(B34+B32)/2</f>
        <v>-5650.0000000000009</v>
      </c>
      <c r="C35" s="6">
        <v>0</v>
      </c>
      <c r="D35" s="6">
        <v>0</v>
      </c>
    </row>
    <row r="36" spans="1:4" x14ac:dyDescent="0.2">
      <c r="A36" t="s">
        <v>31</v>
      </c>
      <c r="B36" s="6">
        <f>B34+B35</f>
        <v>-193983.33333333337</v>
      </c>
      <c r="C36" s="6">
        <f>C34+C35</f>
        <v>-105788.33333333337</v>
      </c>
      <c r="D36" s="6">
        <f>D34+D35</f>
        <v>641711.66666666663</v>
      </c>
    </row>
    <row r="37" spans="1:4" x14ac:dyDescent="0.2">
      <c r="B37" s="6"/>
      <c r="C37" s="6"/>
      <c r="D37" s="6"/>
    </row>
    <row r="38" spans="1:4" x14ac:dyDescent="0.2">
      <c r="B38" s="6"/>
      <c r="C38" s="6"/>
      <c r="D38" s="6"/>
    </row>
    <row r="39" spans="1:4" x14ac:dyDescent="0.2">
      <c r="A39" t="s">
        <v>32</v>
      </c>
      <c r="B39" s="6">
        <f>0+(B3-B2)*7</f>
        <v>420000</v>
      </c>
      <c r="C39" s="6">
        <f>B39+(C3-C2)*7</f>
        <v>630000</v>
      </c>
      <c r="D39" s="6">
        <f>C39+(D3-D2)*7</f>
        <v>490000</v>
      </c>
    </row>
    <row r="40" spans="1:4" x14ac:dyDescent="0.2">
      <c r="B40" s="6"/>
      <c r="C40" s="6"/>
      <c r="D40" s="6"/>
    </row>
    <row r="41" spans="1:4" x14ac:dyDescent="0.2">
      <c r="B41" s="6"/>
      <c r="C41" s="6"/>
      <c r="D41" s="6"/>
    </row>
    <row r="42" spans="1:4" ht="17" thickBot="1" x14ac:dyDescent="0.25">
      <c r="B42" s="6"/>
      <c r="C42" s="6"/>
      <c r="D42" s="6"/>
    </row>
    <row r="43" spans="1:4" x14ac:dyDescent="0.2">
      <c r="A43" s="13" t="s">
        <v>33</v>
      </c>
      <c r="B43" s="14">
        <f>SUM(B44:B46)</f>
        <v>420000</v>
      </c>
      <c r="C43" s="14">
        <f t="shared" ref="C43:D43" si="12">SUM(C44:C46)</f>
        <v>524211.66666666663</v>
      </c>
      <c r="D43" s="15">
        <f t="shared" si="12"/>
        <v>1131711.6666666665</v>
      </c>
    </row>
    <row r="44" spans="1:4" x14ac:dyDescent="0.2">
      <c r="A44" s="16" t="s">
        <v>34</v>
      </c>
      <c r="B44" s="17">
        <f>B39</f>
        <v>420000</v>
      </c>
      <c r="C44" s="17">
        <f>C39</f>
        <v>630000</v>
      </c>
      <c r="D44" s="18">
        <f>D39</f>
        <v>490000</v>
      </c>
    </row>
    <row r="45" spans="1:4" x14ac:dyDescent="0.2">
      <c r="A45" s="16" t="s">
        <v>35</v>
      </c>
      <c r="B45">
        <f>0</f>
        <v>0</v>
      </c>
      <c r="C45">
        <f>0</f>
        <v>0</v>
      </c>
      <c r="D45" s="19">
        <f>0</f>
        <v>0</v>
      </c>
    </row>
    <row r="46" spans="1:4" x14ac:dyDescent="0.2">
      <c r="A46" s="16" t="s">
        <v>36</v>
      </c>
      <c r="B46">
        <v>0</v>
      </c>
      <c r="C46" s="20">
        <f>C36</f>
        <v>-105788.33333333337</v>
      </c>
      <c r="D46" s="21">
        <f>D36</f>
        <v>641711.66666666663</v>
      </c>
    </row>
    <row r="47" spans="1:4" x14ac:dyDescent="0.2">
      <c r="A47" s="16"/>
      <c r="D47" s="19"/>
    </row>
    <row r="48" spans="1:4" s="10" customFormat="1" x14ac:dyDescent="0.2">
      <c r="A48" s="22" t="s">
        <v>37</v>
      </c>
      <c r="B48" s="23">
        <f>B49+B50+B51</f>
        <v>337455.00000000006</v>
      </c>
      <c r="C48" s="23">
        <f t="shared" ref="C48:D48" si="13">C49+C50+C51</f>
        <v>214166.66666666669</v>
      </c>
      <c r="D48" s="24">
        <f t="shared" si="13"/>
        <v>328166.66666666669</v>
      </c>
    </row>
    <row r="49" spans="1:6" x14ac:dyDescent="0.2">
      <c r="A49" s="16" t="s">
        <v>38</v>
      </c>
      <c r="B49" s="20">
        <f>-B36</f>
        <v>193983.33333333337</v>
      </c>
      <c r="C49">
        <v>0</v>
      </c>
      <c r="D49" s="19">
        <v>0</v>
      </c>
    </row>
    <row r="50" spans="1:6" x14ac:dyDescent="0.2">
      <c r="A50" s="16" t="s">
        <v>39</v>
      </c>
      <c r="B50" s="20">
        <f>-B12/12*2</f>
        <v>116666.66666666667</v>
      </c>
      <c r="C50" s="20">
        <f t="shared" ref="C50:D50" si="14">-C12/12*2</f>
        <v>116666.66666666667</v>
      </c>
      <c r="D50" s="21">
        <f t="shared" si="14"/>
        <v>116666.66666666667</v>
      </c>
    </row>
    <row r="51" spans="1:6" x14ac:dyDescent="0.2">
      <c r="A51" s="16" t="s">
        <v>40</v>
      </c>
      <c r="B51" s="20">
        <f>-B21</f>
        <v>26805</v>
      </c>
      <c r="C51" s="20">
        <f>-C21</f>
        <v>97500</v>
      </c>
      <c r="D51" s="21">
        <f>-D21</f>
        <v>211500</v>
      </c>
    </row>
    <row r="52" spans="1:6" x14ac:dyDescent="0.2">
      <c r="A52" s="16"/>
      <c r="B52" s="20"/>
      <c r="C52" s="20"/>
      <c r="D52" s="21"/>
    </row>
    <row r="53" spans="1:6" x14ac:dyDescent="0.2">
      <c r="A53" s="22" t="s">
        <v>41</v>
      </c>
      <c r="B53" s="23">
        <f>B54+B55</f>
        <v>82545</v>
      </c>
      <c r="C53" s="23">
        <f t="shared" ref="C53:D53" si="15">C54+C55</f>
        <v>310045</v>
      </c>
      <c r="D53" s="24">
        <f t="shared" si="15"/>
        <v>803545</v>
      </c>
    </row>
    <row r="54" spans="1:6" x14ac:dyDescent="0.2">
      <c r="A54" s="16" t="s">
        <v>42</v>
      </c>
      <c r="B54" s="20">
        <f>B28</f>
        <v>20000</v>
      </c>
      <c r="C54" s="20">
        <f>B54</f>
        <v>20000</v>
      </c>
      <c r="D54" s="21">
        <f>C54</f>
        <v>20000</v>
      </c>
    </row>
    <row r="55" spans="1:6" ht="17" thickBot="1" x14ac:dyDescent="0.25">
      <c r="A55" s="25" t="s">
        <v>43</v>
      </c>
      <c r="B55" s="26">
        <f>B22</f>
        <v>62545</v>
      </c>
      <c r="C55" s="26">
        <f>B55+C22</f>
        <v>290045</v>
      </c>
      <c r="D55" s="27">
        <f>C55+D22</f>
        <v>783545</v>
      </c>
      <c r="E55" s="20"/>
      <c r="F55" s="20"/>
    </row>
    <row r="57" spans="1:6" x14ac:dyDescent="0.2">
      <c r="A57" t="s">
        <v>44</v>
      </c>
      <c r="B57" s="20">
        <f>B43-B48-B53</f>
        <v>0</v>
      </c>
      <c r="C57" s="20">
        <f t="shared" ref="C57:D57" si="16">C43-C48-C53</f>
        <v>0</v>
      </c>
      <c r="D57" s="20">
        <f t="shared" si="16"/>
        <v>0</v>
      </c>
    </row>
    <row r="58" spans="1:6" x14ac:dyDescent="0.2">
      <c r="C58" s="20"/>
      <c r="D58" s="20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2022-05-09T08:41:24Z</dcterms:created>
  <dcterms:modified xsi:type="dcterms:W3CDTF">2022-05-09T08:59:09Z</dcterms:modified>
</cp:coreProperties>
</file>