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01\babich\lezioni\Wireless Networks\"/>
    </mc:Choice>
  </mc:AlternateContent>
  <bookViews>
    <workbookView xWindow="360" yWindow="120" windowWidth="8595" windowHeight="7365" activeTab="6"/>
  </bookViews>
  <sheets>
    <sheet name="LTE" sheetId="1" r:id="rId1"/>
    <sheet name="802.11a" sheetId="2" r:id="rId2"/>
    <sheet name="802.11n-ac" sheetId="3" r:id="rId3"/>
    <sheet name="802.11ax" sheetId="6" r:id="rId4"/>
    <sheet name="802.11af" sheetId="5" r:id="rId5"/>
    <sheet name="802.11ah" sheetId="4" r:id="rId6"/>
    <sheet name="802.11ad-SC" sheetId="7" r:id="rId7"/>
  </sheets>
  <calcPr calcId="152511"/>
</workbook>
</file>

<file path=xl/calcChain.xml><?xml version="1.0" encoding="utf-8"?>
<calcChain xmlns="http://schemas.openxmlformats.org/spreadsheetml/2006/main">
  <c r="B3" i="7" l="1"/>
  <c r="F2" i="7"/>
  <c r="B7" i="7" s="1"/>
  <c r="B3" i="3"/>
  <c r="F7" i="7" l="1"/>
  <c r="F4" i="7"/>
  <c r="F5" i="7" s="1"/>
  <c r="F10" i="6"/>
  <c r="F3" i="6"/>
  <c r="F3" i="3"/>
  <c r="F18" i="6"/>
  <c r="B3" i="6"/>
  <c r="F1" i="6"/>
  <c r="F2" i="6" s="1"/>
  <c r="F10" i="3"/>
  <c r="B3" i="5"/>
  <c r="F1" i="5"/>
  <c r="F3" i="5" s="1"/>
  <c r="B3" i="4"/>
  <c r="F10" i="4"/>
  <c r="F1" i="4"/>
  <c r="F2" i="4" s="1"/>
  <c r="F7" i="4" s="1"/>
  <c r="F8" i="4" s="1"/>
  <c r="F6" i="7" l="1"/>
  <c r="F8" i="7" s="1"/>
  <c r="F12" i="4"/>
  <c r="F7" i="6"/>
  <c r="F8" i="6" s="1"/>
  <c r="B8" i="6" s="1"/>
  <c r="F4" i="6"/>
  <c r="F5" i="6" s="1"/>
  <c r="F2" i="5"/>
  <c r="F4" i="5" s="1"/>
  <c r="F5" i="5" s="1"/>
  <c r="F13" i="4"/>
  <c r="F4" i="4"/>
  <c r="F5" i="4" s="1"/>
  <c r="B8" i="4"/>
  <c r="B5" i="7" l="1"/>
  <c r="F13" i="7"/>
  <c r="F14" i="7" s="1"/>
  <c r="F17" i="7" s="1"/>
  <c r="F12" i="6"/>
  <c r="F13" i="6" s="1"/>
  <c r="F7" i="5"/>
  <c r="F8" i="5" s="1"/>
  <c r="F16" i="4"/>
  <c r="F1" i="3"/>
  <c r="F2" i="3" s="1"/>
  <c r="F2" i="2"/>
  <c r="F7" i="2" s="1"/>
  <c r="F8" i="2" s="1"/>
  <c r="B8" i="5" l="1"/>
  <c r="F12" i="5"/>
  <c r="F13" i="5" s="1"/>
  <c r="F19" i="6"/>
  <c r="F16" i="6"/>
  <c r="F7" i="3"/>
  <c r="F8" i="3" s="1"/>
  <c r="F12" i="3" s="1"/>
  <c r="F4" i="3"/>
  <c r="F5" i="3" s="1"/>
  <c r="B5" i="2"/>
  <c r="B21" i="2" s="1"/>
  <c r="F13" i="2"/>
  <c r="F14" i="2" s="1"/>
  <c r="F4" i="2"/>
  <c r="F5" i="2" s="1"/>
  <c r="B7" i="2"/>
  <c r="B8" i="2" s="1"/>
  <c r="F11" i="1"/>
  <c r="F1" i="1"/>
  <c r="F18" i="5" l="1"/>
  <c r="F18" i="4"/>
  <c r="F19" i="4" s="1"/>
  <c r="F19" i="5"/>
  <c r="F16" i="5"/>
  <c r="F12" i="1"/>
  <c r="F17" i="2"/>
  <c r="F18" i="3"/>
  <c r="B8" i="3"/>
  <c r="F13" i="3"/>
  <c r="F16" i="3" l="1"/>
  <c r="F19" i="3"/>
  <c r="F7" i="1"/>
  <c r="F14" i="1" l="1"/>
  <c r="B16" i="1"/>
  <c r="B14" i="1" s="1"/>
  <c r="B13" i="1" l="1"/>
  <c r="B8" i="1"/>
  <c r="F3" i="1"/>
  <c r="B9" i="1" l="1"/>
  <c r="F4" i="1"/>
  <c r="F5" i="1" s="1"/>
  <c r="C14" i="1" s="1"/>
  <c r="F9" i="1"/>
  <c r="F6" i="1"/>
  <c r="C13" i="1" l="1"/>
  <c r="F15" i="1" s="1"/>
  <c r="F8" i="1"/>
  <c r="F10" i="1"/>
  <c r="B6" i="1" l="1"/>
  <c r="F19" i="1" l="1"/>
  <c r="F16" i="1"/>
  <c r="B10" i="1"/>
  <c r="B11" i="1" s="1"/>
  <c r="B12" i="1" s="1"/>
  <c r="F13" i="1"/>
  <c r="H14" i="1" s="1"/>
</calcChain>
</file>

<file path=xl/sharedStrings.xml><?xml version="1.0" encoding="utf-8"?>
<sst xmlns="http://schemas.openxmlformats.org/spreadsheetml/2006/main" count="341" uniqueCount="101">
  <si>
    <t>Valore</t>
  </si>
  <si>
    <t>Banda usata/banda disponibile</t>
  </si>
  <si>
    <t>Bit/s/Hz</t>
  </si>
  <si>
    <t>MHz</t>
  </si>
  <si>
    <t>kHz</t>
  </si>
  <si>
    <t>ns</t>
  </si>
  <si>
    <t>campioni+margine primo simbolo (F3+B13)</t>
  </si>
  <si>
    <t>campioni+margine altri simboli (F3+B14)</t>
  </si>
  <si>
    <t>campioni totali in uno slot (B6/F5)</t>
  </si>
  <si>
    <t>CP base (campioni)</t>
  </si>
  <si>
    <r>
      <t>margine (CP) altri simboli (campioni)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s) (B12*B16)</t>
    </r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</si>
  <si>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</t>
    </r>
  </si>
  <si>
    <t>bit/s/Hz</t>
  </si>
  <si>
    <t>baud/Hz</t>
  </si>
  <si>
    <r>
      <t>Margine (CP) complessivo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s)</t>
    </r>
  </si>
  <si>
    <t>Mbit/s</t>
  </si>
  <si>
    <t>campioni</t>
  </si>
  <si>
    <r>
      <t>Durata slot microsec, T</t>
    </r>
    <r>
      <rPr>
        <vertAlign val="subscript"/>
        <sz val="11"/>
        <color rgb="FFFF0000"/>
        <rFont val="Calibri"/>
        <family val="2"/>
        <scheme val="minor"/>
      </rPr>
      <t>s</t>
    </r>
  </si>
  <si>
    <r>
      <t xml:space="preserve">simboli per slot (7 normal CP, 6 long CP), </t>
    </r>
    <r>
      <rPr>
        <b/>
        <sz val="11"/>
        <color rgb="FFFF0000"/>
        <rFont val="Calibri"/>
        <family val="2"/>
        <scheme val="minor"/>
      </rPr>
      <t>N</t>
    </r>
    <r>
      <rPr>
        <b/>
        <vertAlign val="subscript"/>
        <sz val="11"/>
        <color rgb="FFFF0000"/>
        <rFont val="Calibri"/>
        <family val="2"/>
        <scheme val="minor"/>
      </rPr>
      <t>s</t>
    </r>
  </si>
  <si>
    <r>
      <t>Bit per portante (QPSK:2, 16 QAM:4; 64QAM:6),</t>
    </r>
    <r>
      <rPr>
        <b/>
        <sz val="11"/>
        <color rgb="FFFF0000"/>
        <rFont val="Calibri"/>
        <family val="2"/>
        <scheme val="minor"/>
      </rPr>
      <t xml:space="preserve"> b</t>
    </r>
  </si>
  <si>
    <r>
      <t xml:space="preserve">Frequenza Campionamento </t>
    </r>
    <r>
      <rPr>
        <sz val="11"/>
        <color rgb="FFFF0000"/>
        <rFont val="Calibri"/>
        <family val="2"/>
        <scheme val="minor"/>
      </rPr>
      <t>F</t>
    </r>
    <r>
      <rPr>
        <vertAlign val="subscript"/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FFT</t>
    </r>
  </si>
  <si>
    <r>
      <t>Durata simbolo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s) </t>
    </r>
    <r>
      <rPr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=1/</t>
    </r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f</t>
    </r>
  </si>
  <si>
    <r>
      <t>campioni/portanti utili in uno slot (500 ms) (</t>
    </r>
    <r>
      <rPr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=F11*B3)</t>
    </r>
  </si>
  <si>
    <r>
      <t xml:space="preserve">Tcampionamento (risoluzione temporale) </t>
    </r>
    <r>
      <rPr>
        <sz val="11"/>
        <color rgb="FFFF0000"/>
        <rFont val="Calibri"/>
        <family val="2"/>
        <scheme val="minor"/>
      </rPr>
      <t>T</t>
    </r>
    <r>
      <rPr>
        <vertAlign val="subscript"/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=1/F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=T/N</t>
    </r>
    <r>
      <rPr>
        <vertAlign val="subscript"/>
        <sz val="11"/>
        <color theme="1"/>
        <rFont val="Calibri"/>
        <family val="2"/>
        <scheme val="minor"/>
      </rPr>
      <t>FFT</t>
    </r>
  </si>
  <si>
    <r>
      <t xml:space="preserve">Banda usata (MHz), </t>
    </r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N</t>
    </r>
  </si>
  <si>
    <r>
      <t xml:space="preserve">Resource Blocks </t>
    </r>
    <r>
      <rPr>
        <sz val="11"/>
        <color rgb="FFFF0000"/>
        <rFont val="Calibri"/>
        <family val="2"/>
        <scheme val="minor"/>
      </rPr>
      <t>RB</t>
    </r>
    <r>
      <rPr>
        <sz val="11"/>
        <color theme="1"/>
        <rFont val="Calibri"/>
        <family val="2"/>
        <scheme val="minor"/>
      </rPr>
      <t>=N/12</t>
    </r>
  </si>
  <si>
    <t>Banda disponibile (MHz), W</t>
  </si>
  <si>
    <t>Parametro (valori di ingresso)</t>
  </si>
  <si>
    <r>
      <t xml:space="preserve">Fattore di banda (intero pari a 1,2,4,8,12,16), </t>
    </r>
    <r>
      <rPr>
        <b/>
        <sz val="11"/>
        <color rgb="FFFF0000"/>
        <rFont val="Calibri"/>
        <family val="2"/>
        <scheme val="minor"/>
      </rPr>
      <t>F</t>
    </r>
  </si>
  <si>
    <r>
      <t>N</t>
    </r>
    <r>
      <rPr>
        <vertAlign val="subscript"/>
        <sz val="11"/>
        <color rgb="FFFF0000"/>
        <rFont val="Calibri"/>
        <family val="2"/>
        <scheme val="minor"/>
      </rPr>
      <t>FFT</t>
    </r>
    <r>
      <rPr>
        <sz val="11"/>
        <color theme="1"/>
        <rFont val="Calibri"/>
        <family val="2"/>
        <scheme val="minor"/>
      </rPr>
      <t>=128F</t>
    </r>
  </si>
  <si>
    <t>Margine (CP)</t>
  </si>
  <si>
    <t>Mbaud</t>
  </si>
  <si>
    <t>BPSK</t>
  </si>
  <si>
    <t>QPSK</t>
  </si>
  <si>
    <t>16 QAM</t>
  </si>
  <si>
    <t>64 QAM</t>
  </si>
  <si>
    <t>Modulazioni</t>
  </si>
  <si>
    <t>Tassi</t>
  </si>
  <si>
    <t>1/2</t>
  </si>
  <si>
    <t>3/4</t>
  </si>
  <si>
    <t>2/3</t>
  </si>
  <si>
    <r>
      <t>Bit per portante (BPSK: 1, QPSK:2, 16 QAM:4; 64QAM:6),</t>
    </r>
    <r>
      <rPr>
        <b/>
        <sz val="11"/>
        <color rgb="FFFF0000"/>
        <rFont val="Calibri"/>
        <family val="2"/>
        <scheme val="minor"/>
      </rPr>
      <t xml:space="preserve"> b</t>
    </r>
  </si>
  <si>
    <r>
      <t xml:space="preserve">Tasso codice, </t>
    </r>
    <r>
      <rPr>
        <b/>
        <sz val="11"/>
        <color rgb="FFFF0000"/>
        <rFont val="Calibri"/>
        <family val="2"/>
        <scheme val="minor"/>
      </rPr>
      <t>R</t>
    </r>
    <r>
      <rPr>
        <b/>
        <vertAlign val="subscript"/>
        <sz val="11"/>
        <color rgb="FFFF0000"/>
        <rFont val="Calibri"/>
        <family val="2"/>
        <scheme val="minor"/>
      </rPr>
      <t>c</t>
    </r>
  </si>
  <si>
    <r>
      <t xml:space="preserve">tempo simbolo+margine (CP)  (F6+F5), </t>
    </r>
    <r>
      <rPr>
        <sz val="11"/>
        <color rgb="FFFF0000"/>
        <rFont val="Calibri"/>
        <family val="2"/>
        <scheme val="minor"/>
      </rPr>
      <t>T</t>
    </r>
    <r>
      <rPr>
        <vertAlign val="subscript"/>
        <sz val="11"/>
        <color rgb="FFFF0000"/>
        <rFont val="Calibri"/>
        <family val="2"/>
        <scheme val="minor"/>
      </rPr>
      <t>s</t>
    </r>
  </si>
  <si>
    <r>
      <t>Tasso di trasmissione massimo. M/T</t>
    </r>
    <r>
      <rPr>
        <vertAlign val="subscript"/>
        <sz val="11"/>
        <color theme="1"/>
        <rFont val="Calibri"/>
        <family val="2"/>
        <scheme val="minor"/>
      </rPr>
      <t>s</t>
    </r>
  </si>
  <si>
    <r>
      <t>Bit rate utente b R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M/T</t>
    </r>
    <r>
      <rPr>
        <vertAlign val="subscript"/>
        <sz val="11"/>
        <color theme="1"/>
        <rFont val="Calibri"/>
        <family val="2"/>
        <scheme val="minor"/>
      </rPr>
      <t>s</t>
    </r>
  </si>
  <si>
    <r>
      <t>Efficienza spettrale (bit/s/Hz) (b Rc M)/(WT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</si>
  <si>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t>Max dati</t>
  </si>
  <si>
    <t>simboli</t>
  </si>
  <si>
    <t>ms</t>
  </si>
  <si>
    <t>Margine CP (0.4 o 0.8)</t>
  </si>
  <si>
    <t>5/6</t>
  </si>
  <si>
    <t>256 QAM</t>
  </si>
  <si>
    <r>
      <t xml:space="preserve">Bit per portante (BPSK: 1, QPSK:2, 16 QAM:4; 64QAM:6, </t>
    </r>
    <r>
      <rPr>
        <b/>
        <sz val="11"/>
        <color rgb="FF00B050"/>
        <rFont val="Calibri"/>
        <family val="2"/>
        <scheme val="minor"/>
      </rPr>
      <t>256 QAM:8</t>
    </r>
    <r>
      <rPr>
        <b/>
        <sz val="11"/>
        <color theme="1"/>
        <rFont val="Calibri"/>
        <family val="2"/>
        <scheme val="minor"/>
      </rPr>
      <t>),</t>
    </r>
    <r>
      <rPr>
        <b/>
        <sz val="11"/>
        <color rgb="FFFF0000"/>
        <rFont val="Calibri"/>
        <family val="2"/>
        <scheme val="minor"/>
      </rPr>
      <t xml:space="preserve"> b</t>
    </r>
  </si>
  <si>
    <t>802.11 a/g</t>
  </si>
  <si>
    <t>Incremento</t>
  </si>
  <si>
    <r>
      <rPr>
        <sz val="11"/>
        <color rgb="FF00B050"/>
        <rFont val="Symbol"/>
        <family val="1"/>
        <charset val="2"/>
      </rPr>
      <t>D</t>
    </r>
    <r>
      <rPr>
        <vertAlign val="subscript"/>
        <sz val="11"/>
        <color rgb="FF00B050"/>
        <rFont val="Calibri"/>
        <family val="2"/>
        <scheme val="minor"/>
      </rPr>
      <t>f</t>
    </r>
    <r>
      <rPr>
        <sz val="11"/>
        <color rgb="FF00B050"/>
        <rFont val="Calibri"/>
        <family val="2"/>
        <scheme val="minor"/>
      </rPr>
      <t xml:space="preserve"> (kHz)</t>
    </r>
  </si>
  <si>
    <r>
      <t>Durata simbolo (</t>
    </r>
    <r>
      <rPr>
        <sz val="11"/>
        <color rgb="FF00B050"/>
        <rFont val="Symbol"/>
        <family val="1"/>
        <charset val="2"/>
      </rPr>
      <t>m</t>
    </r>
    <r>
      <rPr>
        <sz val="11"/>
        <color rgb="FF00B050"/>
        <rFont val="Calibri"/>
        <family val="2"/>
        <scheme val="minor"/>
      </rPr>
      <t>s) T=1/</t>
    </r>
    <r>
      <rPr>
        <sz val="11"/>
        <color rgb="FF00B050"/>
        <rFont val="Symbol"/>
        <family val="1"/>
        <charset val="2"/>
      </rPr>
      <t>D</t>
    </r>
    <r>
      <rPr>
        <vertAlign val="subscript"/>
        <sz val="11"/>
        <color rgb="FF00B050"/>
        <rFont val="Calibri"/>
        <family val="2"/>
        <scheme val="minor"/>
      </rPr>
      <t>f</t>
    </r>
  </si>
  <si>
    <r>
      <t>Efficienza spettrale (bit/s/Hz) Mb/(WT</t>
    </r>
    <r>
      <rPr>
        <b/>
        <vertAlign val="subscript"/>
        <sz val="11"/>
        <color rgb="FFFF0000"/>
        <rFont val="Calibri"/>
        <family val="2"/>
        <scheme val="minor"/>
      </rPr>
      <t>s</t>
    </r>
    <r>
      <rPr>
        <b/>
        <sz val="11"/>
        <color rgb="FFFF0000"/>
        <rFont val="Calibri"/>
        <family val="2"/>
        <scheme val="minor"/>
      </rPr>
      <t>)</t>
    </r>
  </si>
  <si>
    <r>
      <t>margine (CP) primo simbolo (campioni)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s) (B12+B3-6)*B16</t>
    </r>
  </si>
  <si>
    <t>Simboli/s/Hz (M/(Ts W))</t>
  </si>
  <si>
    <t>Tempo Utile</t>
  </si>
  <si>
    <r>
      <rPr>
        <sz val="11"/>
        <color rgb="FF00B050"/>
        <rFont val="Symbol"/>
        <family val="1"/>
        <charset val="2"/>
      </rPr>
      <t>D</t>
    </r>
    <r>
      <rPr>
        <vertAlign val="subscript"/>
        <sz val="11"/>
        <color rgb="FF00B050"/>
        <rFont val="Calibri"/>
        <family val="2"/>
        <scheme val="minor"/>
      </rPr>
      <t>f</t>
    </r>
    <r>
      <rPr>
        <sz val="11"/>
        <color rgb="FF00B050"/>
        <rFont val="Calibri"/>
        <family val="2"/>
        <scheme val="minor"/>
      </rPr>
      <t>=W/N</t>
    </r>
    <r>
      <rPr>
        <vertAlign val="subscript"/>
        <sz val="11"/>
        <color rgb="FF00B050"/>
        <rFont val="Calibri"/>
        <family val="2"/>
        <scheme val="minor"/>
      </rPr>
      <t>FFT</t>
    </r>
  </si>
  <si>
    <r>
      <t>N</t>
    </r>
    <r>
      <rPr>
        <vertAlign val="subscript"/>
        <sz val="11"/>
        <color rgb="FF00B050"/>
        <rFont val="Calibri"/>
        <family val="2"/>
        <scheme val="minor"/>
      </rPr>
      <t>FFT</t>
    </r>
  </si>
  <si>
    <r>
      <t>Frequenza Campionamento F</t>
    </r>
    <r>
      <rPr>
        <vertAlign val="subscript"/>
        <sz val="11"/>
        <color rgb="FF00B050"/>
        <rFont val="Calibri"/>
        <family val="2"/>
        <scheme val="minor"/>
      </rPr>
      <t>c</t>
    </r>
    <r>
      <rPr>
        <sz val="11"/>
        <color rgb="FF00B050"/>
        <rFont val="Calibri"/>
        <family val="2"/>
        <scheme val="minor"/>
      </rPr>
      <t>=</t>
    </r>
    <r>
      <rPr>
        <sz val="11"/>
        <color rgb="FF00B050"/>
        <rFont val="Symbol"/>
        <family val="1"/>
        <charset val="2"/>
      </rPr>
      <t>D</t>
    </r>
    <r>
      <rPr>
        <vertAlign val="subscript"/>
        <sz val="11"/>
        <color rgb="FF00B050"/>
        <rFont val="Calibri"/>
        <family val="2"/>
        <scheme val="minor"/>
      </rPr>
      <t>f</t>
    </r>
    <r>
      <rPr>
        <sz val="11"/>
        <color rgb="FF00B050"/>
        <rFont val="Calibri"/>
        <family val="2"/>
        <scheme val="minor"/>
      </rPr>
      <t>N</t>
    </r>
    <r>
      <rPr>
        <vertAlign val="subscript"/>
        <sz val="11"/>
        <color rgb="FF00B050"/>
        <rFont val="Calibri"/>
        <family val="2"/>
        <scheme val="minor"/>
      </rPr>
      <t>FFT</t>
    </r>
  </si>
  <si>
    <r>
      <t>Tcampionamento (risoluzione temporale) T</t>
    </r>
    <r>
      <rPr>
        <vertAlign val="subscript"/>
        <sz val="11"/>
        <color rgb="FF00B050"/>
        <rFont val="Calibri"/>
        <family val="2"/>
        <scheme val="minor"/>
      </rPr>
      <t>c</t>
    </r>
    <r>
      <rPr>
        <sz val="11"/>
        <color rgb="FF00B050"/>
        <rFont val="Calibri"/>
        <family val="2"/>
        <scheme val="minor"/>
      </rPr>
      <t>=1/F</t>
    </r>
    <r>
      <rPr>
        <vertAlign val="subscript"/>
        <sz val="11"/>
        <color rgb="FF00B050"/>
        <rFont val="Calibri"/>
        <family val="2"/>
        <scheme val="minor"/>
      </rPr>
      <t>c</t>
    </r>
    <r>
      <rPr>
        <sz val="11"/>
        <color rgb="FF00B050"/>
        <rFont val="Calibri"/>
        <family val="2"/>
        <scheme val="minor"/>
      </rPr>
      <t>=T/N</t>
    </r>
    <r>
      <rPr>
        <vertAlign val="subscript"/>
        <sz val="11"/>
        <color rgb="FF00B050"/>
        <rFont val="Calibri"/>
        <family val="2"/>
        <scheme val="minor"/>
      </rPr>
      <t>FFT</t>
    </r>
  </si>
  <si>
    <r>
      <rPr>
        <sz val="11"/>
        <color rgb="FF0070C0"/>
        <rFont val="Symbol"/>
        <family val="1"/>
        <charset val="2"/>
      </rPr>
      <t>D</t>
    </r>
    <r>
      <rPr>
        <vertAlign val="subscript"/>
        <sz val="11"/>
        <color rgb="FF0070C0"/>
        <rFont val="Calibri"/>
        <family val="2"/>
        <scheme val="minor"/>
      </rPr>
      <t>f</t>
    </r>
    <r>
      <rPr>
        <sz val="11"/>
        <color rgb="FF0070C0"/>
        <rFont val="Calibri"/>
        <family val="2"/>
        <scheme val="minor"/>
      </rPr>
      <t>=W/N</t>
    </r>
    <r>
      <rPr>
        <vertAlign val="subscript"/>
        <sz val="11"/>
        <color rgb="FF0070C0"/>
        <rFont val="Calibri"/>
        <family val="2"/>
        <scheme val="minor"/>
      </rPr>
      <t>FFT</t>
    </r>
  </si>
  <si>
    <r>
      <t>N</t>
    </r>
    <r>
      <rPr>
        <vertAlign val="subscript"/>
        <sz val="11"/>
        <color rgb="FF0070C0"/>
        <rFont val="Calibri"/>
        <family val="2"/>
        <scheme val="minor"/>
      </rPr>
      <t>FFT</t>
    </r>
  </si>
  <si>
    <r>
      <t>Frequenza Campionamento F</t>
    </r>
    <r>
      <rPr>
        <vertAlign val="subscript"/>
        <sz val="11"/>
        <color rgb="FF0070C0"/>
        <rFont val="Calibri"/>
        <family val="2"/>
        <scheme val="minor"/>
      </rPr>
      <t>c</t>
    </r>
    <r>
      <rPr>
        <sz val="11"/>
        <color rgb="FF0070C0"/>
        <rFont val="Calibri"/>
        <family val="2"/>
        <scheme val="minor"/>
      </rPr>
      <t>=</t>
    </r>
    <r>
      <rPr>
        <sz val="11"/>
        <color rgb="FF0070C0"/>
        <rFont val="Symbol"/>
        <family val="1"/>
        <charset val="2"/>
      </rPr>
      <t>D</t>
    </r>
    <r>
      <rPr>
        <vertAlign val="subscript"/>
        <sz val="11"/>
        <color rgb="FF0070C0"/>
        <rFont val="Calibri"/>
        <family val="2"/>
        <scheme val="minor"/>
      </rPr>
      <t>f</t>
    </r>
    <r>
      <rPr>
        <sz val="11"/>
        <color rgb="FF0070C0"/>
        <rFont val="Calibri"/>
        <family val="2"/>
        <scheme val="minor"/>
      </rPr>
      <t>N</t>
    </r>
    <r>
      <rPr>
        <vertAlign val="subscript"/>
        <sz val="11"/>
        <color rgb="FF0070C0"/>
        <rFont val="Calibri"/>
        <family val="2"/>
        <scheme val="minor"/>
      </rPr>
      <t>FFT</t>
    </r>
  </si>
  <si>
    <r>
      <t>Tcampionamento (risoluzione temporale) T</t>
    </r>
    <r>
      <rPr>
        <vertAlign val="subscript"/>
        <sz val="11"/>
        <color rgb="FF0070C0"/>
        <rFont val="Calibri"/>
        <family val="2"/>
        <scheme val="minor"/>
      </rPr>
      <t>c</t>
    </r>
    <r>
      <rPr>
        <sz val="11"/>
        <color rgb="FF0070C0"/>
        <rFont val="Calibri"/>
        <family val="2"/>
        <scheme val="minor"/>
      </rPr>
      <t>=1/F</t>
    </r>
    <r>
      <rPr>
        <vertAlign val="subscript"/>
        <sz val="11"/>
        <color rgb="FF0070C0"/>
        <rFont val="Calibri"/>
        <family val="2"/>
        <scheme val="minor"/>
      </rPr>
      <t>c</t>
    </r>
    <r>
      <rPr>
        <sz val="11"/>
        <color rgb="FF0070C0"/>
        <rFont val="Calibri"/>
        <family val="2"/>
        <scheme val="minor"/>
      </rPr>
      <t>=T/N</t>
    </r>
    <r>
      <rPr>
        <vertAlign val="subscript"/>
        <sz val="11"/>
        <color rgb="FF0070C0"/>
        <rFont val="Calibri"/>
        <family val="2"/>
        <scheme val="minor"/>
      </rPr>
      <t>FFT</t>
    </r>
  </si>
  <si>
    <r>
      <t>portanti complessive utilizzabili per simbolo,</t>
    </r>
    <r>
      <rPr>
        <sz val="8"/>
        <color rgb="FF00B05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N,</t>
    </r>
    <r>
      <rPr>
        <sz val="8"/>
        <color rgb="FF00B050"/>
        <rFont val="Calibri"/>
        <family val="2"/>
        <scheme val="minor"/>
      </rPr>
      <t xml:space="preserve"> (SE(B2=1;72;SE(B2=2;180;75*B2)))</t>
    </r>
  </si>
  <si>
    <t>tempo simbolo+margine (CP)  (F6*F5)</t>
  </si>
  <si>
    <t>tempo simbolo+margine (F9*F5)</t>
  </si>
  <si>
    <r>
      <t>Fattore di banda (1 ,2,</t>
    </r>
    <r>
      <rPr>
        <b/>
        <sz val="11"/>
        <color rgb="FF00B050"/>
        <rFont val="Calibri"/>
        <family val="2"/>
        <scheme val="minor"/>
      </rPr>
      <t>4,8</t>
    </r>
    <r>
      <rPr>
        <b/>
        <sz val="11"/>
        <color theme="1"/>
        <rFont val="Calibri"/>
        <family val="2"/>
        <scheme val="minor"/>
      </rPr>
      <t>), F</t>
    </r>
  </si>
  <si>
    <r>
      <t>MIMO (1:4,</t>
    </r>
    <r>
      <rPr>
        <b/>
        <sz val="11"/>
        <color rgb="FF00B050"/>
        <rFont val="Calibri"/>
        <family val="2"/>
        <scheme val="minor"/>
      </rPr>
      <t>5:8</t>
    </r>
    <r>
      <rPr>
        <b/>
        <sz val="11"/>
        <color theme="1"/>
        <rFont val="Calibri"/>
        <family val="2"/>
        <scheme val="minor"/>
      </rPr>
      <t>), Mi</t>
    </r>
  </si>
  <si>
    <r>
      <t>Tasso di trasmissione massimo.  R = Mi F M/T</t>
    </r>
    <r>
      <rPr>
        <vertAlign val="subscript"/>
        <sz val="11"/>
        <color theme="1"/>
        <rFont val="Calibri"/>
        <family val="2"/>
        <scheme val="minor"/>
      </rPr>
      <t>s</t>
    </r>
  </si>
  <si>
    <r>
      <t>Bit rate utente Ru = R b R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/>
    </r>
  </si>
  <si>
    <t>Efficienza spettrale (bit/s/Hz) Ru / W</t>
  </si>
  <si>
    <t>portanti complessive utilizzabili per simbolo, N, in 20 MHz</t>
  </si>
  <si>
    <t>portanti complessive dati utilizzabili per simbolo, M, in 20 MHz</t>
  </si>
  <si>
    <t>Fattore di banda (1 ,2,4,8), F</t>
  </si>
  <si>
    <r>
      <t>MIMO (1:4</t>
    </r>
    <r>
      <rPr>
        <b/>
        <sz val="11"/>
        <color theme="1"/>
        <rFont val="Calibri"/>
        <family val="2"/>
        <scheme val="minor"/>
      </rPr>
      <t>), Mi</t>
    </r>
  </si>
  <si>
    <t>Margine CP (4 o 8)</t>
  </si>
  <si>
    <t>16QAM</t>
  </si>
  <si>
    <t>64QAM</t>
  </si>
  <si>
    <t>256QAM</t>
  </si>
  <si>
    <r>
      <t>Bit per portante (BPSK: 1, QPSK:2, 16 QAM:4; 64QAM:6, 256 QAM:8),</t>
    </r>
    <r>
      <rPr>
        <b/>
        <sz val="11"/>
        <color rgb="FFFF0000"/>
        <rFont val="Calibri"/>
        <family val="2"/>
        <scheme val="minor"/>
      </rPr>
      <t xml:space="preserve"> b</t>
    </r>
  </si>
  <si>
    <t>portanti complessive utilizzabili per simbolo, M, in W MHz</t>
  </si>
  <si>
    <r>
      <t>Tasso di trasmissione massimo.  R = Mi M/T</t>
    </r>
    <r>
      <rPr>
        <vertAlign val="subscript"/>
        <sz val="11"/>
        <color theme="1"/>
        <rFont val="Calibri"/>
        <family val="2"/>
        <scheme val="minor"/>
      </rPr>
      <t>s</t>
    </r>
  </si>
  <si>
    <t>Banda (6,7,8), F</t>
  </si>
  <si>
    <t>Bande co-utilizzate (1:4)</t>
  </si>
  <si>
    <t>Margine CP (0.8 o 1.6)</t>
  </si>
  <si>
    <t>1024 QAM</t>
  </si>
  <si>
    <r>
      <t xml:space="preserve">Bit per portante (BPSK: 1, QPSK:2, 16 QAM:4, 64QAM:6, </t>
    </r>
    <r>
      <rPr>
        <b/>
        <sz val="9"/>
        <color rgb="FF00B050"/>
        <rFont val="Calibri"/>
        <family val="2"/>
        <scheme val="minor"/>
      </rPr>
      <t>256 QAM:8, 1024qam:10</t>
    </r>
    <r>
      <rPr>
        <b/>
        <sz val="9"/>
        <color theme="1"/>
        <rFont val="Calibri"/>
        <family val="2"/>
        <scheme val="minor"/>
      </rPr>
      <t>),</t>
    </r>
    <r>
      <rPr>
        <b/>
        <sz val="9"/>
        <color rgb="FFFF0000"/>
        <rFont val="Calibri"/>
        <family val="2"/>
        <scheme val="minor"/>
      </rPr>
      <t xml:space="preserve"> b</t>
    </r>
  </si>
  <si>
    <t>Margine CP (6 o 3 per 6,7 MHz, 4.5 o 2.25 per 8MHz)</t>
  </si>
  <si>
    <t>portanti complessive dati utilizzabili per simbolo, M, in W</t>
  </si>
  <si>
    <t xml:space="preserve">portanti complessive </t>
  </si>
  <si>
    <t>5/8</t>
  </si>
  <si>
    <t>13/16</t>
  </si>
  <si>
    <t>L'ultimo tasso non è utilizzabile dalla 16-QAM</t>
  </si>
  <si>
    <r>
      <t>Bit per portante (BPSK: 1, QPSK:2, 16 QAM:4),</t>
    </r>
    <r>
      <rPr>
        <b/>
        <sz val="11"/>
        <color rgb="FFFF0000"/>
        <rFont val="Calibri"/>
        <family val="2"/>
        <scheme val="minor"/>
      </rPr>
      <t xml:space="preserve">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</si>
</sst>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Symbol"/>
      <family val="1"/>
      <charset val="2"/>
    </font>
    <font>
      <vertAlign val="subscript"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Symbol"/>
      <family val="1"/>
      <charset val="2"/>
    </font>
    <font>
      <vertAlign val="subscript"/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0" fillId="0" borderId="1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0" fontId="1" fillId="0" borderId="6" xfId="0" applyFont="1" applyBorder="1"/>
    <xf numFmtId="2" fontId="3" fillId="0" borderId="0" xfId="0" applyNumberFormat="1" applyFont="1"/>
    <xf numFmtId="0" fontId="0" fillId="0" borderId="0" xfId="0" applyFont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NumberFormat="1" applyFont="1" applyBorder="1"/>
    <xf numFmtId="0" fontId="2" fillId="0" borderId="11" xfId="0" applyFont="1" applyBorder="1"/>
    <xf numFmtId="0" fontId="2" fillId="0" borderId="12" xfId="0" applyNumberFormat="1" applyFont="1" applyBorder="1"/>
    <xf numFmtId="0" fontId="8" fillId="0" borderId="13" xfId="0" applyFont="1" applyBorder="1"/>
    <xf numFmtId="0" fontId="8" fillId="0" borderId="14" xfId="0" applyFont="1" applyBorder="1"/>
    <xf numFmtId="0" fontId="1" fillId="0" borderId="2" xfId="0" applyFont="1" applyBorder="1"/>
    <xf numFmtId="0" fontId="8" fillId="0" borderId="3" xfId="0" applyFont="1" applyBorder="1"/>
    <xf numFmtId="2" fontId="8" fillId="0" borderId="4" xfId="0" applyNumberFormat="1" applyFont="1" applyBorder="1"/>
    <xf numFmtId="2" fontId="1" fillId="0" borderId="6" xfId="0" applyNumberFormat="1" applyFont="1" applyBorder="1"/>
    <xf numFmtId="0" fontId="8" fillId="0" borderId="0" xfId="0" applyFont="1"/>
    <xf numFmtId="0" fontId="3" fillId="0" borderId="0" xfId="0" applyFont="1"/>
    <xf numFmtId="0" fontId="1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0" xfId="0" applyFont="1" applyBorder="1"/>
    <xf numFmtId="0" fontId="8" fillId="0" borderId="24" xfId="0" applyFont="1" applyBorder="1"/>
    <xf numFmtId="2" fontId="8" fillId="0" borderId="21" xfId="0" applyNumberFormat="1" applyFont="1" applyBorder="1"/>
    <xf numFmtId="2" fontId="8" fillId="0" borderId="18" xfId="0" applyNumberFormat="1" applyFont="1" applyBorder="1"/>
    <xf numFmtId="0" fontId="0" fillId="0" borderId="19" xfId="0" applyBorder="1"/>
    <xf numFmtId="0" fontId="0" fillId="0" borderId="20" xfId="0" applyBorder="1"/>
    <xf numFmtId="2" fontId="0" fillId="0" borderId="21" xfId="0" applyNumberFormat="1" applyBorder="1"/>
    <xf numFmtId="0" fontId="0" fillId="0" borderId="22" xfId="0" applyBorder="1"/>
    <xf numFmtId="0" fontId="12" fillId="0" borderId="23" xfId="0" applyFont="1" applyBorder="1"/>
    <xf numFmtId="0" fontId="12" fillId="0" borderId="0" xfId="0" applyFont="1" applyBorder="1"/>
    <xf numFmtId="0" fontId="12" fillId="0" borderId="24" xfId="0" applyFont="1" applyBorder="1"/>
    <xf numFmtId="0" fontId="12" fillId="0" borderId="20" xfId="0" applyFont="1" applyBorder="1"/>
    <xf numFmtId="2" fontId="12" fillId="0" borderId="21" xfId="0" applyNumberFormat="1" applyFont="1" applyBorder="1"/>
    <xf numFmtId="0" fontId="12" fillId="0" borderId="22" xfId="0" applyFont="1" applyBorder="1"/>
    <xf numFmtId="0" fontId="15" fillId="0" borderId="0" xfId="0" applyFont="1"/>
    <xf numFmtId="164" fontId="3" fillId="0" borderId="0" xfId="0" applyNumberFormat="1" applyFont="1"/>
    <xf numFmtId="164" fontId="0" fillId="0" borderId="0" xfId="0" applyNumberFormat="1"/>
    <xf numFmtId="0" fontId="1" fillId="0" borderId="0" xfId="0" applyNumberFormat="1" applyFont="1"/>
    <xf numFmtId="0" fontId="18" fillId="0" borderId="0" xfId="0" applyFont="1"/>
    <xf numFmtId="165" fontId="0" fillId="0" borderId="4" xfId="0" applyNumberFormat="1" applyBorder="1"/>
    <xf numFmtId="165" fontId="0" fillId="0" borderId="6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60" zoomScaleNormal="160" workbookViewId="0">
      <selection activeCell="B3" sqref="B3"/>
    </sheetView>
  </sheetViews>
  <sheetFormatPr defaultRowHeight="15" x14ac:dyDescent="0.25"/>
  <cols>
    <col min="1" max="1" width="57" customWidth="1"/>
    <col min="2" max="2" width="7.5703125" customWidth="1"/>
    <col min="5" max="5" width="51.28515625" customWidth="1"/>
    <col min="7" max="7" width="8.28515625" customWidth="1"/>
    <col min="8" max="9" width="6.5703125" customWidth="1"/>
  </cols>
  <sheetData>
    <row r="1" spans="1:10" ht="16.5" thickTop="1" thickBot="1" x14ac:dyDescent="0.3">
      <c r="A1" t="s">
        <v>27</v>
      </c>
      <c r="B1" t="s">
        <v>0</v>
      </c>
      <c r="E1" s="4" t="s">
        <v>26</v>
      </c>
      <c r="F1" s="40">
        <f>IF(B2=1,1.4,IF(B2=2,3,1.25*B2))</f>
        <v>20</v>
      </c>
      <c r="G1" s="13" t="s">
        <v>3</v>
      </c>
    </row>
    <row r="2" spans="1:10" ht="18.75" thickTop="1" x14ac:dyDescent="0.35">
      <c r="A2" s="26" t="s">
        <v>28</v>
      </c>
      <c r="B2" s="27">
        <v>16</v>
      </c>
      <c r="E2" s="32" t="s">
        <v>56</v>
      </c>
      <c r="F2" s="41">
        <v>15</v>
      </c>
      <c r="G2" s="33" t="s">
        <v>4</v>
      </c>
    </row>
    <row r="3" spans="1:10" ht="18.75" thickBot="1" x14ac:dyDescent="0.4">
      <c r="A3" s="28" t="s">
        <v>18</v>
      </c>
      <c r="B3" s="29">
        <v>7</v>
      </c>
      <c r="E3" s="4" t="s">
        <v>29</v>
      </c>
      <c r="F3" s="4">
        <f>128*B2</f>
        <v>2048</v>
      </c>
    </row>
    <row r="4" spans="1:10" ht="19.5" thickTop="1" thickBot="1" x14ac:dyDescent="0.4">
      <c r="A4" s="30" t="s">
        <v>19</v>
      </c>
      <c r="B4" s="31">
        <v>6</v>
      </c>
      <c r="E4" t="s">
        <v>20</v>
      </c>
      <c r="F4" s="40">
        <f>F2*F3/1000</f>
        <v>30.72</v>
      </c>
      <c r="G4" t="s">
        <v>3</v>
      </c>
    </row>
    <row r="5" spans="1:10" ht="18" x14ac:dyDescent="0.35">
      <c r="A5" s="2"/>
      <c r="B5" s="3"/>
      <c r="E5" t="s">
        <v>23</v>
      </c>
      <c r="F5" s="5">
        <f>1/F4*1000</f>
        <v>32.552083333333336</v>
      </c>
      <c r="G5" t="s">
        <v>5</v>
      </c>
    </row>
    <row r="6" spans="1:10" ht="18" x14ac:dyDescent="0.35">
      <c r="A6" s="4" t="s">
        <v>17</v>
      </c>
      <c r="B6" s="38">
        <f>F8+(B3-1)*F10</f>
        <v>500</v>
      </c>
      <c r="C6" t="s">
        <v>11</v>
      </c>
      <c r="E6" s="6" t="s">
        <v>6</v>
      </c>
      <c r="F6" s="34">
        <f>F3+B13</f>
        <v>2208</v>
      </c>
    </row>
    <row r="7" spans="1:10" s="4" customFormat="1" ht="18.75" thickBot="1" x14ac:dyDescent="0.4">
      <c r="C7"/>
      <c r="E7" s="35" t="s">
        <v>57</v>
      </c>
      <c r="F7" s="36">
        <f>1/F2*1000</f>
        <v>66.666666666666671</v>
      </c>
      <c r="G7" t="s">
        <v>11</v>
      </c>
      <c r="J7"/>
    </row>
    <row r="8" spans="1:10" ht="19.5" thickTop="1" thickBot="1" x14ac:dyDescent="0.4">
      <c r="A8" t="s">
        <v>24</v>
      </c>
      <c r="B8" s="40">
        <f>F11*F2/1000</f>
        <v>18</v>
      </c>
      <c r="C8" s="13" t="s">
        <v>3</v>
      </c>
      <c r="E8" s="9" t="s">
        <v>71</v>
      </c>
      <c r="F8" s="37">
        <f>F6*F$5/1000</f>
        <v>71.875</v>
      </c>
      <c r="G8" t="s">
        <v>11</v>
      </c>
    </row>
    <row r="9" spans="1:10" ht="15.75" thickTop="1" x14ac:dyDescent="0.25">
      <c r="A9" s="4" t="s">
        <v>1</v>
      </c>
      <c r="B9" s="5">
        <f>B8/F1</f>
        <v>0.9</v>
      </c>
      <c r="E9" s="6" t="s">
        <v>7</v>
      </c>
      <c r="F9" s="34">
        <f>F3+B14</f>
        <v>2192</v>
      </c>
    </row>
    <row r="10" spans="1:10" x14ac:dyDescent="0.25">
      <c r="A10" s="4" t="s">
        <v>60</v>
      </c>
      <c r="B10" s="5">
        <f>F14/B6/F1</f>
        <v>0.84000000000000008</v>
      </c>
      <c r="C10" t="s">
        <v>13</v>
      </c>
      <c r="E10" s="9" t="s">
        <v>72</v>
      </c>
      <c r="F10" s="37">
        <f>F9*F$5/1000</f>
        <v>71.354166666666671</v>
      </c>
      <c r="G10" t="s">
        <v>11</v>
      </c>
    </row>
    <row r="11" spans="1:10" x14ac:dyDescent="0.25">
      <c r="A11" s="4" t="s">
        <v>2</v>
      </c>
      <c r="B11" s="5">
        <f>B10*B4</f>
        <v>5.0400000000000009</v>
      </c>
      <c r="C11" t="s">
        <v>12</v>
      </c>
      <c r="E11" s="63" t="s">
        <v>70</v>
      </c>
      <c r="F11" s="4">
        <f>IF(B2=1,72,IF(B2=2,180,75*B2))</f>
        <v>1200</v>
      </c>
    </row>
    <row r="12" spans="1:10" x14ac:dyDescent="0.25">
      <c r="A12" s="4" t="s">
        <v>15</v>
      </c>
      <c r="B12" s="4">
        <f>B11*F1</f>
        <v>100.80000000000001</v>
      </c>
      <c r="C12" t="s">
        <v>15</v>
      </c>
      <c r="E12" s="14" t="s">
        <v>25</v>
      </c>
      <c r="F12" s="4">
        <f>F11/12</f>
        <v>100</v>
      </c>
    </row>
    <row r="13" spans="1:10" x14ac:dyDescent="0.25">
      <c r="A13" t="s">
        <v>59</v>
      </c>
      <c r="B13" s="4">
        <f>(B16+B3-6)*B2</f>
        <v>160</v>
      </c>
      <c r="C13" s="1">
        <f>B13*F$5/1000</f>
        <v>5.2083333333333339</v>
      </c>
      <c r="D13" t="s">
        <v>11</v>
      </c>
      <c r="E13" s="6" t="s">
        <v>8</v>
      </c>
      <c r="F13" s="34">
        <f>B6*1000/F5</f>
        <v>15359.999999999998</v>
      </c>
      <c r="G13" t="s">
        <v>16</v>
      </c>
    </row>
    <row r="14" spans="1:10" x14ac:dyDescent="0.25">
      <c r="A14" t="s">
        <v>10</v>
      </c>
      <c r="B14" s="4">
        <f>B16*B2</f>
        <v>144</v>
      </c>
      <c r="C14" s="1">
        <f>B14*F$5/1000</f>
        <v>4.6875</v>
      </c>
      <c r="D14" t="s">
        <v>11</v>
      </c>
      <c r="E14" s="9" t="s">
        <v>22</v>
      </c>
      <c r="F14" s="11">
        <f>F11*B3</f>
        <v>8400</v>
      </c>
      <c r="G14" t="s">
        <v>16</v>
      </c>
      <c r="H14" s="4">
        <f>F13*(B6-F15)/B6*B8/F4</f>
        <v>8400</v>
      </c>
    </row>
    <row r="15" spans="1:10" x14ac:dyDescent="0.25">
      <c r="B15" s="4"/>
      <c r="E15" s="14" t="s">
        <v>14</v>
      </c>
      <c r="F15" s="5">
        <f>C13+C14*(B3-1)</f>
        <v>33.333333333333336</v>
      </c>
      <c r="G15" t="s">
        <v>11</v>
      </c>
    </row>
    <row r="16" spans="1:10" x14ac:dyDescent="0.25">
      <c r="A16" t="s">
        <v>9</v>
      </c>
      <c r="B16" s="4">
        <f>IF(B3=7,9,IF(B3=6,32,0))</f>
        <v>9</v>
      </c>
      <c r="E16" s="14" t="s">
        <v>61</v>
      </c>
      <c r="F16" s="5">
        <f>B6-F15</f>
        <v>466.66666666666669</v>
      </c>
      <c r="G16" t="s">
        <v>11</v>
      </c>
    </row>
    <row r="19" spans="1:7" ht="18" x14ac:dyDescent="0.35">
      <c r="E19" s="39" t="s">
        <v>58</v>
      </c>
      <c r="F19" s="12">
        <f>F14/B6/F1*B4</f>
        <v>5.0400000000000009</v>
      </c>
      <c r="G19" t="s">
        <v>12</v>
      </c>
    </row>
    <row r="25" spans="1:7" s="4" customFormat="1" x14ac:dyDescent="0.25">
      <c r="A25"/>
      <c r="B25"/>
      <c r="C25"/>
      <c r="E25"/>
      <c r="F25"/>
      <c r="G25"/>
    </row>
    <row r="26" spans="1:7" x14ac:dyDescent="0.25">
      <c r="A26" s="4"/>
      <c r="B26" s="4"/>
      <c r="C26" s="4"/>
      <c r="E26" s="4"/>
      <c r="F26" s="4"/>
      <c r="G2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50" zoomScaleNormal="150" workbookViewId="0">
      <selection activeCell="A7" sqref="A7:C7"/>
    </sheetView>
  </sheetViews>
  <sheetFormatPr defaultRowHeight="15" x14ac:dyDescent="0.25"/>
  <cols>
    <col min="1" max="1" width="57" customWidth="1"/>
    <col min="2" max="2" width="7.5703125" customWidth="1"/>
    <col min="5" max="5" width="55.28515625" customWidth="1"/>
  </cols>
  <sheetData>
    <row r="1" spans="1:10" ht="15.75" thickTop="1" x14ac:dyDescent="0.25">
      <c r="A1" t="s">
        <v>27</v>
      </c>
      <c r="B1" t="s">
        <v>0</v>
      </c>
      <c r="E1" s="42" t="s">
        <v>26</v>
      </c>
      <c r="F1" s="43">
        <v>20</v>
      </c>
      <c r="G1" s="44" t="s">
        <v>3</v>
      </c>
    </row>
    <row r="2" spans="1:10" ht="18" x14ac:dyDescent="0.35">
      <c r="A2" s="2" t="s">
        <v>41</v>
      </c>
      <c r="B2" s="3">
        <v>6</v>
      </c>
      <c r="E2" s="57" t="s">
        <v>66</v>
      </c>
      <c r="F2" s="58">
        <f>F1/F3*1000</f>
        <v>312.5</v>
      </c>
      <c r="G2" s="59" t="s">
        <v>4</v>
      </c>
    </row>
    <row r="3" spans="1:10" ht="18" x14ac:dyDescent="0.35">
      <c r="A3" s="2" t="s">
        <v>42</v>
      </c>
      <c r="B3" s="3">
        <v>0.75</v>
      </c>
      <c r="E3" s="57" t="s">
        <v>67</v>
      </c>
      <c r="F3" s="58">
        <v>64</v>
      </c>
      <c r="G3" s="59"/>
    </row>
    <row r="4" spans="1:10" ht="18" x14ac:dyDescent="0.35">
      <c r="A4" s="2"/>
      <c r="B4" s="3"/>
      <c r="E4" s="57" t="s">
        <v>68</v>
      </c>
      <c r="F4" s="58">
        <f>F2*F3/1000</f>
        <v>20</v>
      </c>
      <c r="G4" s="59" t="s">
        <v>3</v>
      </c>
    </row>
    <row r="5" spans="1:10" ht="18.75" thickBot="1" x14ac:dyDescent="0.4">
      <c r="A5" s="4" t="s">
        <v>17</v>
      </c>
      <c r="B5" s="5">
        <f>F8</f>
        <v>4</v>
      </c>
      <c r="C5" t="s">
        <v>11</v>
      </c>
      <c r="E5" s="60" t="s">
        <v>69</v>
      </c>
      <c r="F5" s="61">
        <f>1/F4*1000</f>
        <v>50</v>
      </c>
      <c r="G5" s="62" t="s">
        <v>5</v>
      </c>
    </row>
    <row r="6" spans="1:10" ht="15.75" thickTop="1" x14ac:dyDescent="0.25">
      <c r="A6" s="4"/>
      <c r="B6" s="4"/>
      <c r="E6" s="7" t="s">
        <v>30</v>
      </c>
      <c r="F6" s="8">
        <v>0.8</v>
      </c>
      <c r="G6" t="s">
        <v>11</v>
      </c>
    </row>
    <row r="7" spans="1:10" s="4" customFormat="1" ht="18" x14ac:dyDescent="0.35">
      <c r="A7" t="s">
        <v>24</v>
      </c>
      <c r="B7">
        <f>F10*F2/1000</f>
        <v>16.25</v>
      </c>
      <c r="C7" s="13" t="s">
        <v>3</v>
      </c>
      <c r="E7" s="7" t="s">
        <v>21</v>
      </c>
      <c r="F7" s="8">
        <f>1/F2*1000</f>
        <v>3.2</v>
      </c>
      <c r="G7" t="s">
        <v>11</v>
      </c>
      <c r="J7"/>
    </row>
    <row r="8" spans="1:10" ht="18" x14ac:dyDescent="0.35">
      <c r="A8" s="4" t="s">
        <v>1</v>
      </c>
      <c r="B8" s="5">
        <f>B7/F1</f>
        <v>0.8125</v>
      </c>
      <c r="E8" s="9" t="s">
        <v>43</v>
      </c>
      <c r="F8" s="10">
        <f>F6+F7</f>
        <v>4</v>
      </c>
      <c r="G8" t="s">
        <v>11</v>
      </c>
    </row>
    <row r="9" spans="1:10" x14ac:dyDescent="0.25">
      <c r="A9" s="4"/>
      <c r="B9" s="5"/>
    </row>
    <row r="10" spans="1:10" x14ac:dyDescent="0.25">
      <c r="A10" s="24" t="s">
        <v>36</v>
      </c>
      <c r="B10" s="24" t="s">
        <v>37</v>
      </c>
      <c r="E10" s="4" t="s">
        <v>78</v>
      </c>
      <c r="F10" s="4">
        <v>52</v>
      </c>
    </row>
    <row r="11" spans="1:10" x14ac:dyDescent="0.25">
      <c r="A11" s="24" t="s">
        <v>32</v>
      </c>
      <c r="B11" s="25" t="s">
        <v>38</v>
      </c>
      <c r="E11" s="4" t="s">
        <v>79</v>
      </c>
      <c r="F11" s="4">
        <v>48</v>
      </c>
    </row>
    <row r="12" spans="1:10" x14ac:dyDescent="0.25">
      <c r="A12" s="24" t="s">
        <v>32</v>
      </c>
      <c r="B12" s="25" t="s">
        <v>39</v>
      </c>
    </row>
    <row r="13" spans="1:10" ht="18" x14ac:dyDescent="0.35">
      <c r="A13" s="24" t="s">
        <v>33</v>
      </c>
      <c r="B13" s="25" t="s">
        <v>38</v>
      </c>
      <c r="E13" t="s">
        <v>44</v>
      </c>
      <c r="F13">
        <f>F11/F8</f>
        <v>12</v>
      </c>
      <c r="G13" t="s">
        <v>31</v>
      </c>
    </row>
    <row r="14" spans="1:10" ht="18" x14ac:dyDescent="0.35">
      <c r="A14" s="24" t="s">
        <v>33</v>
      </c>
      <c r="B14" s="25" t="s">
        <v>39</v>
      </c>
      <c r="E14" t="s">
        <v>45</v>
      </c>
      <c r="F14">
        <f>F13*B2*B3</f>
        <v>54</v>
      </c>
      <c r="G14" t="s">
        <v>15</v>
      </c>
    </row>
    <row r="15" spans="1:10" x14ac:dyDescent="0.25">
      <c r="A15" s="24" t="s">
        <v>34</v>
      </c>
      <c r="B15" s="25" t="s">
        <v>38</v>
      </c>
    </row>
    <row r="16" spans="1:10" x14ac:dyDescent="0.25">
      <c r="A16" s="24" t="s">
        <v>34</v>
      </c>
      <c r="B16" s="25" t="s">
        <v>39</v>
      </c>
    </row>
    <row r="17" spans="1:7" ht="18" x14ac:dyDescent="0.35">
      <c r="A17" s="24" t="s">
        <v>35</v>
      </c>
      <c r="B17" s="25" t="s">
        <v>40</v>
      </c>
      <c r="E17" t="s">
        <v>46</v>
      </c>
      <c r="F17" s="12">
        <f>F14/F1</f>
        <v>2.7</v>
      </c>
      <c r="G17" t="s">
        <v>12</v>
      </c>
    </row>
    <row r="18" spans="1:7" x14ac:dyDescent="0.25">
      <c r="A18" s="24" t="s">
        <v>35</v>
      </c>
      <c r="B18" s="25" t="s">
        <v>39</v>
      </c>
    </row>
    <row r="20" spans="1:7" x14ac:dyDescent="0.25">
      <c r="A20" s="15" t="s">
        <v>47</v>
      </c>
      <c r="B20">
        <v>4096</v>
      </c>
      <c r="C20" t="s">
        <v>48</v>
      </c>
    </row>
    <row r="21" spans="1:7" x14ac:dyDescent="0.25">
      <c r="B21">
        <f>B20*B5/1000</f>
        <v>16.384</v>
      </c>
      <c r="C21" t="s">
        <v>49</v>
      </c>
    </row>
    <row r="25" spans="1:7" s="4" customFormat="1" x14ac:dyDescent="0.25">
      <c r="A25"/>
      <c r="B25"/>
      <c r="C25"/>
      <c r="E25"/>
      <c r="F25"/>
      <c r="G25"/>
    </row>
    <row r="26" spans="1:7" x14ac:dyDescent="0.25">
      <c r="A26" s="4"/>
      <c r="B26" s="4"/>
      <c r="C26" s="4"/>
      <c r="E26" s="4"/>
      <c r="F26" s="4"/>
      <c r="G26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50" zoomScaleNormal="150" workbookViewId="0">
      <selection activeCell="B6" sqref="B6"/>
    </sheetView>
  </sheetViews>
  <sheetFormatPr defaultRowHeight="15" x14ac:dyDescent="0.25"/>
  <cols>
    <col min="1" max="1" width="64" customWidth="1"/>
    <col min="2" max="2" width="7.5703125" customWidth="1"/>
    <col min="5" max="5" width="55" customWidth="1"/>
  </cols>
  <sheetData>
    <row r="1" spans="1:10" ht="15.75" thickBot="1" x14ac:dyDescent="0.3">
      <c r="A1" t="s">
        <v>27</v>
      </c>
      <c r="B1" t="s">
        <v>0</v>
      </c>
      <c r="E1" s="4" t="s">
        <v>26</v>
      </c>
      <c r="F1" s="4">
        <f>20*B4</f>
        <v>160</v>
      </c>
      <c r="G1" s="13" t="s">
        <v>3</v>
      </c>
    </row>
    <row r="2" spans="1:10" ht="18.75" thickTop="1" x14ac:dyDescent="0.35">
      <c r="A2" s="2" t="s">
        <v>53</v>
      </c>
      <c r="B2" s="3">
        <v>8</v>
      </c>
      <c r="E2" s="42" t="s">
        <v>62</v>
      </c>
      <c r="F2" s="43">
        <f>F1/F3*1000</f>
        <v>312.5</v>
      </c>
      <c r="G2" s="44" t="s">
        <v>4</v>
      </c>
    </row>
    <row r="3" spans="1:10" ht="18.75" thickBot="1" x14ac:dyDescent="0.4">
      <c r="A3" s="2" t="s">
        <v>42</v>
      </c>
      <c r="B3" s="21">
        <f>5/6</f>
        <v>0.83333333333333337</v>
      </c>
      <c r="E3" s="45" t="s">
        <v>63</v>
      </c>
      <c r="F3" s="46">
        <f>64*B4</f>
        <v>512</v>
      </c>
      <c r="G3" s="47"/>
    </row>
    <row r="4" spans="1:10" ht="18.75" thickTop="1" x14ac:dyDescent="0.35">
      <c r="A4" s="2" t="s">
        <v>73</v>
      </c>
      <c r="B4" s="3">
        <v>8</v>
      </c>
      <c r="E4" s="48" t="s">
        <v>64</v>
      </c>
      <c r="F4" s="49">
        <f>F2*F3/1000</f>
        <v>160</v>
      </c>
      <c r="G4" s="50" t="s">
        <v>3</v>
      </c>
    </row>
    <row r="5" spans="1:10" ht="18.75" thickBot="1" x14ac:dyDescent="0.4">
      <c r="A5" s="2" t="s">
        <v>74</v>
      </c>
      <c r="B5" s="3">
        <v>8</v>
      </c>
      <c r="E5" s="45" t="s">
        <v>65</v>
      </c>
      <c r="F5" s="51">
        <f>1/F4*1000</f>
        <v>6.25</v>
      </c>
      <c r="G5" s="47" t="s">
        <v>5</v>
      </c>
    </row>
    <row r="6" spans="1:10" ht="16.5" thickTop="1" thickBot="1" x14ac:dyDescent="0.3">
      <c r="A6" s="19" t="s">
        <v>50</v>
      </c>
      <c r="B6" s="20">
        <v>0.4</v>
      </c>
      <c r="C6" s="17" t="s">
        <v>11</v>
      </c>
    </row>
    <row r="7" spans="1:10" s="4" customFormat="1" ht="18.75" thickTop="1" x14ac:dyDescent="0.35">
      <c r="A7" s="17"/>
      <c r="B7" s="18"/>
      <c r="C7"/>
      <c r="E7" s="42" t="s">
        <v>57</v>
      </c>
      <c r="F7" s="52">
        <f>1/F2*1000</f>
        <v>3.2</v>
      </c>
      <c r="G7" s="53" t="s">
        <v>11</v>
      </c>
      <c r="J7"/>
    </row>
    <row r="8" spans="1:10" ht="18.75" thickBot="1" x14ac:dyDescent="0.4">
      <c r="A8" s="4" t="s">
        <v>17</v>
      </c>
      <c r="B8" s="5">
        <f>F8</f>
        <v>3.6</v>
      </c>
      <c r="C8" t="s">
        <v>11</v>
      </c>
      <c r="E8" s="54" t="s">
        <v>43</v>
      </c>
      <c r="F8" s="55">
        <f>B6+F7</f>
        <v>3.6</v>
      </c>
      <c r="G8" s="56" t="s">
        <v>11</v>
      </c>
    </row>
    <row r="9" spans="1:10" ht="15.75" thickTop="1" x14ac:dyDescent="0.25">
      <c r="A9" s="4"/>
      <c r="B9" s="4"/>
    </row>
    <row r="10" spans="1:10" x14ac:dyDescent="0.25">
      <c r="A10" s="4"/>
      <c r="B10" s="5"/>
      <c r="E10" s="4" t="s">
        <v>87</v>
      </c>
      <c r="F10" s="4">
        <f>IF(B4=1,52,IF(B4=2,108,IF(B4=4,234,IF(B4=8,468,"errore"))))</f>
        <v>468</v>
      </c>
    </row>
    <row r="11" spans="1:10" x14ac:dyDescent="0.25">
      <c r="A11" s="22" t="s">
        <v>36</v>
      </c>
      <c r="B11" s="22" t="s">
        <v>37</v>
      </c>
    </row>
    <row r="12" spans="1:10" ht="18" x14ac:dyDescent="0.35">
      <c r="A12" s="22" t="s">
        <v>32</v>
      </c>
      <c r="B12" s="23" t="s">
        <v>38</v>
      </c>
      <c r="E12" t="s">
        <v>75</v>
      </c>
      <c r="F12" s="65">
        <f>F10/F8*B5</f>
        <v>1040</v>
      </c>
      <c r="G12" t="s">
        <v>31</v>
      </c>
    </row>
    <row r="13" spans="1:10" ht="18" x14ac:dyDescent="0.35">
      <c r="A13" s="22" t="s">
        <v>33</v>
      </c>
      <c r="B13" s="23" t="s">
        <v>38</v>
      </c>
      <c r="E13" t="s">
        <v>76</v>
      </c>
      <c r="F13" s="64">
        <f>F12*B2*B3</f>
        <v>6933.3333333333339</v>
      </c>
      <c r="G13" t="s">
        <v>15</v>
      </c>
    </row>
    <row r="14" spans="1:10" x14ac:dyDescent="0.25">
      <c r="A14" s="22" t="s">
        <v>33</v>
      </c>
      <c r="B14" s="23" t="s">
        <v>39</v>
      </c>
    </row>
    <row r="15" spans="1:10" x14ac:dyDescent="0.25">
      <c r="A15" s="22" t="s">
        <v>34</v>
      </c>
      <c r="B15" s="23" t="s">
        <v>38</v>
      </c>
    </row>
    <row r="16" spans="1:10" ht="18" x14ac:dyDescent="0.35">
      <c r="A16" s="22" t="s">
        <v>34</v>
      </c>
      <c r="B16" s="23" t="s">
        <v>39</v>
      </c>
      <c r="E16" t="s">
        <v>77</v>
      </c>
      <c r="F16" s="12">
        <f>F13/F1</f>
        <v>43.333333333333336</v>
      </c>
      <c r="G16" t="s">
        <v>12</v>
      </c>
    </row>
    <row r="17" spans="1:8" x14ac:dyDescent="0.25">
      <c r="A17" s="22" t="s">
        <v>35</v>
      </c>
      <c r="B17" s="23" t="s">
        <v>40</v>
      </c>
    </row>
    <row r="18" spans="1:8" x14ac:dyDescent="0.25">
      <c r="A18" s="22" t="s">
        <v>35</v>
      </c>
      <c r="B18" s="23" t="s">
        <v>39</v>
      </c>
      <c r="E18" t="s">
        <v>54</v>
      </c>
      <c r="F18">
        <f>'802.11a'!$F$14</f>
        <v>54</v>
      </c>
      <c r="G18" t="s">
        <v>15</v>
      </c>
    </row>
    <row r="19" spans="1:8" x14ac:dyDescent="0.25">
      <c r="A19" s="22" t="s">
        <v>35</v>
      </c>
      <c r="B19" s="23" t="s">
        <v>51</v>
      </c>
      <c r="E19" t="s">
        <v>55</v>
      </c>
      <c r="F19" s="1">
        <f>F13/F18</f>
        <v>128.39506172839506</v>
      </c>
    </row>
    <row r="20" spans="1:8" x14ac:dyDescent="0.25">
      <c r="A20" s="15" t="s">
        <v>52</v>
      </c>
      <c r="B20" s="16" t="s">
        <v>51</v>
      </c>
    </row>
    <row r="21" spans="1:8" x14ac:dyDescent="0.25">
      <c r="A21" s="22"/>
    </row>
    <row r="24" spans="1:8" x14ac:dyDescent="0.25">
      <c r="H24" s="4"/>
    </row>
    <row r="25" spans="1:8" s="4" customFormat="1" x14ac:dyDescent="0.25">
      <c r="A25"/>
      <c r="B25"/>
      <c r="C25"/>
      <c r="H25"/>
    </row>
    <row r="26" spans="1:8" x14ac:dyDescent="0.25">
      <c r="C26" s="4"/>
    </row>
    <row r="27" spans="1:8" x14ac:dyDescent="0.25">
      <c r="A27" s="4"/>
      <c r="B27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>
      <selection activeCell="B5" sqref="B5"/>
    </sheetView>
  </sheetViews>
  <sheetFormatPr defaultRowHeight="15" x14ac:dyDescent="0.25"/>
  <cols>
    <col min="1" max="1" width="64" customWidth="1"/>
    <col min="2" max="2" width="7.5703125" customWidth="1"/>
    <col min="5" max="5" width="55" customWidth="1"/>
  </cols>
  <sheetData>
    <row r="1" spans="1:10" ht="15.75" thickBot="1" x14ac:dyDescent="0.3">
      <c r="A1" t="s">
        <v>27</v>
      </c>
      <c r="B1" t="s">
        <v>0</v>
      </c>
      <c r="E1" s="4" t="s">
        <v>26</v>
      </c>
      <c r="F1" s="4">
        <f>20*B4</f>
        <v>20</v>
      </c>
      <c r="G1" s="13" t="s">
        <v>3</v>
      </c>
    </row>
    <row r="2" spans="1:10" ht="18.75" thickTop="1" x14ac:dyDescent="0.35">
      <c r="A2" s="67" t="s">
        <v>93</v>
      </c>
      <c r="B2" s="3">
        <v>10</v>
      </c>
      <c r="E2" s="42" t="s">
        <v>62</v>
      </c>
      <c r="F2" s="43">
        <f>F1/F3*1000</f>
        <v>78.125</v>
      </c>
      <c r="G2" s="44" t="s">
        <v>4</v>
      </c>
    </row>
    <row r="3" spans="1:10" ht="18.75" thickBot="1" x14ac:dyDescent="0.4">
      <c r="A3" s="2" t="s">
        <v>42</v>
      </c>
      <c r="B3" s="21">
        <f>5/6</f>
        <v>0.83333333333333337</v>
      </c>
      <c r="E3" s="45" t="s">
        <v>63</v>
      </c>
      <c r="F3" s="46">
        <f>256*B4</f>
        <v>256</v>
      </c>
      <c r="G3" s="47"/>
    </row>
    <row r="4" spans="1:10" ht="18.75" thickTop="1" x14ac:dyDescent="0.35">
      <c r="A4" s="2" t="s">
        <v>73</v>
      </c>
      <c r="B4" s="3">
        <v>1</v>
      </c>
      <c r="E4" s="48" t="s">
        <v>64</v>
      </c>
      <c r="F4" s="49">
        <f>F2*F3/1000</f>
        <v>20</v>
      </c>
      <c r="G4" s="50" t="s">
        <v>3</v>
      </c>
    </row>
    <row r="5" spans="1:10" ht="18.75" thickBot="1" x14ac:dyDescent="0.4">
      <c r="A5" s="2" t="s">
        <v>74</v>
      </c>
      <c r="B5" s="3">
        <v>8</v>
      </c>
      <c r="E5" s="45" t="s">
        <v>65</v>
      </c>
      <c r="F5" s="51">
        <f>1/F4*1000</f>
        <v>50</v>
      </c>
      <c r="G5" s="47" t="s">
        <v>5</v>
      </c>
    </row>
    <row r="6" spans="1:10" ht="16.5" thickTop="1" thickBot="1" x14ac:dyDescent="0.3">
      <c r="A6" s="19" t="s">
        <v>91</v>
      </c>
      <c r="B6" s="20">
        <v>0.8</v>
      </c>
      <c r="C6" s="17" t="s">
        <v>11</v>
      </c>
    </row>
    <row r="7" spans="1:10" s="4" customFormat="1" ht="18.75" thickTop="1" x14ac:dyDescent="0.35">
      <c r="A7" s="17"/>
      <c r="B7" s="18"/>
      <c r="C7"/>
      <c r="E7" s="42" t="s">
        <v>57</v>
      </c>
      <c r="F7" s="52">
        <f>1/F2*1000</f>
        <v>12.8</v>
      </c>
      <c r="G7" s="53" t="s">
        <v>11</v>
      </c>
      <c r="J7"/>
    </row>
    <row r="8" spans="1:10" ht="18.75" thickBot="1" x14ac:dyDescent="0.4">
      <c r="A8" s="4" t="s">
        <v>17</v>
      </c>
      <c r="B8" s="5">
        <f>F8</f>
        <v>13.600000000000001</v>
      </c>
      <c r="C8" t="s">
        <v>11</v>
      </c>
      <c r="E8" s="54" t="s">
        <v>43</v>
      </c>
      <c r="F8" s="55">
        <f>B6+F7</f>
        <v>13.600000000000001</v>
      </c>
      <c r="G8" s="56" t="s">
        <v>11</v>
      </c>
    </row>
    <row r="9" spans="1:10" ht="15.75" thickTop="1" x14ac:dyDescent="0.25">
      <c r="A9" s="4"/>
      <c r="B9" s="4"/>
    </row>
    <row r="10" spans="1:10" x14ac:dyDescent="0.25">
      <c r="A10" s="4"/>
      <c r="B10" s="5"/>
      <c r="E10" s="4" t="s">
        <v>87</v>
      </c>
      <c r="F10" s="4">
        <f>IF(B4=1,9,IF(B4=2,18,IF(B4=4,37,IF(B4=8,74,"errore"))))*26</f>
        <v>234</v>
      </c>
    </row>
    <row r="11" spans="1:10" x14ac:dyDescent="0.25">
      <c r="A11" s="22" t="s">
        <v>36</v>
      </c>
      <c r="B11" s="22" t="s">
        <v>37</v>
      </c>
    </row>
    <row r="12" spans="1:10" ht="18" x14ac:dyDescent="0.35">
      <c r="A12" s="22" t="s">
        <v>32</v>
      </c>
      <c r="B12" s="23" t="s">
        <v>38</v>
      </c>
      <c r="E12" t="s">
        <v>75</v>
      </c>
      <c r="F12" s="65">
        <f>F10/F8*B5</f>
        <v>137.64705882352939</v>
      </c>
      <c r="G12" t="s">
        <v>31</v>
      </c>
    </row>
    <row r="13" spans="1:10" ht="18" x14ac:dyDescent="0.35">
      <c r="A13" s="22" t="s">
        <v>33</v>
      </c>
      <c r="B13" s="23" t="s">
        <v>38</v>
      </c>
      <c r="E13" t="s">
        <v>76</v>
      </c>
      <c r="F13" s="64">
        <f>F12*B2*B3</f>
        <v>1147.0588235294117</v>
      </c>
      <c r="G13" t="s">
        <v>15</v>
      </c>
    </row>
    <row r="14" spans="1:10" x14ac:dyDescent="0.25">
      <c r="A14" s="22" t="s">
        <v>33</v>
      </c>
      <c r="B14" s="23" t="s">
        <v>39</v>
      </c>
    </row>
    <row r="15" spans="1:10" x14ac:dyDescent="0.25">
      <c r="A15" s="22" t="s">
        <v>34</v>
      </c>
      <c r="B15" s="23" t="s">
        <v>38</v>
      </c>
    </row>
    <row r="16" spans="1:10" x14ac:dyDescent="0.25">
      <c r="A16" s="22" t="s">
        <v>34</v>
      </c>
      <c r="B16" s="23" t="s">
        <v>39</v>
      </c>
      <c r="E16" t="s">
        <v>77</v>
      </c>
      <c r="F16" s="12">
        <f>F13/F1</f>
        <v>57.352941176470587</v>
      </c>
      <c r="G16" t="s">
        <v>12</v>
      </c>
    </row>
    <row r="17" spans="1:8" x14ac:dyDescent="0.25">
      <c r="A17" s="22" t="s">
        <v>35</v>
      </c>
      <c r="B17" s="23" t="s">
        <v>40</v>
      </c>
    </row>
    <row r="18" spans="1:8" x14ac:dyDescent="0.25">
      <c r="A18" s="22" t="s">
        <v>35</v>
      </c>
      <c r="B18" s="23" t="s">
        <v>39</v>
      </c>
      <c r="E18" t="s">
        <v>54</v>
      </c>
      <c r="F18">
        <f>'802.11a'!$F$14</f>
        <v>54</v>
      </c>
      <c r="G18" t="s">
        <v>15</v>
      </c>
    </row>
    <row r="19" spans="1:8" x14ac:dyDescent="0.25">
      <c r="A19" s="22" t="s">
        <v>35</v>
      </c>
      <c r="B19" s="23" t="s">
        <v>51</v>
      </c>
      <c r="E19" t="s">
        <v>55</v>
      </c>
      <c r="F19" s="1">
        <f>F13/F18</f>
        <v>21.241830065359476</v>
      </c>
    </row>
    <row r="20" spans="1:8" x14ac:dyDescent="0.25">
      <c r="A20" s="15" t="s">
        <v>52</v>
      </c>
      <c r="B20" s="16" t="s">
        <v>51</v>
      </c>
    </row>
    <row r="21" spans="1:8" x14ac:dyDescent="0.25">
      <c r="A21" s="22" t="s">
        <v>92</v>
      </c>
      <c r="B21" s="16" t="s">
        <v>51</v>
      </c>
    </row>
    <row r="24" spans="1:8" x14ac:dyDescent="0.25">
      <c r="H24" s="4"/>
    </row>
    <row r="25" spans="1:8" s="4" customFormat="1" x14ac:dyDescent="0.25">
      <c r="A25"/>
      <c r="B25"/>
      <c r="C25"/>
      <c r="H25"/>
    </row>
    <row r="26" spans="1:8" x14ac:dyDescent="0.25">
      <c r="C26" s="4"/>
    </row>
    <row r="27" spans="1:8" x14ac:dyDescent="0.25">
      <c r="A27" s="4"/>
      <c r="B2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50" zoomScaleNormal="150" workbookViewId="0">
      <selection activeCell="B5" sqref="B5"/>
    </sheetView>
  </sheetViews>
  <sheetFormatPr defaultRowHeight="15" x14ac:dyDescent="0.25"/>
  <cols>
    <col min="1" max="1" width="64" customWidth="1"/>
    <col min="2" max="2" width="7.5703125" customWidth="1"/>
    <col min="5" max="5" width="51.28515625" customWidth="1"/>
  </cols>
  <sheetData>
    <row r="1" spans="1:10" ht="15.75" thickBot="1" x14ac:dyDescent="0.3">
      <c r="A1" t="s">
        <v>27</v>
      </c>
      <c r="B1" t="s">
        <v>0</v>
      </c>
      <c r="E1" s="4" t="s">
        <v>26</v>
      </c>
      <c r="F1" s="66">
        <f>B4</f>
        <v>7</v>
      </c>
      <c r="G1" s="13" t="s">
        <v>3</v>
      </c>
    </row>
    <row r="2" spans="1:10" ht="18.75" thickTop="1" x14ac:dyDescent="0.35">
      <c r="A2" s="2" t="s">
        <v>86</v>
      </c>
      <c r="B2" s="3">
        <v>8</v>
      </c>
      <c r="E2" s="42" t="s">
        <v>62</v>
      </c>
      <c r="F2" s="43">
        <f>F1/F3*1000</f>
        <v>41.666666666666664</v>
      </c>
      <c r="G2" s="44" t="s">
        <v>4</v>
      </c>
    </row>
    <row r="3" spans="1:10" ht="18.75" thickBot="1" x14ac:dyDescent="0.4">
      <c r="A3" s="2" t="s">
        <v>42</v>
      </c>
      <c r="B3" s="21">
        <f>5/6</f>
        <v>0.83333333333333337</v>
      </c>
      <c r="E3" s="45" t="s">
        <v>63</v>
      </c>
      <c r="F3" s="46">
        <f>IF(OR(F1=6,F1=8),144,IF(F1=7,168,"errore"))</f>
        <v>168</v>
      </c>
      <c r="G3" s="47"/>
    </row>
    <row r="4" spans="1:10" ht="18.75" thickTop="1" x14ac:dyDescent="0.35">
      <c r="A4" s="2" t="s">
        <v>89</v>
      </c>
      <c r="B4" s="3">
        <v>7</v>
      </c>
      <c r="E4" s="48" t="s">
        <v>64</v>
      </c>
      <c r="F4" s="49">
        <f>F2*F3/1000</f>
        <v>7</v>
      </c>
      <c r="G4" s="50" t="s">
        <v>3</v>
      </c>
    </row>
    <row r="5" spans="1:10" ht="18.75" thickBot="1" x14ac:dyDescent="0.4">
      <c r="A5" s="2" t="s">
        <v>81</v>
      </c>
      <c r="B5" s="3">
        <v>4</v>
      </c>
      <c r="E5" s="45" t="s">
        <v>65</v>
      </c>
      <c r="F5" s="51">
        <f>1/F4*1000</f>
        <v>142.85714285714286</v>
      </c>
      <c r="G5" s="47" t="s">
        <v>5</v>
      </c>
    </row>
    <row r="6" spans="1:10" ht="16.5" thickTop="1" thickBot="1" x14ac:dyDescent="0.3">
      <c r="A6" s="19" t="s">
        <v>94</v>
      </c>
      <c r="B6" s="20">
        <v>2.25</v>
      </c>
      <c r="C6" s="17" t="s">
        <v>11</v>
      </c>
    </row>
    <row r="7" spans="1:10" s="4" customFormat="1" ht="18.75" thickTop="1" x14ac:dyDescent="0.35">
      <c r="A7" s="2" t="s">
        <v>90</v>
      </c>
      <c r="B7" s="3">
        <v>4</v>
      </c>
      <c r="C7"/>
      <c r="E7" s="42" t="s">
        <v>57</v>
      </c>
      <c r="F7" s="52">
        <f>1/F2*1000</f>
        <v>24</v>
      </c>
      <c r="G7" s="53" t="s">
        <v>11</v>
      </c>
      <c r="J7"/>
    </row>
    <row r="8" spans="1:10" ht="18.75" thickBot="1" x14ac:dyDescent="0.4">
      <c r="A8" s="4" t="s">
        <v>17</v>
      </c>
      <c r="B8" s="5">
        <f>F8</f>
        <v>26.25</v>
      </c>
      <c r="C8" t="s">
        <v>11</v>
      </c>
      <c r="E8" s="54" t="s">
        <v>43</v>
      </c>
      <c r="F8" s="55">
        <f>B6+F7</f>
        <v>26.25</v>
      </c>
      <c r="G8" s="56" t="s">
        <v>11</v>
      </c>
    </row>
    <row r="9" spans="1:10" ht="15.75" thickTop="1" x14ac:dyDescent="0.25">
      <c r="A9" s="4"/>
      <c r="B9" s="4"/>
    </row>
    <row r="10" spans="1:10" x14ac:dyDescent="0.25">
      <c r="A10" s="4"/>
      <c r="B10" s="5"/>
      <c r="E10" s="4" t="s">
        <v>87</v>
      </c>
      <c r="F10" s="4">
        <v>108</v>
      </c>
    </row>
    <row r="11" spans="1:10" x14ac:dyDescent="0.25">
      <c r="A11" s="22" t="s">
        <v>36</v>
      </c>
      <c r="B11" s="22" t="s">
        <v>37</v>
      </c>
      <c r="E11" s="4"/>
      <c r="F11" s="4"/>
    </row>
    <row r="12" spans="1:10" ht="18" x14ac:dyDescent="0.35">
      <c r="A12" s="22" t="s">
        <v>32</v>
      </c>
      <c r="B12" s="23" t="s">
        <v>38</v>
      </c>
      <c r="E12" t="s">
        <v>88</v>
      </c>
      <c r="F12" s="65">
        <f>F10/F8*B5*B7</f>
        <v>65.828571428571422</v>
      </c>
      <c r="G12" t="s">
        <v>31</v>
      </c>
    </row>
    <row r="13" spans="1:10" ht="18" x14ac:dyDescent="0.35">
      <c r="A13" s="22" t="s">
        <v>33</v>
      </c>
      <c r="B13" s="23" t="s">
        <v>40</v>
      </c>
      <c r="E13" t="s">
        <v>76</v>
      </c>
      <c r="F13" s="12">
        <f>F12*B2*B3</f>
        <v>438.85714285714283</v>
      </c>
      <c r="G13" t="s">
        <v>15</v>
      </c>
    </row>
    <row r="14" spans="1:10" x14ac:dyDescent="0.25">
      <c r="A14" s="22" t="s">
        <v>83</v>
      </c>
      <c r="B14" s="23" t="s">
        <v>39</v>
      </c>
    </row>
    <row r="15" spans="1:10" x14ac:dyDescent="0.25">
      <c r="A15" s="22" t="s">
        <v>84</v>
      </c>
      <c r="B15" s="23" t="s">
        <v>51</v>
      </c>
    </row>
    <row r="16" spans="1:10" x14ac:dyDescent="0.25">
      <c r="A16" s="22" t="s">
        <v>85</v>
      </c>
      <c r="B16" s="23"/>
      <c r="E16" t="s">
        <v>77</v>
      </c>
      <c r="F16" s="12">
        <f>F13/(F1*B7)</f>
        <v>15.673469387755102</v>
      </c>
      <c r="G16" t="s">
        <v>12</v>
      </c>
    </row>
    <row r="17" spans="1:8" x14ac:dyDescent="0.25">
      <c r="B17" s="23"/>
    </row>
    <row r="18" spans="1:8" x14ac:dyDescent="0.25">
      <c r="B18" s="23"/>
      <c r="E18" t="s">
        <v>54</v>
      </c>
      <c r="F18">
        <f>'802.11a'!$F$14</f>
        <v>54</v>
      </c>
      <c r="G18" t="s">
        <v>15</v>
      </c>
    </row>
    <row r="19" spans="1:8" x14ac:dyDescent="0.25">
      <c r="B19" s="23"/>
      <c r="E19" t="s">
        <v>55</v>
      </c>
      <c r="F19" s="1">
        <f>F13/F18</f>
        <v>8.1269841269841265</v>
      </c>
    </row>
    <row r="20" spans="1:8" x14ac:dyDescent="0.25">
      <c r="B20" s="16"/>
    </row>
    <row r="24" spans="1:8" x14ac:dyDescent="0.25">
      <c r="H24" s="4"/>
    </row>
    <row r="25" spans="1:8" s="4" customFormat="1" x14ac:dyDescent="0.25">
      <c r="A25"/>
      <c r="B25"/>
      <c r="C25"/>
      <c r="H25"/>
    </row>
    <row r="26" spans="1:8" x14ac:dyDescent="0.25">
      <c r="C26" s="4"/>
    </row>
    <row r="27" spans="1:8" x14ac:dyDescent="0.25">
      <c r="A27" s="4"/>
      <c r="B2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50" zoomScaleNormal="150" workbookViewId="0">
      <selection activeCell="B4" sqref="B4"/>
    </sheetView>
  </sheetViews>
  <sheetFormatPr defaultRowHeight="15" x14ac:dyDescent="0.25"/>
  <cols>
    <col min="1" max="1" width="64" customWidth="1"/>
    <col min="2" max="2" width="7.5703125" customWidth="1"/>
    <col min="5" max="5" width="51.28515625" customWidth="1"/>
  </cols>
  <sheetData>
    <row r="1" spans="1:10" ht="15.75" thickBot="1" x14ac:dyDescent="0.3">
      <c r="A1" t="s">
        <v>27</v>
      </c>
      <c r="B1" t="s">
        <v>0</v>
      </c>
      <c r="E1" s="4" t="s">
        <v>26</v>
      </c>
      <c r="F1" s="4">
        <f>2*B4</f>
        <v>16</v>
      </c>
      <c r="G1" s="13" t="s">
        <v>3</v>
      </c>
    </row>
    <row r="2" spans="1:10" ht="18.75" thickTop="1" x14ac:dyDescent="0.35">
      <c r="A2" s="2" t="s">
        <v>86</v>
      </c>
      <c r="B2" s="3">
        <v>8</v>
      </c>
      <c r="E2" s="42" t="s">
        <v>62</v>
      </c>
      <c r="F2" s="43">
        <f>F1/F3*1000/B4</f>
        <v>31.25</v>
      </c>
      <c r="G2" s="44" t="s">
        <v>4</v>
      </c>
    </row>
    <row r="3" spans="1:10" ht="18.75" thickBot="1" x14ac:dyDescent="0.4">
      <c r="A3" s="2" t="s">
        <v>42</v>
      </c>
      <c r="B3" s="21">
        <f>5/6</f>
        <v>0.83333333333333337</v>
      </c>
      <c r="E3" s="45" t="s">
        <v>63</v>
      </c>
      <c r="F3" s="46">
        <v>64</v>
      </c>
      <c r="G3" s="47"/>
    </row>
    <row r="4" spans="1:10" ht="18.75" thickTop="1" x14ac:dyDescent="0.35">
      <c r="A4" s="2" t="s">
        <v>80</v>
      </c>
      <c r="B4" s="3">
        <v>8</v>
      </c>
      <c r="E4" s="48" t="s">
        <v>64</v>
      </c>
      <c r="F4" s="49">
        <f>F2*F3/1000</f>
        <v>2</v>
      </c>
      <c r="G4" s="50" t="s">
        <v>3</v>
      </c>
    </row>
    <row r="5" spans="1:10" ht="18.75" thickBot="1" x14ac:dyDescent="0.4">
      <c r="A5" s="2" t="s">
        <v>81</v>
      </c>
      <c r="B5" s="3">
        <v>4</v>
      </c>
      <c r="E5" s="45" t="s">
        <v>65</v>
      </c>
      <c r="F5" s="51">
        <f>1/F4*1000</f>
        <v>500</v>
      </c>
      <c r="G5" s="47" t="s">
        <v>5</v>
      </c>
    </row>
    <row r="6" spans="1:10" ht="16.5" thickTop="1" thickBot="1" x14ac:dyDescent="0.3">
      <c r="A6" s="19" t="s">
        <v>82</v>
      </c>
      <c r="B6" s="20">
        <v>4</v>
      </c>
      <c r="C6" s="17" t="s">
        <v>11</v>
      </c>
    </row>
    <row r="7" spans="1:10" s="4" customFormat="1" ht="18.75" thickTop="1" x14ac:dyDescent="0.35">
      <c r="A7" s="2"/>
      <c r="B7" s="3"/>
      <c r="C7"/>
      <c r="E7" s="42" t="s">
        <v>57</v>
      </c>
      <c r="F7" s="52">
        <f>1/F2*1000</f>
        <v>32</v>
      </c>
      <c r="G7" s="53" t="s">
        <v>11</v>
      </c>
      <c r="J7"/>
    </row>
    <row r="8" spans="1:10" ht="18.75" thickBot="1" x14ac:dyDescent="0.4">
      <c r="A8" s="4" t="s">
        <v>17</v>
      </c>
      <c r="B8" s="5">
        <f>F8</f>
        <v>36</v>
      </c>
      <c r="C8" t="s">
        <v>11</v>
      </c>
      <c r="E8" s="54" t="s">
        <v>43</v>
      </c>
      <c r="F8" s="55">
        <f>B6+F7</f>
        <v>36</v>
      </c>
      <c r="G8" s="56" t="s">
        <v>11</v>
      </c>
    </row>
    <row r="9" spans="1:10" ht="15.75" thickTop="1" x14ac:dyDescent="0.25">
      <c r="A9" s="4"/>
      <c r="B9" s="4"/>
    </row>
    <row r="10" spans="1:10" x14ac:dyDescent="0.25">
      <c r="A10" s="4"/>
      <c r="B10" s="5"/>
      <c r="E10" s="4" t="s">
        <v>87</v>
      </c>
      <c r="F10" s="4">
        <f>IF(B4=1,52,IF(B4=2,108,IF(B4=4,234,IF(B4=8,468,"errore"))))</f>
        <v>468</v>
      </c>
    </row>
    <row r="11" spans="1:10" x14ac:dyDescent="0.25">
      <c r="A11" s="22" t="s">
        <v>36</v>
      </c>
      <c r="B11" s="22" t="s">
        <v>37</v>
      </c>
      <c r="E11" s="4"/>
      <c r="F11" s="4"/>
    </row>
    <row r="12" spans="1:10" ht="18" x14ac:dyDescent="0.35">
      <c r="A12" s="22" t="s">
        <v>32</v>
      </c>
      <c r="B12" s="23" t="s">
        <v>38</v>
      </c>
      <c r="E12" t="s">
        <v>88</v>
      </c>
      <c r="F12" s="65">
        <f>F10/F8*B5</f>
        <v>52</v>
      </c>
      <c r="G12" t="s">
        <v>31</v>
      </c>
    </row>
    <row r="13" spans="1:10" ht="18" x14ac:dyDescent="0.35">
      <c r="A13" s="22" t="s">
        <v>33</v>
      </c>
      <c r="B13" s="23" t="s">
        <v>40</v>
      </c>
      <c r="E13" t="s">
        <v>76</v>
      </c>
      <c r="F13" s="12">
        <f>F12*B2*B3</f>
        <v>346.66666666666669</v>
      </c>
      <c r="G13" t="s">
        <v>15</v>
      </c>
    </row>
    <row r="14" spans="1:10" x14ac:dyDescent="0.25">
      <c r="A14" s="22" t="s">
        <v>83</v>
      </c>
      <c r="B14" s="23" t="s">
        <v>39</v>
      </c>
    </row>
    <row r="15" spans="1:10" x14ac:dyDescent="0.25">
      <c r="A15" s="22" t="s">
        <v>84</v>
      </c>
      <c r="B15" s="23" t="s">
        <v>51</v>
      </c>
    </row>
    <row r="16" spans="1:10" x14ac:dyDescent="0.25">
      <c r="A16" s="22" t="s">
        <v>85</v>
      </c>
      <c r="B16" s="23"/>
      <c r="E16" t="s">
        <v>77</v>
      </c>
      <c r="F16" s="12">
        <f>F13/F1</f>
        <v>21.666666666666668</v>
      </c>
      <c r="G16" t="s">
        <v>12</v>
      </c>
    </row>
    <row r="17" spans="1:8" x14ac:dyDescent="0.25">
      <c r="B17" s="23"/>
    </row>
    <row r="18" spans="1:8" x14ac:dyDescent="0.25">
      <c r="B18" s="23"/>
      <c r="E18" t="s">
        <v>54</v>
      </c>
      <c r="F18">
        <f>'802.11a'!$F$14</f>
        <v>54</v>
      </c>
      <c r="G18" t="s">
        <v>15</v>
      </c>
    </row>
    <row r="19" spans="1:8" x14ac:dyDescent="0.25">
      <c r="B19" s="23"/>
      <c r="E19" t="s">
        <v>55</v>
      </c>
      <c r="F19" s="1">
        <f>F13/F18</f>
        <v>6.4197530864197532</v>
      </c>
    </row>
    <row r="20" spans="1:8" x14ac:dyDescent="0.25">
      <c r="B20" s="16"/>
    </row>
    <row r="24" spans="1:8" x14ac:dyDescent="0.25">
      <c r="H24" s="4"/>
    </row>
    <row r="25" spans="1:8" s="4" customFormat="1" x14ac:dyDescent="0.25">
      <c r="A25"/>
      <c r="B25"/>
      <c r="C25"/>
      <c r="H25"/>
    </row>
    <row r="26" spans="1:8" x14ac:dyDescent="0.25">
      <c r="C26" s="4"/>
    </row>
    <row r="27" spans="1:8" x14ac:dyDescent="0.25">
      <c r="A27" s="4"/>
      <c r="B27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50" zoomScaleNormal="150" workbookViewId="0">
      <selection activeCell="H10" sqref="H10"/>
    </sheetView>
  </sheetViews>
  <sheetFormatPr defaultRowHeight="15" x14ac:dyDescent="0.25"/>
  <cols>
    <col min="1" max="1" width="57" customWidth="1"/>
    <col min="2" max="2" width="7.5703125" customWidth="1"/>
    <col min="5" max="5" width="55.28515625" customWidth="1"/>
  </cols>
  <sheetData>
    <row r="1" spans="1:10" ht="15.75" thickTop="1" x14ac:dyDescent="0.25">
      <c r="A1" t="s">
        <v>27</v>
      </c>
      <c r="B1" t="s">
        <v>0</v>
      </c>
      <c r="E1" s="42" t="s">
        <v>26</v>
      </c>
      <c r="F1" s="43">
        <v>2640</v>
      </c>
      <c r="G1" s="44" t="s">
        <v>3</v>
      </c>
    </row>
    <row r="2" spans="1:10" ht="18" x14ac:dyDescent="0.35">
      <c r="A2" s="2" t="s">
        <v>100</v>
      </c>
      <c r="B2" s="3">
        <v>4</v>
      </c>
      <c r="E2" s="57" t="s">
        <v>66</v>
      </c>
      <c r="F2" s="58">
        <f>F1/F3*1000</f>
        <v>5156.25</v>
      </c>
      <c r="G2" s="59" t="s">
        <v>4</v>
      </c>
    </row>
    <row r="3" spans="1:10" ht="18" x14ac:dyDescent="0.35">
      <c r="A3" s="2" t="s">
        <v>42</v>
      </c>
      <c r="B3" s="3">
        <f>3/4</f>
        <v>0.75</v>
      </c>
      <c r="E3" s="57" t="s">
        <v>67</v>
      </c>
      <c r="F3" s="58">
        <v>512</v>
      </c>
      <c r="G3" s="59"/>
    </row>
    <row r="4" spans="1:10" ht="18" x14ac:dyDescent="0.35">
      <c r="A4" s="2"/>
      <c r="B4" s="3"/>
      <c r="E4" s="57" t="s">
        <v>68</v>
      </c>
      <c r="F4" s="58">
        <f>F2*F3/1000</f>
        <v>2640</v>
      </c>
      <c r="G4" s="59" t="s">
        <v>3</v>
      </c>
    </row>
    <row r="5" spans="1:10" ht="18.75" thickBot="1" x14ac:dyDescent="0.4">
      <c r="A5" s="4" t="s">
        <v>17</v>
      </c>
      <c r="B5" s="5">
        <f>F8</f>
        <v>0.21818181818181817</v>
      </c>
      <c r="C5" t="s">
        <v>11</v>
      </c>
      <c r="E5" s="60" t="s">
        <v>69</v>
      </c>
      <c r="F5" s="61">
        <f>1/F4*1000</f>
        <v>0.37878787878787878</v>
      </c>
      <c r="G5" s="62" t="s">
        <v>5</v>
      </c>
    </row>
    <row r="6" spans="1:10" ht="15.75" thickTop="1" x14ac:dyDescent="0.25">
      <c r="A6" s="4"/>
      <c r="B6" s="4"/>
      <c r="E6" s="7" t="s">
        <v>30</v>
      </c>
      <c r="F6" s="68">
        <f>64/512*F7</f>
        <v>2.4242424242424242E-2</v>
      </c>
      <c r="G6" t="s">
        <v>11</v>
      </c>
    </row>
    <row r="7" spans="1:10" s="4" customFormat="1" ht="18" x14ac:dyDescent="0.35">
      <c r="A7" t="s">
        <v>24</v>
      </c>
      <c r="B7">
        <f>F10*F2/1000</f>
        <v>1830.46875</v>
      </c>
      <c r="C7" s="13" t="s">
        <v>3</v>
      </c>
      <c r="E7" s="7" t="s">
        <v>21</v>
      </c>
      <c r="F7" s="68">
        <f>1/F2*1000</f>
        <v>0.19393939393939394</v>
      </c>
      <c r="G7" t="s">
        <v>11</v>
      </c>
      <c r="J7"/>
    </row>
    <row r="8" spans="1:10" ht="18" x14ac:dyDescent="0.35">
      <c r="A8" s="4"/>
      <c r="B8" s="5"/>
      <c r="E8" s="9" t="s">
        <v>43</v>
      </c>
      <c r="F8" s="69">
        <f>F6+F7</f>
        <v>0.21818181818181817</v>
      </c>
      <c r="G8" t="s">
        <v>11</v>
      </c>
    </row>
    <row r="9" spans="1:10" x14ac:dyDescent="0.25">
      <c r="A9" s="4"/>
      <c r="B9" s="5"/>
    </row>
    <row r="10" spans="1:10" x14ac:dyDescent="0.25">
      <c r="A10" s="24" t="s">
        <v>36</v>
      </c>
      <c r="B10" s="24" t="s">
        <v>37</v>
      </c>
      <c r="E10" s="4" t="s">
        <v>96</v>
      </c>
      <c r="F10" s="4">
        <v>355</v>
      </c>
    </row>
    <row r="11" spans="1:10" x14ac:dyDescent="0.25">
      <c r="A11" s="24" t="s">
        <v>32</v>
      </c>
      <c r="B11" s="25" t="s">
        <v>38</v>
      </c>
      <c r="E11" s="4" t="s">
        <v>95</v>
      </c>
      <c r="F11" s="4">
        <v>336</v>
      </c>
    </row>
    <row r="12" spans="1:10" x14ac:dyDescent="0.25">
      <c r="A12" s="24" t="s">
        <v>33</v>
      </c>
      <c r="B12" s="25" t="s">
        <v>97</v>
      </c>
    </row>
    <row r="13" spans="1:10" ht="18" x14ac:dyDescent="0.35">
      <c r="A13" s="24" t="s">
        <v>34</v>
      </c>
      <c r="B13" s="25" t="s">
        <v>39</v>
      </c>
      <c r="E13" t="s">
        <v>44</v>
      </c>
      <c r="F13">
        <f>F11/F8</f>
        <v>1540</v>
      </c>
      <c r="G13" t="s">
        <v>31</v>
      </c>
    </row>
    <row r="14" spans="1:10" ht="18" x14ac:dyDescent="0.35">
      <c r="A14" s="24"/>
      <c r="B14" s="25" t="s">
        <v>98</v>
      </c>
      <c r="E14" t="s">
        <v>45</v>
      </c>
      <c r="F14">
        <f>F13*B2*B3</f>
        <v>4620</v>
      </c>
      <c r="G14" t="s">
        <v>15</v>
      </c>
    </row>
    <row r="15" spans="1:10" x14ac:dyDescent="0.25">
      <c r="A15" s="24"/>
      <c r="B15" s="25"/>
    </row>
    <row r="16" spans="1:10" x14ac:dyDescent="0.25">
      <c r="A16" s="24" t="s">
        <v>99</v>
      </c>
      <c r="B16" s="25"/>
    </row>
    <row r="17" spans="1:7" ht="18" x14ac:dyDescent="0.35">
      <c r="A17" s="24"/>
      <c r="B17" s="25"/>
      <c r="E17" t="s">
        <v>46</v>
      </c>
      <c r="F17" s="12">
        <f>F14/F1</f>
        <v>1.75</v>
      </c>
      <c r="G17" t="s">
        <v>12</v>
      </c>
    </row>
    <row r="18" spans="1:7" x14ac:dyDescent="0.25">
      <c r="A18" s="24"/>
      <c r="B18" s="25"/>
    </row>
    <row r="19" spans="1:7" x14ac:dyDescent="0.25">
      <c r="A19" s="24"/>
      <c r="B19" s="25"/>
    </row>
    <row r="20" spans="1:7" x14ac:dyDescent="0.25">
      <c r="A20" s="24"/>
      <c r="B20" s="25"/>
    </row>
    <row r="22" spans="1:7" x14ac:dyDescent="0.25">
      <c r="A22" s="15"/>
    </row>
    <row r="25" spans="1:7" s="4" customFormat="1" x14ac:dyDescent="0.25">
      <c r="A25"/>
      <c r="B25"/>
      <c r="C25"/>
      <c r="E25"/>
      <c r="F25"/>
      <c r="G25"/>
    </row>
    <row r="26" spans="1:7" x14ac:dyDescent="0.25">
      <c r="C26" s="4"/>
      <c r="E26" s="4"/>
      <c r="F26" s="4"/>
      <c r="G26" s="4"/>
    </row>
    <row r="28" spans="1:7" x14ac:dyDescent="0.25">
      <c r="A28" s="4"/>
      <c r="B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LTE</vt:lpstr>
      <vt:lpstr>802.11a</vt:lpstr>
      <vt:lpstr>802.11n-ac</vt:lpstr>
      <vt:lpstr>802.11ax</vt:lpstr>
      <vt:lpstr>802.11af</vt:lpstr>
      <vt:lpstr>802.11ah</vt:lpstr>
      <vt:lpstr>802.11ad-SC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</dc:creator>
  <cp:lastModifiedBy>BABICH FULVIO</cp:lastModifiedBy>
  <dcterms:created xsi:type="dcterms:W3CDTF">2016-10-20T16:34:52Z</dcterms:created>
  <dcterms:modified xsi:type="dcterms:W3CDTF">2019-11-28T13:09:25Z</dcterms:modified>
</cp:coreProperties>
</file>