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OLVED" sheetId="1" r:id="rId1"/>
  </sheets>
  <calcPr calcId="145621"/>
</workbook>
</file>

<file path=xl/calcChain.xml><?xml version="1.0" encoding="utf-8"?>
<calcChain xmlns="http://schemas.openxmlformats.org/spreadsheetml/2006/main">
  <c r="K75" i="1" l="1"/>
  <c r="I98" i="1" l="1"/>
  <c r="I96" i="1"/>
  <c r="I94" i="1"/>
  <c r="I91" i="1"/>
  <c r="H91" i="1"/>
  <c r="H92" i="1"/>
  <c r="I88" i="1"/>
  <c r="H89" i="1"/>
  <c r="H88" i="1"/>
  <c r="I85" i="1"/>
  <c r="I86" i="1"/>
  <c r="I62" i="1" l="1"/>
  <c r="I51" i="1"/>
  <c r="H51" i="1"/>
  <c r="I46" i="1"/>
  <c r="H46" i="1"/>
  <c r="I15" i="1"/>
  <c r="H15" i="1"/>
  <c r="I30" i="1"/>
  <c r="I29" i="1"/>
  <c r="I24" i="1"/>
  <c r="I26" i="1"/>
  <c r="I27" i="1"/>
  <c r="H30" i="1"/>
  <c r="H29" i="1"/>
  <c r="H27" i="1"/>
  <c r="H26" i="1"/>
  <c r="H24" i="1"/>
  <c r="I8" i="1"/>
  <c r="I9" i="1"/>
  <c r="I10" i="1"/>
  <c r="I11" i="1"/>
  <c r="I12" i="1"/>
  <c r="I13" i="1"/>
  <c r="I16" i="1"/>
  <c r="I17" i="1"/>
  <c r="H17" i="1"/>
  <c r="H16" i="1"/>
  <c r="H13" i="1"/>
  <c r="H12" i="1"/>
  <c r="H11" i="1"/>
  <c r="H10" i="1"/>
  <c r="H9" i="1"/>
  <c r="H8" i="1"/>
  <c r="C17" i="1"/>
  <c r="C25" i="1"/>
  <c r="C28" i="1"/>
  <c r="C35" i="1"/>
  <c r="J39" i="1" s="1"/>
  <c r="B35" i="1"/>
  <c r="J38" i="1" s="1"/>
  <c r="B28" i="1"/>
  <c r="B25" i="1"/>
  <c r="B17" i="1"/>
  <c r="C12" i="1"/>
  <c r="B12" i="1"/>
  <c r="C49" i="1"/>
  <c r="C51" i="1" s="1"/>
  <c r="C53" i="1" s="1"/>
  <c r="I72" i="1" s="1"/>
  <c r="B49" i="1"/>
  <c r="B51" i="1" s="1"/>
  <c r="B53" i="1" s="1"/>
  <c r="H72" i="1" s="1"/>
  <c r="I74" i="1" l="1"/>
  <c r="I75" i="1" s="1"/>
  <c r="I28" i="1"/>
  <c r="I18" i="1"/>
  <c r="H47" i="1"/>
  <c r="H48" i="1" s="1"/>
  <c r="H53" i="1" s="1"/>
  <c r="H60" i="1" s="1"/>
  <c r="I47" i="1"/>
  <c r="I48" i="1" s="1"/>
  <c r="I53" i="1" s="1"/>
  <c r="I60" i="1" s="1"/>
  <c r="I14" i="1"/>
  <c r="I19" i="1" s="1"/>
  <c r="H39" i="1" s="1"/>
  <c r="H28" i="1"/>
  <c r="B18" i="1"/>
  <c r="H18" i="1"/>
  <c r="B36" i="1"/>
  <c r="H31" i="1"/>
  <c r="H32" i="1" s="1"/>
  <c r="I38" i="1" s="1"/>
  <c r="H14" i="1"/>
  <c r="H19" i="1" s="1"/>
  <c r="H38" i="1" s="1"/>
  <c r="I61" i="1" s="1"/>
  <c r="C18" i="1"/>
  <c r="I31" i="1"/>
  <c r="I32" i="1" s="1"/>
  <c r="I39" i="1" s="1"/>
  <c r="C36" i="1"/>
  <c r="L39" i="1" l="1"/>
  <c r="L38" i="1"/>
</calcChain>
</file>

<file path=xl/sharedStrings.xml><?xml version="1.0" encoding="utf-8"?>
<sst xmlns="http://schemas.openxmlformats.org/spreadsheetml/2006/main" count="124" uniqueCount="81">
  <si>
    <t>EXCELL CORPORATION</t>
  </si>
  <si>
    <t>YEAR 8</t>
  </si>
  <si>
    <t>YEAR 9</t>
  </si>
  <si>
    <t>Sales</t>
  </si>
  <si>
    <t>Cost of goods sold and operating expenses</t>
  </si>
  <si>
    <t>Operating profit</t>
  </si>
  <si>
    <t>Interest expense</t>
  </si>
  <si>
    <t>Pretax profit</t>
  </si>
  <si>
    <t>Tax expense</t>
  </si>
  <si>
    <t>Net income</t>
  </si>
  <si>
    <t>INCOME STATEMENTS</t>
  </si>
  <si>
    <t xml:space="preserve">Cash </t>
  </si>
  <si>
    <t>Marketable securities</t>
  </si>
  <si>
    <t>Accounts receivable, net</t>
  </si>
  <si>
    <t xml:space="preserve">Inventories </t>
  </si>
  <si>
    <t>Total current assets</t>
  </si>
  <si>
    <t>Investments in unconsolidated subsidiaries</t>
  </si>
  <si>
    <t>Property, plant, &amp; equipment, net</t>
  </si>
  <si>
    <t>Goodwill</t>
  </si>
  <si>
    <t>Total long-term assets</t>
  </si>
  <si>
    <t>Total assets</t>
  </si>
  <si>
    <t>Notes payable</t>
  </si>
  <si>
    <t>Accounts payable</t>
  </si>
  <si>
    <t>Taxes payable</t>
  </si>
  <si>
    <t>Current maturities of long-term debt</t>
  </si>
  <si>
    <t>Total current liabilities</t>
  </si>
  <si>
    <t>Long-term debt</t>
  </si>
  <si>
    <t>Pension and OPEB liabilities</t>
  </si>
  <si>
    <t>Total long-term liabilities</t>
  </si>
  <si>
    <t>Common stock</t>
  </si>
  <si>
    <t>Additional paid-in capital</t>
  </si>
  <si>
    <t>Retained earnings</t>
  </si>
  <si>
    <t>Treasury stock</t>
  </si>
  <si>
    <t>Total stockholders’ equity</t>
  </si>
  <si>
    <t>Total liabilities and equity</t>
  </si>
  <si>
    <t>($ thousands)</t>
  </si>
  <si>
    <t>BALANCE SHEET</t>
  </si>
  <si>
    <t>ASSETS</t>
  </si>
  <si>
    <t>LIABILITIES</t>
  </si>
  <si>
    <t>EQUITY</t>
  </si>
  <si>
    <t>NET OPERATING ASSETS</t>
  </si>
  <si>
    <t>Inventories</t>
  </si>
  <si>
    <t>Taxes payble</t>
  </si>
  <si>
    <t>Operating assets</t>
  </si>
  <si>
    <t>Operating liabilities</t>
  </si>
  <si>
    <t>Investments in unconsolidated subsidiaries relate to equity method investments. These are presumed to be strategic investments and, therefore, are treated as operating assets.</t>
  </si>
  <si>
    <t>Goodwill is treated as operating so long as the investment is strategic in nature and is presumed as such unless facts dictate otherwise.</t>
  </si>
  <si>
    <t>Investments in discontinued operations (not in the example) are treated as nonoperating since the business unit no longer contributes to the operating profit of the company.</t>
  </si>
  <si>
    <t>Dividends payable</t>
  </si>
  <si>
    <t>Marketable securities - current</t>
  </si>
  <si>
    <t>Marketable securities - noncurrent</t>
  </si>
  <si>
    <t>NET FINANCIAL OBLIGATIONS</t>
  </si>
  <si>
    <t>Financial assets</t>
  </si>
  <si>
    <t>Financial liabilities</t>
  </si>
  <si>
    <t>NOA = NFO + SE</t>
  </si>
  <si>
    <t>NOA</t>
  </si>
  <si>
    <t>NFO</t>
  </si>
  <si>
    <t>SE</t>
  </si>
  <si>
    <t>CHECK</t>
  </si>
  <si>
    <t>Tax rate</t>
  </si>
  <si>
    <t>NOPAT</t>
  </si>
  <si>
    <t>RNOA = NOPAT / Average NOA</t>
  </si>
  <si>
    <t>ROCE =</t>
  </si>
  <si>
    <t>Preferred dividends</t>
  </si>
  <si>
    <t>Average common shareholders' equity</t>
  </si>
  <si>
    <t>ROCE</t>
  </si>
  <si>
    <t>Average NOA</t>
  </si>
  <si>
    <t>ROCE consists of two components:</t>
  </si>
  <si>
    <t>an operating return (RNOA) and a nonoperating return (the positive or negative effects of financial leverage).</t>
  </si>
  <si>
    <t>Here the company's higher ROCE as compared to its return on net operating assets reflects a favorable effects of financial leverage.</t>
  </si>
  <si>
    <t>(A)</t>
  </si>
  <si>
    <t>(B)</t>
  </si>
  <si>
    <t>(C)</t>
  </si>
  <si>
    <t>ROCE DISAGGREGATION (YEAR 9)</t>
  </si>
  <si>
    <t>RNOA</t>
  </si>
  <si>
    <t>LEVERAGE = (Av. NFO / Av. SE)</t>
  </si>
  <si>
    <t>NFR = NFE / Av. NFO</t>
  </si>
  <si>
    <t>Spread = RNOA - NFR</t>
  </si>
  <si>
    <t>ROCE = RNOA + [LEV * SPREAD]</t>
  </si>
  <si>
    <t>check</t>
  </si>
  <si>
    <t>deriving from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</si>
</sst>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2" xfId="0" applyFont="1" applyBorder="1"/>
    <xf numFmtId="164" fontId="2" fillId="0" borderId="2" xfId="1" applyNumberFormat="1" applyFont="1" applyBorder="1"/>
    <xf numFmtId="0" fontId="2" fillId="0" borderId="3" xfId="0" applyFont="1" applyBorder="1"/>
    <xf numFmtId="0" fontId="4" fillId="2" borderId="3" xfId="0" applyFont="1" applyFill="1" applyBorder="1"/>
    <xf numFmtId="0" fontId="5" fillId="2" borderId="3" xfId="0" applyFont="1" applyFill="1" applyBorder="1"/>
    <xf numFmtId="0" fontId="0" fillId="0" borderId="0" xfId="0" applyBorder="1"/>
    <xf numFmtId="164" fontId="0" fillId="0" borderId="0" xfId="1" applyNumberFormat="1" applyFont="1" applyBorder="1"/>
    <xf numFmtId="164" fontId="2" fillId="0" borderId="3" xfId="1" applyNumberFormat="1" applyFont="1" applyBorder="1"/>
    <xf numFmtId="164" fontId="0" fillId="0" borderId="0" xfId="0" applyNumberFormat="1"/>
    <xf numFmtId="164" fontId="2" fillId="0" borderId="3" xfId="0" applyNumberFormat="1" applyFont="1" applyBorder="1"/>
    <xf numFmtId="0" fontId="2" fillId="3" borderId="2" xfId="0" applyFont="1" applyFill="1" applyBorder="1"/>
    <xf numFmtId="164" fontId="2" fillId="3" borderId="2" xfId="1" applyNumberFormat="1" applyFont="1" applyFill="1" applyBorder="1"/>
    <xf numFmtId="164" fontId="2" fillId="3" borderId="2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2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164" fontId="0" fillId="0" borderId="1" xfId="0" applyNumberFormat="1" applyBorder="1"/>
    <xf numFmtId="10" fontId="2" fillId="0" borderId="3" xfId="2" applyNumberFormat="1" applyFont="1" applyBorder="1"/>
    <xf numFmtId="0" fontId="2" fillId="3" borderId="3" xfId="0" applyFont="1" applyFill="1" applyBorder="1"/>
    <xf numFmtId="164" fontId="2" fillId="3" borderId="3" xfId="1" applyNumberFormat="1" applyFont="1" applyFill="1" applyBorder="1"/>
    <xf numFmtId="0" fontId="0" fillId="0" borderId="0" xfId="0" quotePrefix="1"/>
    <xf numFmtId="0" fontId="4" fillId="3" borderId="3" xfId="0" applyFont="1" applyFill="1" applyBorder="1"/>
    <xf numFmtId="10" fontId="4" fillId="3" borderId="3" xfId="2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/>
    <xf numFmtId="0" fontId="2" fillId="4" borderId="3" xfId="0" applyFont="1" applyFill="1" applyBorder="1"/>
    <xf numFmtId="0" fontId="0" fillId="4" borderId="3" xfId="0" applyFill="1" applyBorder="1"/>
    <xf numFmtId="0" fontId="0" fillId="0" borderId="6" xfId="0" applyBorder="1"/>
    <xf numFmtId="10" fontId="0" fillId="0" borderId="6" xfId="0" applyNumberFormat="1" applyBorder="1"/>
    <xf numFmtId="10" fontId="0" fillId="0" borderId="1" xfId="0" applyNumberFormat="1" applyBorder="1"/>
    <xf numFmtId="164" fontId="0" fillId="0" borderId="6" xfId="0" applyNumberFormat="1" applyBorder="1"/>
    <xf numFmtId="43" fontId="0" fillId="0" borderId="6" xfId="0" applyNumberFormat="1" applyBorder="1"/>
    <xf numFmtId="10" fontId="0" fillId="0" borderId="6" xfId="2" applyNumberFormat="1" applyFont="1" applyBorder="1"/>
    <xf numFmtId="10" fontId="0" fillId="0" borderId="3" xfId="0" applyNumberFormat="1" applyBorder="1"/>
    <xf numFmtId="43" fontId="0" fillId="0" borderId="0" xfId="1" applyFont="1"/>
    <xf numFmtId="9" fontId="0" fillId="0" borderId="0" xfId="2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523876</xdr:colOff>
      <xdr:row>40</xdr:row>
      <xdr:rowOff>76200</xdr:rowOff>
    </xdr:from>
    <xdr:to>
      <xdr:col>10</xdr:col>
      <xdr:colOff>47346</xdr:colOff>
      <xdr:row>41</xdr:row>
      <xdr:rowOff>161925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1" y="7848600"/>
          <a:ext cx="5581370" cy="276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457200</xdr:colOff>
      <xdr:row>64</xdr:row>
      <xdr:rowOff>165225</xdr:rowOff>
    </xdr:from>
    <xdr:to>
      <xdr:col>8</xdr:col>
      <xdr:colOff>133350</xdr:colOff>
      <xdr:row>68</xdr:row>
      <xdr:rowOff>47625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1985750"/>
          <a:ext cx="3133725" cy="64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266700</xdr:colOff>
      <xdr:row>81</xdr:row>
      <xdr:rowOff>114300</xdr:rowOff>
    </xdr:from>
    <xdr:to>
      <xdr:col>17</xdr:col>
      <xdr:colOff>66675</xdr:colOff>
      <xdr:row>85</xdr:row>
      <xdr:rowOff>19050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5763875"/>
          <a:ext cx="46767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58" workbookViewId="0">
      <selection activeCell="L76" sqref="L76"/>
    </sheetView>
  </sheetViews>
  <sheetFormatPr defaultRowHeight="15" x14ac:dyDescent="0.25"/>
  <cols>
    <col min="1" max="1" width="39.5703125" bestFit="1" customWidth="1"/>
    <col min="2" max="3" width="13.28515625" bestFit="1" customWidth="1"/>
    <col min="7" max="7" width="40.28515625" bestFit="1" customWidth="1"/>
    <col min="8" max="9" width="11.5703125" bestFit="1" customWidth="1"/>
  </cols>
  <sheetData>
    <row r="1" spans="1:12" ht="18.75" x14ac:dyDescent="0.3">
      <c r="A1" s="27" t="s">
        <v>0</v>
      </c>
    </row>
    <row r="4" spans="1:12" ht="15.75" x14ac:dyDescent="0.25">
      <c r="A4" s="11" t="s">
        <v>36</v>
      </c>
      <c r="B4" s="12"/>
      <c r="C4" s="12"/>
      <c r="G4" s="11" t="s">
        <v>40</v>
      </c>
      <c r="H4" s="12"/>
      <c r="I4" s="12"/>
    </row>
    <row r="6" spans="1:12" x14ac:dyDescent="0.25">
      <c r="A6" s="4" t="s">
        <v>35</v>
      </c>
      <c r="B6" s="3" t="s">
        <v>1</v>
      </c>
      <c r="C6" s="3" t="s">
        <v>2</v>
      </c>
      <c r="G6" s="4" t="s">
        <v>35</v>
      </c>
      <c r="H6" s="3" t="s">
        <v>1</v>
      </c>
      <c r="I6" s="3" t="s">
        <v>2</v>
      </c>
      <c r="K6" s="35" t="s">
        <v>70</v>
      </c>
      <c r="L6" t="s">
        <v>45</v>
      </c>
    </row>
    <row r="7" spans="1:12" x14ac:dyDescent="0.25">
      <c r="A7" s="1" t="s">
        <v>37</v>
      </c>
      <c r="G7" s="1"/>
      <c r="K7" s="35" t="s">
        <v>71</v>
      </c>
      <c r="L7" t="s">
        <v>46</v>
      </c>
    </row>
    <row r="8" spans="1:12" x14ac:dyDescent="0.25">
      <c r="A8" t="s">
        <v>11</v>
      </c>
      <c r="B8" s="5">
        <v>115397</v>
      </c>
      <c r="C8" s="5">
        <v>71546</v>
      </c>
      <c r="G8" t="s">
        <v>11</v>
      </c>
      <c r="H8" s="5">
        <f>+B8</f>
        <v>115397</v>
      </c>
      <c r="I8" s="5">
        <f>+C8</f>
        <v>71546</v>
      </c>
      <c r="K8" s="35" t="s">
        <v>72</v>
      </c>
      <c r="L8" t="s">
        <v>47</v>
      </c>
    </row>
    <row r="9" spans="1:12" x14ac:dyDescent="0.25">
      <c r="A9" t="s">
        <v>12</v>
      </c>
      <c r="B9" s="5">
        <v>38008</v>
      </c>
      <c r="C9" s="5">
        <v>43854</v>
      </c>
      <c r="G9" t="s">
        <v>13</v>
      </c>
      <c r="H9" s="5">
        <f>+B10</f>
        <v>177538</v>
      </c>
      <c r="I9" s="5">
        <f>+C10</f>
        <v>182859</v>
      </c>
    </row>
    <row r="10" spans="1:12" x14ac:dyDescent="0.25">
      <c r="A10" t="s">
        <v>13</v>
      </c>
      <c r="B10" s="5">
        <v>177538</v>
      </c>
      <c r="C10" s="5">
        <v>182859</v>
      </c>
      <c r="G10" t="s">
        <v>41</v>
      </c>
      <c r="H10" s="16">
        <f>+B11</f>
        <v>204362</v>
      </c>
      <c r="I10" s="16">
        <f>+C11</f>
        <v>256838</v>
      </c>
    </row>
    <row r="11" spans="1:12" x14ac:dyDescent="0.25">
      <c r="A11" s="2" t="s">
        <v>14</v>
      </c>
      <c r="B11" s="6">
        <v>204362</v>
      </c>
      <c r="C11" s="6">
        <v>256838</v>
      </c>
      <c r="G11" t="s">
        <v>16</v>
      </c>
      <c r="H11" s="16">
        <f>+B13</f>
        <v>33728</v>
      </c>
      <c r="I11" s="16">
        <f>+C13</f>
        <v>62390</v>
      </c>
      <c r="J11" s="36" t="s">
        <v>70</v>
      </c>
    </row>
    <row r="12" spans="1:12" x14ac:dyDescent="0.25">
      <c r="A12" s="1" t="s">
        <v>15</v>
      </c>
      <c r="B12" s="7">
        <f>SUM(B8:B11)</f>
        <v>535305</v>
      </c>
      <c r="C12" s="7">
        <f>SUM(C8:C11)</f>
        <v>555097</v>
      </c>
      <c r="G12" t="s">
        <v>17</v>
      </c>
      <c r="H12" s="16">
        <f>+B15</f>
        <v>1539221</v>
      </c>
      <c r="I12" s="16">
        <f>+C15</f>
        <v>1633458</v>
      </c>
    </row>
    <row r="13" spans="1:12" x14ac:dyDescent="0.25">
      <c r="A13" t="s">
        <v>16</v>
      </c>
      <c r="B13" s="5">
        <v>33728</v>
      </c>
      <c r="C13" s="5">
        <v>62390</v>
      </c>
      <c r="G13" t="s">
        <v>18</v>
      </c>
      <c r="H13" s="16">
        <f>+B16</f>
        <v>6550</v>
      </c>
      <c r="I13" s="16">
        <f>+C16</f>
        <v>6550</v>
      </c>
      <c r="J13" s="36" t="s">
        <v>71</v>
      </c>
    </row>
    <row r="14" spans="1:12" x14ac:dyDescent="0.25">
      <c r="A14" t="s">
        <v>12</v>
      </c>
      <c r="B14" s="5">
        <v>5931</v>
      </c>
      <c r="C14" s="5">
        <v>56997</v>
      </c>
      <c r="G14" s="10" t="s">
        <v>43</v>
      </c>
      <c r="H14" s="17">
        <f>SUM(H8:H13)</f>
        <v>2076796</v>
      </c>
      <c r="I14" s="17">
        <f>SUM(I8:I13)</f>
        <v>2213641</v>
      </c>
    </row>
    <row r="15" spans="1:12" x14ac:dyDescent="0.25">
      <c r="A15" t="s">
        <v>17</v>
      </c>
      <c r="B15" s="5">
        <v>1539221</v>
      </c>
      <c r="C15" s="5">
        <v>1633458</v>
      </c>
      <c r="G15" t="s">
        <v>22</v>
      </c>
      <c r="H15" s="16">
        <f>+B22</f>
        <v>138662</v>
      </c>
      <c r="I15" s="16">
        <f>+C22</f>
        <v>155482</v>
      </c>
    </row>
    <row r="16" spans="1:12" x14ac:dyDescent="0.25">
      <c r="A16" s="2" t="s">
        <v>18</v>
      </c>
      <c r="B16" s="6">
        <v>6550</v>
      </c>
      <c r="C16" s="6">
        <v>6550</v>
      </c>
      <c r="G16" t="s">
        <v>42</v>
      </c>
      <c r="H16" s="16">
        <f>B23</f>
        <v>24370</v>
      </c>
      <c r="I16" s="16">
        <f>C23</f>
        <v>13256</v>
      </c>
    </row>
    <row r="17" spans="1:9" x14ac:dyDescent="0.25">
      <c r="A17" s="10" t="s">
        <v>19</v>
      </c>
      <c r="B17" s="15">
        <f>SUM(B13:B16)</f>
        <v>1585430</v>
      </c>
      <c r="C17" s="15">
        <f>SUM(C13:C16)</f>
        <v>1759395</v>
      </c>
      <c r="G17" t="s">
        <v>27</v>
      </c>
      <c r="H17" s="16">
        <f>+B27</f>
        <v>743779</v>
      </c>
      <c r="I17" s="16">
        <f>+C27</f>
        <v>852237</v>
      </c>
    </row>
    <row r="18" spans="1:9" ht="15.75" thickBot="1" x14ac:dyDescent="0.3">
      <c r="A18" s="8" t="s">
        <v>20</v>
      </c>
      <c r="B18" s="9">
        <f>+B12+B17</f>
        <v>2120735</v>
      </c>
      <c r="C18" s="9">
        <f>+C12+C17</f>
        <v>2314492</v>
      </c>
      <c r="G18" s="10" t="s">
        <v>44</v>
      </c>
      <c r="H18" s="17">
        <f>SUM(H15:H17)</f>
        <v>906811</v>
      </c>
      <c r="I18" s="17">
        <f>SUM(I15:I17)</f>
        <v>1020975</v>
      </c>
    </row>
    <row r="19" spans="1:9" ht="16.5" thickTop="1" thickBot="1" x14ac:dyDescent="0.3">
      <c r="A19" s="13"/>
      <c r="B19" s="14"/>
      <c r="C19" s="14"/>
      <c r="G19" s="18" t="s">
        <v>40</v>
      </c>
      <c r="H19" s="19">
        <f>+H14-H18</f>
        <v>1169985</v>
      </c>
      <c r="I19" s="19">
        <f>+I14-I18</f>
        <v>1192666</v>
      </c>
    </row>
    <row r="20" spans="1:9" ht="15.75" thickTop="1" x14ac:dyDescent="0.25">
      <c r="A20" s="1" t="s">
        <v>38</v>
      </c>
      <c r="B20" s="5"/>
      <c r="C20" s="5"/>
    </row>
    <row r="21" spans="1:9" x14ac:dyDescent="0.25">
      <c r="A21" t="s">
        <v>21</v>
      </c>
      <c r="B21" s="5">
        <v>7850</v>
      </c>
      <c r="C21" s="5">
        <v>13734</v>
      </c>
    </row>
    <row r="22" spans="1:9" x14ac:dyDescent="0.25">
      <c r="A22" t="s">
        <v>22</v>
      </c>
      <c r="B22" s="5">
        <v>138662</v>
      </c>
      <c r="C22" s="5">
        <v>155482</v>
      </c>
      <c r="G22" s="4" t="s">
        <v>35</v>
      </c>
      <c r="H22" s="3" t="s">
        <v>1</v>
      </c>
      <c r="I22" s="3" t="s">
        <v>2</v>
      </c>
    </row>
    <row r="23" spans="1:9" x14ac:dyDescent="0.25">
      <c r="A23" t="s">
        <v>23</v>
      </c>
      <c r="B23" s="5">
        <v>24370</v>
      </c>
      <c r="C23" s="5">
        <v>13256</v>
      </c>
      <c r="G23" s="1"/>
    </row>
    <row r="24" spans="1:9" x14ac:dyDescent="0.25">
      <c r="A24" s="2" t="s">
        <v>24</v>
      </c>
      <c r="B24" s="6">
        <v>30440</v>
      </c>
      <c r="C24" s="6">
        <v>33822</v>
      </c>
      <c r="G24" t="s">
        <v>21</v>
      </c>
      <c r="H24" s="5">
        <f>+B21</f>
        <v>7850</v>
      </c>
      <c r="I24" s="5">
        <f>+C21</f>
        <v>13734</v>
      </c>
    </row>
    <row r="25" spans="1:9" x14ac:dyDescent="0.25">
      <c r="A25" s="1" t="s">
        <v>25</v>
      </c>
      <c r="B25" s="7">
        <f>SUM(B21:B24)</f>
        <v>201322</v>
      </c>
      <c r="C25" s="7">
        <f>SUM(C21:C24)</f>
        <v>216294</v>
      </c>
      <c r="G25" t="s">
        <v>48</v>
      </c>
      <c r="H25" s="5">
        <v>0</v>
      </c>
      <c r="I25" s="5">
        <v>0</v>
      </c>
    </row>
    <row r="26" spans="1:9" x14ac:dyDescent="0.25">
      <c r="A26" t="s">
        <v>26</v>
      </c>
      <c r="B26" s="5">
        <v>507329</v>
      </c>
      <c r="C26" s="5">
        <v>473507</v>
      </c>
      <c r="G26" t="s">
        <v>24</v>
      </c>
      <c r="H26" s="16">
        <f>+B24</f>
        <v>30440</v>
      </c>
      <c r="I26" s="16">
        <f>+C24</f>
        <v>33822</v>
      </c>
    </row>
    <row r="27" spans="1:9" x14ac:dyDescent="0.25">
      <c r="A27" s="2" t="s">
        <v>27</v>
      </c>
      <c r="B27" s="6">
        <v>743779</v>
      </c>
      <c r="C27" s="6">
        <v>852237</v>
      </c>
      <c r="G27" t="s">
        <v>26</v>
      </c>
      <c r="H27" s="16">
        <f>+B26</f>
        <v>507329</v>
      </c>
      <c r="I27" s="16">
        <f>+C26</f>
        <v>473507</v>
      </c>
    </row>
    <row r="28" spans="1:9" x14ac:dyDescent="0.25">
      <c r="A28" s="1" t="s">
        <v>28</v>
      </c>
      <c r="B28" s="7">
        <f>SUM(B26:B27)</f>
        <v>1251108</v>
      </c>
      <c r="C28" s="7">
        <f>SUM(C26:C27)</f>
        <v>1325744</v>
      </c>
      <c r="G28" s="10" t="s">
        <v>53</v>
      </c>
      <c r="H28" s="17">
        <f>SUM(H24:H27)</f>
        <v>545619</v>
      </c>
      <c r="I28" s="17">
        <f>SUM(I24:I27)</f>
        <v>521063</v>
      </c>
    </row>
    <row r="29" spans="1:9" x14ac:dyDescent="0.25">
      <c r="B29" s="5"/>
      <c r="C29" s="5"/>
      <c r="G29" t="s">
        <v>49</v>
      </c>
      <c r="H29" s="16">
        <f>+B9</f>
        <v>38008</v>
      </c>
      <c r="I29" s="16">
        <f>+C9</f>
        <v>43854</v>
      </c>
    </row>
    <row r="30" spans="1:9" x14ac:dyDescent="0.25">
      <c r="A30" s="1" t="s">
        <v>39</v>
      </c>
      <c r="B30" s="5"/>
      <c r="C30" s="5"/>
      <c r="G30" t="s">
        <v>50</v>
      </c>
      <c r="H30" s="16">
        <f>+B14</f>
        <v>5931</v>
      </c>
      <c r="I30" s="16">
        <f>+C14</f>
        <v>56997</v>
      </c>
    </row>
    <row r="31" spans="1:9" x14ac:dyDescent="0.25">
      <c r="A31" t="s">
        <v>29</v>
      </c>
      <c r="B31" s="5">
        <v>413783</v>
      </c>
      <c r="C31" s="5">
        <v>413783</v>
      </c>
      <c r="G31" s="10" t="s">
        <v>52</v>
      </c>
      <c r="H31" s="17">
        <f>SUM(H29:H30)</f>
        <v>43939</v>
      </c>
      <c r="I31" s="17">
        <f>SUM(I29:I30)</f>
        <v>100851</v>
      </c>
    </row>
    <row r="32" spans="1:9" ht="15.75" thickBot="1" x14ac:dyDescent="0.3">
      <c r="A32" t="s">
        <v>30</v>
      </c>
      <c r="B32" s="5">
        <v>19208</v>
      </c>
      <c r="C32" s="5">
        <v>19208</v>
      </c>
      <c r="G32" s="18" t="s">
        <v>51</v>
      </c>
      <c r="H32" s="20">
        <f>+H28-H31</f>
        <v>501680</v>
      </c>
      <c r="I32" s="20">
        <f>+I28-I31</f>
        <v>420212</v>
      </c>
    </row>
    <row r="33" spans="1:12" ht="15.75" thickTop="1" x14ac:dyDescent="0.25">
      <c r="A33" t="s">
        <v>31</v>
      </c>
      <c r="B33" s="5">
        <v>436752</v>
      </c>
      <c r="C33" s="5">
        <v>540901</v>
      </c>
    </row>
    <row r="34" spans="1:12" ht="15.75" thickBot="1" x14ac:dyDescent="0.3">
      <c r="A34" s="2" t="s">
        <v>32</v>
      </c>
      <c r="B34" s="6">
        <v>-201438</v>
      </c>
      <c r="C34" s="6">
        <v>-201438</v>
      </c>
    </row>
    <row r="35" spans="1:12" ht="15.75" thickBot="1" x14ac:dyDescent="0.3">
      <c r="A35" s="1" t="s">
        <v>33</v>
      </c>
      <c r="B35" s="7">
        <f>SUM(B31:B34)</f>
        <v>668305</v>
      </c>
      <c r="C35" s="7">
        <f>SUM(C31:C34)</f>
        <v>772454</v>
      </c>
      <c r="G35" s="26" t="s">
        <v>54</v>
      </c>
    </row>
    <row r="36" spans="1:12" ht="15.75" thickBot="1" x14ac:dyDescent="0.3">
      <c r="A36" s="8" t="s">
        <v>34</v>
      </c>
      <c r="B36" s="9">
        <f>+B25+B28+B35</f>
        <v>2120735</v>
      </c>
      <c r="C36" s="9">
        <f>+C25+C28+C35</f>
        <v>2314492</v>
      </c>
    </row>
    <row r="37" spans="1:12" ht="15.75" thickTop="1" x14ac:dyDescent="0.25">
      <c r="G37" s="21"/>
      <c r="H37" s="24" t="s">
        <v>55</v>
      </c>
      <c r="I37" s="24" t="s">
        <v>56</v>
      </c>
      <c r="J37" s="24" t="s">
        <v>57</v>
      </c>
      <c r="K37" s="21"/>
      <c r="L37" s="22" t="s">
        <v>58</v>
      </c>
    </row>
    <row r="38" spans="1:12" x14ac:dyDescent="0.25">
      <c r="G38" s="25" t="s">
        <v>1</v>
      </c>
      <c r="H38" s="23">
        <f>+H19</f>
        <v>1169985</v>
      </c>
      <c r="I38" s="23">
        <f>+H32</f>
        <v>501680</v>
      </c>
      <c r="J38" s="23">
        <f>+B35</f>
        <v>668305</v>
      </c>
      <c r="K38" s="21"/>
      <c r="L38" s="23">
        <f>+H38-I38-J38</f>
        <v>0</v>
      </c>
    </row>
    <row r="39" spans="1:12" x14ac:dyDescent="0.25">
      <c r="G39" s="25" t="s">
        <v>2</v>
      </c>
      <c r="H39" s="23">
        <f>+I19</f>
        <v>1192666</v>
      </c>
      <c r="I39" s="23">
        <f>+I32</f>
        <v>420212</v>
      </c>
      <c r="J39" s="23">
        <f>+C35</f>
        <v>772454</v>
      </c>
      <c r="K39" s="21"/>
      <c r="L39" s="23">
        <f>+H39-I39-J39</f>
        <v>0</v>
      </c>
    </row>
    <row r="44" spans="1:12" ht="15.75" x14ac:dyDescent="0.25">
      <c r="A44" s="11" t="s">
        <v>10</v>
      </c>
      <c r="B44" s="12"/>
      <c r="C44" s="12"/>
      <c r="G44" s="4" t="s">
        <v>35</v>
      </c>
      <c r="H44" s="3" t="s">
        <v>1</v>
      </c>
      <c r="I44" s="3" t="s">
        <v>2</v>
      </c>
    </row>
    <row r="45" spans="1:12" x14ac:dyDescent="0.25">
      <c r="G45" s="1"/>
    </row>
    <row r="46" spans="1:12" x14ac:dyDescent="0.25">
      <c r="A46" s="4" t="s">
        <v>35</v>
      </c>
      <c r="B46" s="3" t="s">
        <v>1</v>
      </c>
      <c r="C46" s="3" t="s">
        <v>2</v>
      </c>
      <c r="G46" t="s">
        <v>8</v>
      </c>
      <c r="H46" s="5">
        <f>+B52</f>
        <v>52237</v>
      </c>
      <c r="I46" s="5">
        <f>+C52</f>
        <v>58584</v>
      </c>
    </row>
    <row r="47" spans="1:12" x14ac:dyDescent="0.25">
      <c r="A47" t="s">
        <v>3</v>
      </c>
      <c r="B47" s="5">
        <v>1636298</v>
      </c>
      <c r="C47" s="5">
        <v>1782254</v>
      </c>
      <c r="G47" s="2" t="s">
        <v>7</v>
      </c>
      <c r="H47" s="28">
        <f>+B51</f>
        <v>141180</v>
      </c>
      <c r="I47" s="28">
        <f>+C51</f>
        <v>162732</v>
      </c>
    </row>
    <row r="48" spans="1:12" x14ac:dyDescent="0.25">
      <c r="A48" s="2" t="s">
        <v>4</v>
      </c>
      <c r="B48" s="6">
        <v>1473293</v>
      </c>
      <c r="C48" s="6">
        <v>1598679</v>
      </c>
      <c r="G48" s="10" t="s">
        <v>59</v>
      </c>
      <c r="H48" s="29">
        <f>+H46/H47</f>
        <v>0.37000283326250177</v>
      </c>
      <c r="I48" s="29">
        <f>+I46/I47</f>
        <v>0.36000294963498269</v>
      </c>
    </row>
    <row r="49" spans="1:9" x14ac:dyDescent="0.25">
      <c r="A49" s="1" t="s">
        <v>5</v>
      </c>
      <c r="B49" s="7">
        <f>+B47-B48</f>
        <v>163005</v>
      </c>
      <c r="C49" s="7">
        <f>+C47-C48</f>
        <v>183575</v>
      </c>
      <c r="G49" t="s">
        <v>3</v>
      </c>
      <c r="H49" s="5">
        <v>1636298</v>
      </c>
      <c r="I49" s="5">
        <v>1782254</v>
      </c>
    </row>
    <row r="50" spans="1:9" x14ac:dyDescent="0.25">
      <c r="A50" s="2" t="s">
        <v>6</v>
      </c>
      <c r="B50" s="6">
        <v>21825</v>
      </c>
      <c r="C50" s="6">
        <v>20843</v>
      </c>
      <c r="G50" s="2" t="s">
        <v>4</v>
      </c>
      <c r="H50" s="6">
        <v>1473293</v>
      </c>
      <c r="I50" s="6">
        <v>1598679</v>
      </c>
    </row>
    <row r="51" spans="1:9" x14ac:dyDescent="0.25">
      <c r="A51" s="1" t="s">
        <v>7</v>
      </c>
      <c r="B51" s="7">
        <f>+B49-B50</f>
        <v>141180</v>
      </c>
      <c r="C51" s="7">
        <f>+C49-C50</f>
        <v>162732</v>
      </c>
      <c r="G51" s="10" t="s">
        <v>5</v>
      </c>
      <c r="H51" s="15">
        <f>+H49-H50</f>
        <v>163005</v>
      </c>
      <c r="I51" s="15">
        <f>+I49-I50</f>
        <v>183575</v>
      </c>
    </row>
    <row r="52" spans="1:9" x14ac:dyDescent="0.25">
      <c r="A52" s="2" t="s">
        <v>8</v>
      </c>
      <c r="B52" s="6">
        <v>52237</v>
      </c>
      <c r="C52" s="6">
        <v>58584</v>
      </c>
    </row>
    <row r="53" spans="1:9" ht="15.75" thickBot="1" x14ac:dyDescent="0.3">
      <c r="A53" s="8" t="s">
        <v>9</v>
      </c>
      <c r="B53" s="9">
        <f>+B51-B52</f>
        <v>88943</v>
      </c>
      <c r="C53" s="9">
        <f>+C51-C52</f>
        <v>104148</v>
      </c>
      <c r="G53" s="30" t="s">
        <v>60</v>
      </c>
      <c r="H53" s="31">
        <f>+H51*(1-H48)</f>
        <v>102692.68816404589</v>
      </c>
      <c r="I53" s="31">
        <f>+I51*(1-I48)</f>
        <v>117487.45852075805</v>
      </c>
    </row>
    <row r="54" spans="1:9" ht="15.75" thickTop="1" x14ac:dyDescent="0.25"/>
    <row r="55" spans="1:9" ht="15.75" thickBot="1" x14ac:dyDescent="0.3"/>
    <row r="56" spans="1:9" ht="15.75" thickBot="1" x14ac:dyDescent="0.3">
      <c r="G56" s="26" t="s">
        <v>61</v>
      </c>
    </row>
    <row r="58" spans="1:9" x14ac:dyDescent="0.25">
      <c r="G58" s="4" t="s">
        <v>35</v>
      </c>
      <c r="H58" s="3" t="s">
        <v>1</v>
      </c>
      <c r="I58" s="3" t="s">
        <v>2</v>
      </c>
    </row>
    <row r="59" spans="1:9" x14ac:dyDescent="0.25">
      <c r="G59" s="1"/>
    </row>
    <row r="60" spans="1:9" x14ac:dyDescent="0.25">
      <c r="G60" t="s">
        <v>60</v>
      </c>
      <c r="H60" s="5">
        <f>+H53</f>
        <v>102692.68816404589</v>
      </c>
      <c r="I60" s="5">
        <f>+I53</f>
        <v>117487.45852075805</v>
      </c>
    </row>
    <row r="61" spans="1:9" x14ac:dyDescent="0.25">
      <c r="G61" t="s">
        <v>66</v>
      </c>
      <c r="H61" s="5">
        <v>0</v>
      </c>
      <c r="I61" s="5">
        <f>+(H38+H39)/2</f>
        <v>1181325.5</v>
      </c>
    </row>
    <row r="62" spans="1:9" ht="15.75" x14ac:dyDescent="0.25">
      <c r="G62" s="33" t="s">
        <v>74</v>
      </c>
      <c r="H62" s="33"/>
      <c r="I62" s="34">
        <f>+I60/I61</f>
        <v>9.9453925713749558E-2</v>
      </c>
    </row>
    <row r="67" spans="7:12" x14ac:dyDescent="0.25">
      <c r="G67" s="32" t="s">
        <v>62</v>
      </c>
    </row>
    <row r="70" spans="7:12" x14ac:dyDescent="0.25">
      <c r="G70" s="4" t="s">
        <v>35</v>
      </c>
      <c r="H70" s="3" t="s">
        <v>1</v>
      </c>
      <c r="I70" s="3" t="s">
        <v>2</v>
      </c>
    </row>
    <row r="71" spans="7:12" x14ac:dyDescent="0.25">
      <c r="G71" s="1"/>
    </row>
    <row r="72" spans="7:12" x14ac:dyDescent="0.25">
      <c r="G72" t="s">
        <v>9</v>
      </c>
      <c r="H72" s="5">
        <f>+B53</f>
        <v>88943</v>
      </c>
      <c r="I72" s="5">
        <f>+C53</f>
        <v>104148</v>
      </c>
    </row>
    <row r="73" spans="7:12" x14ac:dyDescent="0.25">
      <c r="G73" t="s">
        <v>63</v>
      </c>
      <c r="H73" s="5">
        <v>0</v>
      </c>
      <c r="I73" s="5">
        <v>0</v>
      </c>
    </row>
    <row r="74" spans="7:12" x14ac:dyDescent="0.25">
      <c r="G74" t="s">
        <v>64</v>
      </c>
      <c r="H74" s="5"/>
      <c r="I74" s="5">
        <f>+(C35+B35)/2</f>
        <v>720379.5</v>
      </c>
    </row>
    <row r="75" spans="7:12" ht="15.75" x14ac:dyDescent="0.25">
      <c r="G75" s="33" t="s">
        <v>65</v>
      </c>
      <c r="H75" s="33"/>
      <c r="I75" s="34">
        <f>+(I72-I73)/I74</f>
        <v>0.14457379756086897</v>
      </c>
      <c r="K75" s="48">
        <f>+I62/I75</f>
        <v>0.68791113875166154</v>
      </c>
      <c r="L75" t="s">
        <v>80</v>
      </c>
    </row>
    <row r="77" spans="7:12" x14ac:dyDescent="0.25">
      <c r="G77" t="s">
        <v>67</v>
      </c>
    </row>
    <row r="78" spans="7:12" x14ac:dyDescent="0.25">
      <c r="G78" t="s">
        <v>68</v>
      </c>
    </row>
    <row r="79" spans="7:12" x14ac:dyDescent="0.25">
      <c r="G79" t="s">
        <v>69</v>
      </c>
    </row>
    <row r="83" spans="7:9" x14ac:dyDescent="0.25">
      <c r="G83" s="38" t="s">
        <v>73</v>
      </c>
      <c r="H83" s="39"/>
      <c r="I83" s="39"/>
    </row>
    <row r="85" spans="7:9" x14ac:dyDescent="0.25">
      <c r="G85" s="40" t="s">
        <v>74</v>
      </c>
      <c r="H85" s="40"/>
      <c r="I85" s="41">
        <f>+I62</f>
        <v>9.9453925713749558E-2</v>
      </c>
    </row>
    <row r="86" spans="7:9" x14ac:dyDescent="0.25">
      <c r="G86" s="2" t="s">
        <v>65</v>
      </c>
      <c r="H86" s="2"/>
      <c r="I86" s="42">
        <f>+I75</f>
        <v>0.14457379756086897</v>
      </c>
    </row>
    <row r="88" spans="7:9" x14ac:dyDescent="0.25">
      <c r="G88" s="40" t="s">
        <v>75</v>
      </c>
      <c r="H88" s="43">
        <f>(+I32+H32)/2</f>
        <v>460946</v>
      </c>
      <c r="I88" s="44">
        <f>+H88/H89</f>
        <v>0.6398655153290731</v>
      </c>
    </row>
    <row r="89" spans="7:9" x14ac:dyDescent="0.25">
      <c r="G89" s="2"/>
      <c r="H89" s="28">
        <f>+(B35+C35)/2</f>
        <v>720379.5</v>
      </c>
      <c r="I89" s="2"/>
    </row>
    <row r="91" spans="7:9" x14ac:dyDescent="0.25">
      <c r="G91" s="40" t="s">
        <v>76</v>
      </c>
      <c r="H91" s="43">
        <f>+C50*(1-C52/C51)</f>
        <v>13339.458520758055</v>
      </c>
      <c r="I91" s="45">
        <f>+H91/H92</f>
        <v>2.8939308554056343E-2</v>
      </c>
    </row>
    <row r="92" spans="7:9" x14ac:dyDescent="0.25">
      <c r="G92" s="2"/>
      <c r="H92" s="28">
        <f>+H88</f>
        <v>460946</v>
      </c>
      <c r="I92" s="2"/>
    </row>
    <row r="94" spans="7:9" x14ac:dyDescent="0.25">
      <c r="G94" s="37" t="s">
        <v>77</v>
      </c>
      <c r="H94" s="37"/>
      <c r="I94" s="46">
        <f>+I85-I91</f>
        <v>7.0514617159693219E-2</v>
      </c>
    </row>
    <row r="96" spans="7:9" x14ac:dyDescent="0.25">
      <c r="G96" s="10" t="s">
        <v>78</v>
      </c>
      <c r="H96" s="10"/>
      <c r="I96" s="29">
        <f>+I85+(I88*I94)</f>
        <v>0.14457379756086897</v>
      </c>
    </row>
    <row r="98" spans="8:9" x14ac:dyDescent="0.25">
      <c r="H98" t="s">
        <v>79</v>
      </c>
      <c r="I98" s="47">
        <f>+I96-I75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SOLVED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Altin</dc:creator>
  <cp:lastModifiedBy>Paolo Altin</cp:lastModifiedBy>
  <dcterms:created xsi:type="dcterms:W3CDTF">2017-11-06T11:44:00Z</dcterms:created>
  <dcterms:modified xsi:type="dcterms:W3CDTF">2017-11-08T14:07:48Z</dcterms:modified>
</cp:coreProperties>
</file>