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1-22\2tubi\"/>
    </mc:Choice>
  </mc:AlternateContent>
  <bookViews>
    <workbookView xWindow="0" yWindow="0" windowWidth="23040" windowHeight="8616" activeTab="8"/>
  </bookViews>
  <sheets>
    <sheet name="Foglio1" sheetId="1" r:id="rId1"/>
    <sheet name="piano 7" sheetId="2" r:id="rId2"/>
    <sheet name="piano6" sheetId="3" r:id="rId3"/>
    <sheet name="piano5" sheetId="4" r:id="rId4"/>
    <sheet name="piano4" sheetId="5" r:id="rId5"/>
    <sheet name="piano3" sheetId="6" r:id="rId6"/>
    <sheet name="piano2" sheetId="7" r:id="rId7"/>
    <sheet name="piano1" sheetId="8" r:id="rId8"/>
    <sheet name="colonna" sheetId="9" r:id="rId9"/>
  </sheets>
  <definedNames>
    <definedName name="Kv">Foglio1!$B$9</definedName>
    <definedName name="mu">Foglio1!$B$17</definedName>
    <definedName name="rho">Foglio1!$B$16</definedName>
    <definedName name="sumcsi">Foglio1!$B$18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8" l="1"/>
  <c r="B25" i="8"/>
  <c r="K25" i="8" l="1"/>
  <c r="H25" i="3"/>
  <c r="B25" i="3"/>
  <c r="K25" i="3" s="1"/>
  <c r="H25" i="2"/>
  <c r="B25" i="2"/>
  <c r="K25" i="2" s="1"/>
  <c r="H25" i="7"/>
  <c r="B25" i="7"/>
  <c r="K25" i="7" s="1"/>
  <c r="H25" i="6"/>
  <c r="B25" i="6"/>
  <c r="K25" i="6" s="1"/>
  <c r="H25" i="5"/>
  <c r="B25" i="5"/>
  <c r="K25" i="5" s="1"/>
  <c r="H25" i="4"/>
  <c r="B25" i="4"/>
  <c r="K25" i="4" l="1"/>
  <c r="B19" i="8"/>
  <c r="B20" i="8" s="1"/>
  <c r="H9" i="8"/>
  <c r="B9" i="8"/>
  <c r="H4" i="8"/>
  <c r="B4" i="8"/>
  <c r="D2" i="8"/>
  <c r="B5" i="8" s="1"/>
  <c r="B19" i="7"/>
  <c r="B20" i="7" s="1"/>
  <c r="H9" i="7"/>
  <c r="B9" i="7"/>
  <c r="H4" i="7"/>
  <c r="B4" i="7"/>
  <c r="D2" i="7"/>
  <c r="B5" i="7" s="1"/>
  <c r="H9" i="6"/>
  <c r="B19" i="6"/>
  <c r="B20" i="6" s="1"/>
  <c r="B9" i="6"/>
  <c r="H4" i="6"/>
  <c r="B4" i="6"/>
  <c r="D2" i="6"/>
  <c r="B5" i="6" s="1"/>
  <c r="H9" i="5"/>
  <c r="B19" i="5"/>
  <c r="B20" i="5" s="1"/>
  <c r="B9" i="5"/>
  <c r="H4" i="5"/>
  <c r="B4" i="5"/>
  <c r="D2" i="5"/>
  <c r="B5" i="5" s="1"/>
  <c r="H9" i="4"/>
  <c r="H4" i="4"/>
  <c r="B20" i="4"/>
  <c r="B19" i="4"/>
  <c r="D2" i="4"/>
  <c r="B9" i="4"/>
  <c r="B5" i="4"/>
  <c r="B6" i="4" s="1"/>
  <c r="B7" i="4" s="1"/>
  <c r="B8" i="4" s="1"/>
  <c r="B10" i="4" s="1"/>
  <c r="B4" i="4"/>
  <c r="H9" i="3"/>
  <c r="H4" i="3"/>
  <c r="H9" i="2"/>
  <c r="B5" i="3"/>
  <c r="D2" i="3"/>
  <c r="B9" i="3"/>
  <c r="B4" i="3"/>
  <c r="H4" i="2"/>
  <c r="H5" i="2" s="1"/>
  <c r="H11" i="2" s="1"/>
  <c r="H2" i="2"/>
  <c r="B11" i="2"/>
  <c r="B9" i="2"/>
  <c r="D2" i="2"/>
  <c r="B5" i="2" s="1"/>
  <c r="B6" i="2" s="1"/>
  <c r="B7" i="2" s="1"/>
  <c r="B8" i="2" s="1"/>
  <c r="B10" i="2" s="1"/>
  <c r="B4" i="2"/>
  <c r="B6" i="8" l="1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1" i="6"/>
  <c r="B12" i="6"/>
  <c r="B6" i="5"/>
  <c r="B7" i="5" s="1"/>
  <c r="B8" i="5" s="1"/>
  <c r="B10" i="5" s="1"/>
  <c r="B11" i="5"/>
  <c r="B11" i="4"/>
  <c r="B12" i="4" s="1"/>
  <c r="B6" i="3"/>
  <c r="B7" i="3" s="1"/>
  <c r="B8" i="3" s="1"/>
  <c r="B10" i="3" s="1"/>
  <c r="B12" i="3" s="1"/>
  <c r="B11" i="3"/>
  <c r="H6" i="2"/>
  <c r="H7" i="2" s="1"/>
  <c r="H8" i="2" s="1"/>
  <c r="H10" i="2" s="1"/>
  <c r="H12" i="2" s="1"/>
  <c r="H14" i="2" s="1"/>
  <c r="B14" i="3" s="1"/>
  <c r="B12" i="2"/>
  <c r="B12" i="5" l="1"/>
  <c r="B12" i="8"/>
  <c r="B15" i="3"/>
  <c r="B16" i="3" l="1"/>
  <c r="D15" i="3"/>
  <c r="H2" i="3" s="1"/>
  <c r="H2" i="4" l="1"/>
  <c r="H5" i="3"/>
  <c r="H6" i="3" l="1"/>
  <c r="H7" i="3" s="1"/>
  <c r="H8" i="3" s="1"/>
  <c r="H10" i="3" s="1"/>
  <c r="H11" i="3"/>
  <c r="H2" i="5"/>
  <c r="H5" i="4"/>
  <c r="H12" i="3" l="1"/>
  <c r="H14" i="3" s="1"/>
  <c r="B14" i="4" s="1"/>
  <c r="H11" i="4"/>
  <c r="H6" i="4"/>
  <c r="H7" i="4" s="1"/>
  <c r="H8" i="4" s="1"/>
  <c r="H10" i="4" s="1"/>
  <c r="H12" i="4" s="1"/>
  <c r="H14" i="4" s="1"/>
  <c r="B14" i="5" s="1"/>
  <c r="H5" i="5"/>
  <c r="H2" i="8"/>
  <c r="H5" i="8" s="1"/>
  <c r="H2" i="6"/>
  <c r="H5" i="6" s="1"/>
  <c r="H2" i="7"/>
  <c r="H5" i="7" s="1"/>
  <c r="B15" i="4"/>
  <c r="B18" i="4"/>
  <c r="B21" i="4" s="1"/>
  <c r="B22" i="4" s="1"/>
  <c r="B18" i="5" l="1"/>
  <c r="B21" i="5" s="1"/>
  <c r="B22" i="5" s="1"/>
  <c r="B15" i="5"/>
  <c r="H11" i="8"/>
  <c r="H6" i="8"/>
  <c r="H7" i="8" s="1"/>
  <c r="H8" i="8" s="1"/>
  <c r="H10" i="8" s="1"/>
  <c r="H12" i="8" s="1"/>
  <c r="D15" i="4"/>
  <c r="B16" i="4"/>
  <c r="H6" i="5"/>
  <c r="H7" i="5" s="1"/>
  <c r="H8" i="5" s="1"/>
  <c r="H10" i="5" s="1"/>
  <c r="H11" i="5"/>
  <c r="H6" i="7"/>
  <c r="H7" i="7" s="1"/>
  <c r="H8" i="7" s="1"/>
  <c r="H10" i="7" s="1"/>
  <c r="H11" i="7"/>
  <c r="H6" i="6"/>
  <c r="H7" i="6" s="1"/>
  <c r="H8" i="6" s="1"/>
  <c r="H10" i="6" s="1"/>
  <c r="H11" i="6"/>
  <c r="H12" i="6" l="1"/>
  <c r="H12" i="5"/>
  <c r="H14" i="5" s="1"/>
  <c r="B14" i="6" s="1"/>
  <c r="D15" i="5"/>
  <c r="B16" i="5"/>
  <c r="H12" i="7"/>
  <c r="H14" i="6" l="1"/>
  <c r="B14" i="7" s="1"/>
  <c r="B18" i="6"/>
  <c r="B21" i="6" s="1"/>
  <c r="B22" i="6" s="1"/>
  <c r="B15" i="6"/>
  <c r="H14" i="7" l="1"/>
  <c r="B14" i="8" s="1"/>
  <c r="B15" i="7"/>
  <c r="B18" i="7"/>
  <c r="B21" i="7" s="1"/>
  <c r="B22" i="7" s="1"/>
  <c r="D15" i="6"/>
  <c r="B16" i="6"/>
  <c r="B16" i="7" l="1"/>
  <c r="D15" i="7"/>
  <c r="B18" i="8"/>
  <c r="B21" i="8" s="1"/>
  <c r="B22" i="8" s="1"/>
  <c r="B15" i="8"/>
  <c r="H14" i="8"/>
  <c r="B16" i="8" l="1"/>
  <c r="D15" i="8"/>
</calcChain>
</file>

<file path=xl/sharedStrings.xml><?xml version="1.0" encoding="utf-8"?>
<sst xmlns="http://schemas.openxmlformats.org/spreadsheetml/2006/main" count="432" uniqueCount="83">
  <si>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</si>
  <si>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</si>
  <si>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</si>
  <si>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</si>
  <si>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</si>
  <si>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</si>
  <si>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</si>
  <si>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</si>
  <si>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</si>
  <si>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</si>
  <si>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</si>
  <si>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</si>
  <si>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piano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</si>
  <si>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</si>
  <si>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</si>
  <si>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</si>
  <si>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</si>
  <si>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</si>
  <si>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</si>
  <si>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</si>
  <si>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</si>
  <si>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</si>
  <si>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</si>
  <si>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</si>
  <si>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</si>
  <si>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</si>
  <si>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</si>
  <si>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</si>
  <si>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</si>
  <si>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</si>
  <si>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</si>
  <si>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</si>
  <si>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</si>
  <si>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</si>
  <si>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</si>
  <si>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</si>
  <si>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</si>
  <si>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</si>
  <si>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</si>
  <si>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</si>
  <si>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</si>
  <si>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</si>
  <si>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</si>
  <si>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</si>
  <si>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</si>
  <si>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</si>
  <si>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</si>
  <si>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</si>
  <si>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</si>
  <si>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</si>
  <si>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</si>
  <si>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</si>
  <si>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</si>
  <si>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</si>
  <si>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</si>
  <si>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</si>
  <si>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</si>
  <si>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</si>
  <si>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</si>
  <si>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</si>
  <si>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</si>
  <si>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</si>
  <si>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</si>
  <si>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</si>
  <si>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</si>
  <si>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</si>
  <si>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</si>
  <si>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</si>
  <si>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</si>
  <si>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V</t>
  </si>
  <si>
    <t>m^3</t>
  </si>
  <si>
    <t>L tubi ai piani A/R</t>
  </si>
  <si>
    <t>Vtot</t>
  </si>
  <si>
    <t>Pvs</t>
  </si>
  <si>
    <t>t_max</t>
  </si>
  <si>
    <t>°C</t>
  </si>
  <si>
    <t>V_v</t>
  </si>
  <si>
    <t>n</t>
  </si>
  <si>
    <t>E</t>
  </si>
  <si>
    <t>pst</t>
  </si>
  <si>
    <t>p0</t>
  </si>
  <si>
    <t>Per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</si>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</sst>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zoomScale="145" zoomScaleNormal="145" workbookViewId="0">
      <selection activeCell="F20" sqref="F20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3" x14ac:dyDescent="0.3">
      <c r="A1" t="s">
        <v>12</v>
      </c>
      <c r="B1" t="s">
        <v>22</v>
      </c>
    </row>
    <row r="2" spans="1:3" x14ac:dyDescent="0.3">
      <c r="A2" s="2">
        <v>7</v>
      </c>
      <c r="B2">
        <v>430</v>
      </c>
    </row>
    <row r="3" spans="1:3" x14ac:dyDescent="0.3">
      <c r="A3" s="2">
        <v>6</v>
      </c>
      <c r="B3">
        <v>360</v>
      </c>
    </row>
    <row r="4" spans="1:3" x14ac:dyDescent="0.3">
      <c r="A4" s="2">
        <v>5</v>
      </c>
      <c r="B4">
        <v>360</v>
      </c>
    </row>
    <row r="5" spans="1:3" x14ac:dyDescent="0.3">
      <c r="A5" s="2">
        <v>3</v>
      </c>
      <c r="B5">
        <v>360</v>
      </c>
    </row>
    <row r="6" spans="1:3" x14ac:dyDescent="0.3">
      <c r="A6" s="2">
        <v>2</v>
      </c>
      <c r="B6">
        <v>360</v>
      </c>
    </row>
    <row r="7" spans="1:3" x14ac:dyDescent="0.3">
      <c r="A7" s="2">
        <v>1</v>
      </c>
      <c r="B7">
        <v>430</v>
      </c>
    </row>
    <row r="9" spans="1:3" x14ac:dyDescent="0.3">
      <c r="A9" t="s">
        <v>1</v>
      </c>
      <c r="B9">
        <v>2.1</v>
      </c>
      <c r="C9" t="s">
        <v>0</v>
      </c>
    </row>
    <row r="10" spans="1:3" x14ac:dyDescent="0.3">
      <c r="A10" t="s">
        <v>2</v>
      </c>
      <c r="B10">
        <v>1</v>
      </c>
    </row>
    <row r="11" spans="1:3" x14ac:dyDescent="0.3">
      <c r="A11" t="s">
        <v>3</v>
      </c>
      <c r="B11">
        <v>1</v>
      </c>
    </row>
    <row r="12" spans="1:3" x14ac:dyDescent="0.3">
      <c r="A12" t="s">
        <v>4</v>
      </c>
      <c r="B12">
        <v>1</v>
      </c>
    </row>
    <row r="13" spans="1:3" x14ac:dyDescent="0.3">
      <c r="A13" t="s">
        <v>5</v>
      </c>
      <c r="B13">
        <v>0.5</v>
      </c>
    </row>
    <row r="14" spans="1:3" x14ac:dyDescent="0.3">
      <c r="A14" t="s">
        <v>71</v>
      </c>
      <c r="B14">
        <v>6</v>
      </c>
      <c r="C14" t="s">
        <v>6</v>
      </c>
    </row>
    <row r="15" spans="1:3" ht="12.6" customHeight="1" x14ac:dyDescent="0.3">
      <c r="A15" t="s">
        <v>7</v>
      </c>
      <c r="B15">
        <v>6</v>
      </c>
      <c r="C15" t="s">
        <v>6</v>
      </c>
    </row>
    <row r="16" spans="1:3" x14ac:dyDescent="0.3">
      <c r="A16" t="s">
        <v>8</v>
      </c>
      <c r="B16">
        <v>978</v>
      </c>
      <c r="C16" t="s">
        <v>9</v>
      </c>
    </row>
    <row r="17" spans="1:3" x14ac:dyDescent="0.3">
      <c r="A17" t="s">
        <v>10</v>
      </c>
      <c r="B17" s="1">
        <v>4.0099999999999999E-4</v>
      </c>
      <c r="C17" t="s">
        <v>11</v>
      </c>
    </row>
    <row r="18" spans="1:3" x14ac:dyDescent="0.3">
      <c r="A18" t="s">
        <v>29</v>
      </c>
      <c r="B18">
        <v>8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90" zoomScaleNormal="90" workbookViewId="0">
      <selection activeCell="A20" sqref="A20:XFD20"/>
    </sheetView>
  </sheetViews>
  <sheetFormatPr defaultRowHeight="14.4" x14ac:dyDescent="0.3"/>
  <cols>
    <col min="1" max="1" width="16.6640625" customWidth="1"/>
  </cols>
  <sheetData>
    <row r="1" spans="1:9" x14ac:dyDescent="0.3">
      <c r="A1" t="s">
        <v>30</v>
      </c>
      <c r="G1" t="s">
        <v>31</v>
      </c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G2" t="s">
        <v>24</v>
      </c>
      <c r="H2">
        <f>D2</f>
        <v>1.1944444444444444E-4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2.2200000000000001E-2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3.8707563084879846E-4</v>
      </c>
    </row>
    <row r="5" spans="1:9" x14ac:dyDescent="0.3">
      <c r="A5" t="s">
        <v>16</v>
      </c>
      <c r="B5">
        <f>D2/B4</f>
        <v>0.55189936879659196</v>
      </c>
      <c r="C5" t="s">
        <v>17</v>
      </c>
      <c r="G5" t="s">
        <v>16</v>
      </c>
      <c r="H5">
        <f>H2/H4</f>
        <v>0.30858166964042866</v>
      </c>
    </row>
    <row r="6" spans="1:9" x14ac:dyDescent="0.3">
      <c r="A6" t="s">
        <v>18</v>
      </c>
      <c r="B6" s="1">
        <f>rho*B5*B3/mu</f>
        <v>22344.079482640678</v>
      </c>
      <c r="G6" t="s">
        <v>18</v>
      </c>
      <c r="H6" s="1">
        <f>rho*H5*H3/mu</f>
        <v>16707.735108641227</v>
      </c>
    </row>
    <row r="7" spans="1:9" x14ac:dyDescent="0.3">
      <c r="A7" t="s">
        <v>19</v>
      </c>
      <c r="B7" s="1">
        <f>0.07*B6^(-0.13)*B3^(-0.14)</f>
        <v>3.3798061113117804E-2</v>
      </c>
      <c r="G7" t="s">
        <v>19</v>
      </c>
      <c r="H7" s="1">
        <f>0.07*H6^(-0.13)*H3^(-0.14)</f>
        <v>3.3699956325937877E-2</v>
      </c>
    </row>
    <row r="8" spans="1:9" x14ac:dyDescent="0.3">
      <c r="A8" t="s">
        <v>27</v>
      </c>
      <c r="B8" s="1">
        <f>B7*0.5*B5^2*rho/B3</f>
        <v>303.25806023638359</v>
      </c>
      <c r="C8" t="s">
        <v>23</v>
      </c>
      <c r="G8" t="s">
        <v>27</v>
      </c>
      <c r="H8" s="1">
        <f>H7*0.5*H5^2*rho/H3</f>
        <v>70.684708576808305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f>Foglio1!B10+Foglio1!B11</f>
        <v>2</v>
      </c>
    </row>
    <row r="10" spans="1:9" x14ac:dyDescent="0.3">
      <c r="A10" t="s">
        <v>20</v>
      </c>
      <c r="B10" s="1">
        <f>B8*Foglio1!$B$15</f>
        <v>1819.5483614183015</v>
      </c>
      <c r="C10" t="s">
        <v>13</v>
      </c>
      <c r="G10" t="s">
        <v>20</v>
      </c>
      <c r="H10" s="1">
        <f>H8*Foglio1!B15</f>
        <v>424.10825146084983</v>
      </c>
      <c r="I10" t="s">
        <v>13</v>
      </c>
    </row>
    <row r="11" spans="1:9" x14ac:dyDescent="0.3">
      <c r="A11" t="s">
        <v>21</v>
      </c>
      <c r="B11" s="1">
        <f>sumcsi*0.5*rho*B5^2</f>
        <v>1191.5674767438359</v>
      </c>
      <c r="C11" t="s">
        <v>13</v>
      </c>
      <c r="G11" t="s">
        <v>21</v>
      </c>
      <c r="H11">
        <f>0.5*rho*H5^2*H9</f>
        <v>93.127748607637002</v>
      </c>
      <c r="I11" t="s">
        <v>13</v>
      </c>
    </row>
    <row r="12" spans="1:9" x14ac:dyDescent="0.3">
      <c r="A12" t="s">
        <v>28</v>
      </c>
      <c r="B12" s="1">
        <f>B9+B10+B11</f>
        <v>7203.8596023344726</v>
      </c>
      <c r="C12" t="s">
        <v>13</v>
      </c>
      <c r="G12" t="s">
        <v>33</v>
      </c>
      <c r="H12" s="1">
        <f>H10+H11</f>
        <v>517.23600006848687</v>
      </c>
      <c r="I12" t="s">
        <v>13</v>
      </c>
    </row>
    <row r="14" spans="1:9" x14ac:dyDescent="0.3">
      <c r="G14" t="s">
        <v>34</v>
      </c>
      <c r="H14" s="1">
        <f>B12+H12</f>
        <v>7721.0956024029592</v>
      </c>
      <c r="I14" t="s">
        <v>13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2.3224537850927906E-3</v>
      </c>
      <c r="I25" t="s">
        <v>70</v>
      </c>
      <c r="J25" t="s">
        <v>72</v>
      </c>
      <c r="K25">
        <f>B25+H25</f>
        <v>3.6209996925275958E-3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0" sqref="A20:XFD20"/>
    </sheetView>
  </sheetViews>
  <sheetFormatPr defaultRowHeight="14.4" x14ac:dyDescent="0.3"/>
  <sheetData>
    <row r="1" spans="1:9" x14ac:dyDescent="0.3">
      <c r="A1" t="s">
        <v>35</v>
      </c>
      <c r="G1" t="s">
        <v>40</v>
      </c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D15+'piano 7'!H2</f>
        <v>2.4403702562237337E-4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2.2200000000000001E-2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3.8707563084879846E-4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0.63046341896346458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34135.58495552907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3.071083807505923E-2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268.88547244427383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</f>
        <v>2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1613.3128346656431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388.73947195277685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41</v>
      </c>
      <c r="H12" s="1">
        <f>H10+H11</f>
        <v>2002.0523066184201</v>
      </c>
      <c r="I12" t="s">
        <v>13</v>
      </c>
    </row>
    <row r="14" spans="1:9" x14ac:dyDescent="0.3">
      <c r="A14" t="s">
        <v>38</v>
      </c>
      <c r="B14" s="1">
        <f>'piano 7'!H14</f>
        <v>7721.0956024029592</v>
      </c>
      <c r="G14" t="s">
        <v>42</v>
      </c>
      <c r="H14" s="1">
        <f>B14+H12</f>
        <v>9723.1479090213797</v>
      </c>
      <c r="I14" t="s">
        <v>13</v>
      </c>
    </row>
    <row r="15" spans="1:9" x14ac:dyDescent="0.3">
      <c r="A15" t="s">
        <v>37</v>
      </c>
      <c r="B15" s="1">
        <f>B2*(B14/B12)^0.525</f>
        <v>448.5332922405442</v>
      </c>
      <c r="C15" t="s">
        <v>22</v>
      </c>
      <c r="D15">
        <f>B15/1000/3600</f>
        <v>1.2459258117792895E-4</v>
      </c>
      <c r="E15" t="s">
        <v>36</v>
      </c>
    </row>
    <row r="16" spans="1:9" x14ac:dyDescent="0.3">
      <c r="A16" t="s">
        <v>39</v>
      </c>
      <c r="B16">
        <f>(B15-B2)/B2*100</f>
        <v>24.592581177928942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2.3224537850927906E-3</v>
      </c>
      <c r="I25" t="s">
        <v>70</v>
      </c>
      <c r="J25" t="s">
        <v>72</v>
      </c>
      <c r="K25">
        <f>B25+H25</f>
        <v>3.6209996925275958E-3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A1" t="s">
        <v>52</v>
      </c>
      <c r="G1" t="s">
        <v>49</v>
      </c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piano6!H2+piano5!D2</f>
        <v>3.4403702562237336E-4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2.7900000000000001E-2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6.1136178437020783E-4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0.56273884697713294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38291.782360068442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2.9302840820803422E-2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162.64030293888683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975.84181763332094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541.98927943897741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50</v>
      </c>
      <c r="H12" s="1">
        <f>H10+H11</f>
        <v>1517.8310970722982</v>
      </c>
      <c r="I12" t="s">
        <v>13</v>
      </c>
    </row>
    <row r="14" spans="1:9" x14ac:dyDescent="0.3">
      <c r="A14" t="s">
        <v>43</v>
      </c>
      <c r="B14" s="1">
        <f>piano6!H14</f>
        <v>9723.1479090213797</v>
      </c>
      <c r="G14" t="s">
        <v>51</v>
      </c>
      <c r="H14" s="1">
        <f>B14+H12</f>
        <v>11240.979006093678</v>
      </c>
      <c r="I14" t="s">
        <v>13</v>
      </c>
    </row>
    <row r="15" spans="1:9" x14ac:dyDescent="0.3">
      <c r="A15" t="s">
        <v>44</v>
      </c>
      <c r="B15" s="1">
        <f>B2*(B14/B12)^0.525</f>
        <v>506.24630244596648</v>
      </c>
      <c r="C15" t="s">
        <v>22</v>
      </c>
      <c r="D15">
        <f>B15/1000/3600</f>
        <v>1.4062397290165736E-4</v>
      </c>
      <c r="E15" t="s">
        <v>36</v>
      </c>
    </row>
    <row r="16" spans="1:9" x14ac:dyDescent="0.3">
      <c r="A16" t="s">
        <v>39</v>
      </c>
      <c r="B16">
        <f>(B15-B2)/B2*100</f>
        <v>40.623972901657353</v>
      </c>
    </row>
    <row r="18" spans="1:11" x14ac:dyDescent="0.3">
      <c r="A18" t="s">
        <v>45</v>
      </c>
      <c r="B18" s="1">
        <f>B14-B12</f>
        <v>4644.021084484606</v>
      </c>
      <c r="C18" t="s">
        <v>13</v>
      </c>
    </row>
    <row r="19" spans="1:11" x14ac:dyDescent="0.3">
      <c r="A19" t="s">
        <v>46</v>
      </c>
      <c r="B19">
        <f>B2</f>
        <v>360</v>
      </c>
      <c r="C19" t="s">
        <v>22</v>
      </c>
    </row>
    <row r="20" spans="1:11" x14ac:dyDescent="0.3">
      <c r="A20" t="s">
        <v>46</v>
      </c>
      <c r="B20">
        <f>B19/1000</f>
        <v>0.36</v>
      </c>
      <c r="C20" t="s">
        <v>0</v>
      </c>
    </row>
    <row r="21" spans="1:11" x14ac:dyDescent="0.3">
      <c r="A21" t="s">
        <v>45</v>
      </c>
      <c r="B21" s="1">
        <f>B18/100000</f>
        <v>4.6440210844846064E-2</v>
      </c>
      <c r="C21" t="s">
        <v>47</v>
      </c>
    </row>
    <row r="22" spans="1:11" x14ac:dyDescent="0.3">
      <c r="A22" t="s">
        <v>48</v>
      </c>
      <c r="B22" s="1">
        <f>B20/SQRT(B21)</f>
        <v>1.670534346930123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3.668170706221247E-3</v>
      </c>
      <c r="I25" t="s">
        <v>70</v>
      </c>
      <c r="J25" t="s">
        <v>72</v>
      </c>
      <c r="K25">
        <f>B25+H25</f>
        <v>4.9667166136560525E-3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A1" t="s">
        <v>53</v>
      </c>
      <c r="G1" t="s">
        <v>59</v>
      </c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piano5!H2+piano4!D2</f>
        <v>4.4403702562237335E-4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2.7900000000000001E-2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6.1136178437020783E-4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0.72630811570892762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49421.916475952472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2.8346791271684556E-2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262.08994253922413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</f>
        <v>2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1572.5396552353448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515.91796240787062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50</v>
      </c>
      <c r="H12" s="1">
        <f>H10+H11</f>
        <v>2088.4576176432156</v>
      </c>
      <c r="I12" t="s">
        <v>13</v>
      </c>
    </row>
    <row r="14" spans="1:9" x14ac:dyDescent="0.3">
      <c r="A14" t="s">
        <v>54</v>
      </c>
      <c r="B14" s="1">
        <f>piano5!H14</f>
        <v>11240.979006093678</v>
      </c>
      <c r="G14" t="s">
        <v>60</v>
      </c>
      <c r="H14" s="1">
        <f>B14+H12</f>
        <v>13329.436623736892</v>
      </c>
      <c r="I14" t="s">
        <v>13</v>
      </c>
    </row>
    <row r="15" spans="1:9" x14ac:dyDescent="0.3">
      <c r="A15" t="s">
        <v>55</v>
      </c>
      <c r="B15" s="1">
        <f>B2*(B14/B12)^0.525</f>
        <v>546.3053046047105</v>
      </c>
      <c r="C15" t="s">
        <v>22</v>
      </c>
      <c r="D15">
        <f>B15/1000/3600</f>
        <v>1.5175147350130847E-4</v>
      </c>
      <c r="E15" t="s">
        <v>36</v>
      </c>
    </row>
    <row r="16" spans="1:9" x14ac:dyDescent="0.3">
      <c r="A16" t="s">
        <v>39</v>
      </c>
      <c r="B16">
        <f>(B15-B2)/B2*100</f>
        <v>51.751473501308475</v>
      </c>
    </row>
    <row r="18" spans="1:11" x14ac:dyDescent="0.3">
      <c r="A18" t="s">
        <v>57</v>
      </c>
      <c r="B18" s="1">
        <f>B14-B12</f>
        <v>6161.8521815569038</v>
      </c>
      <c r="C18" t="s">
        <v>13</v>
      </c>
    </row>
    <row r="19" spans="1:11" x14ac:dyDescent="0.3">
      <c r="A19" t="s">
        <v>56</v>
      </c>
      <c r="B19">
        <f>B2</f>
        <v>360</v>
      </c>
      <c r="C19" t="s">
        <v>22</v>
      </c>
    </row>
    <row r="20" spans="1:11" x14ac:dyDescent="0.3">
      <c r="A20" t="s">
        <v>56</v>
      </c>
      <c r="B20">
        <f>B19/1000</f>
        <v>0.36</v>
      </c>
      <c r="C20" t="s">
        <v>0</v>
      </c>
    </row>
    <row r="21" spans="1:11" x14ac:dyDescent="0.3">
      <c r="A21" t="s">
        <v>57</v>
      </c>
      <c r="B21" s="1">
        <f>B18/100000</f>
        <v>6.1618521815569038E-2</v>
      </c>
      <c r="C21" t="s">
        <v>47</v>
      </c>
    </row>
    <row r="22" spans="1:11" x14ac:dyDescent="0.3">
      <c r="A22" t="s">
        <v>58</v>
      </c>
      <c r="B22" s="1">
        <f>B20/SQRT(B21)</f>
        <v>1.4502633198977186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3.668170706221247E-3</v>
      </c>
      <c r="I25" t="s">
        <v>70</v>
      </c>
      <c r="J25" t="s">
        <v>72</v>
      </c>
      <c r="K25">
        <f>B25+H25</f>
        <v>4.9667166136560525E-3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A1" t="s">
        <v>61</v>
      </c>
      <c r="G1" t="s">
        <v>65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5.440370256223734E-4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0.51710222373204839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46158.530369186854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2.7533278746117697E-2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98.364528853701287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590.1871731222077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457.6460458032393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1047.833218925447</v>
      </c>
      <c r="I12" t="s">
        <v>13</v>
      </c>
    </row>
    <row r="14" spans="1:9" x14ac:dyDescent="0.3">
      <c r="A14" t="s">
        <v>62</v>
      </c>
      <c r="B14" s="1">
        <f>piano4!H14</f>
        <v>13329.436623736892</v>
      </c>
      <c r="G14" t="s">
        <v>63</v>
      </c>
      <c r="H14" s="1">
        <f>B14+H12</f>
        <v>14377.269842662339</v>
      </c>
      <c r="I14" t="s">
        <v>13</v>
      </c>
    </row>
    <row r="15" spans="1:9" x14ac:dyDescent="0.3">
      <c r="A15" t="s">
        <v>24</v>
      </c>
      <c r="B15" s="1">
        <f>B2*(B14/B12)^0.525</f>
        <v>597.43331623834661</v>
      </c>
      <c r="C15" t="s">
        <v>22</v>
      </c>
      <c r="D15">
        <f>B15/1000/3600</f>
        <v>1.6595369895509629E-4</v>
      </c>
      <c r="E15" t="s">
        <v>36</v>
      </c>
    </row>
    <row r="16" spans="1:9" x14ac:dyDescent="0.3">
      <c r="A16" t="s">
        <v>39</v>
      </c>
      <c r="B16">
        <f>(B15-B2)/B2*100</f>
        <v>65.953698955096286</v>
      </c>
    </row>
    <row r="18" spans="1:11" x14ac:dyDescent="0.3">
      <c r="A18" t="s">
        <v>57</v>
      </c>
      <c r="B18" s="1">
        <f>B14-B12</f>
        <v>8250.3097992001185</v>
      </c>
      <c r="C18" t="s">
        <v>13</v>
      </c>
    </row>
    <row r="19" spans="1:11" x14ac:dyDescent="0.3">
      <c r="A19" t="s">
        <v>56</v>
      </c>
      <c r="B19">
        <f>B2</f>
        <v>360</v>
      </c>
      <c r="C19" t="s">
        <v>22</v>
      </c>
    </row>
    <row r="20" spans="1:11" x14ac:dyDescent="0.3">
      <c r="A20" t="s">
        <v>56</v>
      </c>
      <c r="B20">
        <f>B19/1000</f>
        <v>0.36</v>
      </c>
      <c r="C20" t="s">
        <v>0</v>
      </c>
    </row>
    <row r="21" spans="1:11" x14ac:dyDescent="0.3">
      <c r="A21" t="s">
        <v>57</v>
      </c>
      <c r="B21" s="1">
        <f>B18/100000</f>
        <v>8.2503097992001187E-2</v>
      </c>
      <c r="C21" t="s">
        <v>47</v>
      </c>
    </row>
    <row r="22" spans="1:11" x14ac:dyDescent="0.3">
      <c r="A22" t="s">
        <v>58</v>
      </c>
      <c r="B22" s="1">
        <f>B20/SQRT(B21)</f>
        <v>1.2533355908374817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6.3125277825641143E-3</v>
      </c>
      <c r="I25" t="s">
        <v>70</v>
      </c>
      <c r="J25" t="s">
        <v>72</v>
      </c>
      <c r="K25">
        <f>B25+H25</f>
        <v>7.6110736899989194E-3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5" sqref="A25:K25"/>
    </sheetView>
  </sheetViews>
  <sheetFormatPr defaultRowHeight="14.4" x14ac:dyDescent="0.3"/>
  <sheetData>
    <row r="1" spans="1:9" x14ac:dyDescent="0.3">
      <c r="G1" t="s">
        <v>67</v>
      </c>
      <c r="H1" s="3"/>
    </row>
    <row r="2" spans="1:9" x14ac:dyDescent="0.3">
      <c r="A2" t="s">
        <v>24</v>
      </c>
      <c r="B2">
        <v>360</v>
      </c>
      <c r="C2" t="s">
        <v>22</v>
      </c>
      <c r="D2">
        <f>B2/1000/3600</f>
        <v>9.9999999999999991E-5</v>
      </c>
      <c r="E2" t="s">
        <v>36</v>
      </c>
      <c r="G2" t="s">
        <v>24</v>
      </c>
      <c r="H2">
        <f>piano4!H2+piano3!D2</f>
        <v>5.440370256223734E-4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0.46205528550412345</v>
      </c>
      <c r="C5" t="s">
        <v>17</v>
      </c>
      <c r="G5" t="s">
        <v>16</v>
      </c>
      <c r="H5">
        <f>H2/H4</f>
        <v>0.51710222373204839</v>
      </c>
    </row>
    <row r="6" spans="1:9" x14ac:dyDescent="0.3">
      <c r="A6" t="s">
        <v>18</v>
      </c>
      <c r="B6" s="1">
        <f>rho*B5*B3/mu</f>
        <v>18706.67119476894</v>
      </c>
      <c r="G6" t="s">
        <v>18</v>
      </c>
      <c r="H6" s="1">
        <f>rho*H5*H3/mu</f>
        <v>46158.530369186854</v>
      </c>
    </row>
    <row r="7" spans="1:9" x14ac:dyDescent="0.3">
      <c r="A7" t="s">
        <v>19</v>
      </c>
      <c r="B7" s="1">
        <f>0.07*B6^(-0.13)*B3^(-0.14)</f>
        <v>3.4587833606839299E-2</v>
      </c>
      <c r="G7" t="s">
        <v>19</v>
      </c>
      <c r="H7" s="1">
        <f>0.07*H6^(-0.13)*H3^(-0.14)</f>
        <v>2.7533278746117697E-2</v>
      </c>
    </row>
    <row r="8" spans="1:9" x14ac:dyDescent="0.3">
      <c r="A8" t="s">
        <v>27</v>
      </c>
      <c r="B8" s="1">
        <f>B7*0.5*B5^2*rho/B3</f>
        <v>217.52642242123116</v>
      </c>
      <c r="C8" t="s">
        <v>23</v>
      </c>
      <c r="G8" t="s">
        <v>27</v>
      </c>
      <c r="H8" s="1">
        <f>H7*0.5*H5^2*rho/H3</f>
        <v>98.364528853701287</v>
      </c>
    </row>
    <row r="9" spans="1:9" x14ac:dyDescent="0.3">
      <c r="A9" t="s">
        <v>26</v>
      </c>
      <c r="B9">
        <f>(B2/1000/Kv)^2*100000</f>
        <v>2938.775510204081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1305.158534527387</v>
      </c>
      <c r="C10" t="s">
        <v>13</v>
      </c>
      <c r="G10" t="s">
        <v>20</v>
      </c>
      <c r="H10" s="1">
        <f>H8*Foglio1!B15</f>
        <v>590.1871731222077</v>
      </c>
      <c r="I10" t="s">
        <v>13</v>
      </c>
    </row>
    <row r="11" spans="1:9" x14ac:dyDescent="0.3">
      <c r="A11" t="s">
        <v>21</v>
      </c>
      <c r="B11" s="1">
        <f>sumcsi*0.5*rho*B5^2</f>
        <v>835.19277980530603</v>
      </c>
      <c r="C11" t="s">
        <v>13</v>
      </c>
      <c r="G11" t="s">
        <v>21</v>
      </c>
      <c r="H11">
        <f>0.5*rho*H5^2*H9</f>
        <v>457.6460458032393</v>
      </c>
      <c r="I11" t="s">
        <v>13</v>
      </c>
    </row>
    <row r="12" spans="1:9" x14ac:dyDescent="0.3">
      <c r="A12" t="s">
        <v>28</v>
      </c>
      <c r="B12" s="1">
        <f>B9+B10+B11</f>
        <v>5079.1268245367737</v>
      </c>
      <c r="C12" t="s">
        <v>13</v>
      </c>
      <c r="G12" t="s">
        <v>64</v>
      </c>
      <c r="H12" s="1">
        <f>H10+H11</f>
        <v>1047.833218925447</v>
      </c>
      <c r="I12" t="s">
        <v>13</v>
      </c>
    </row>
    <row r="14" spans="1:9" x14ac:dyDescent="0.3">
      <c r="A14" t="s">
        <v>62</v>
      </c>
      <c r="B14" s="1">
        <f>piano3!H14</f>
        <v>14377.269842662339</v>
      </c>
      <c r="G14" t="s">
        <v>66</v>
      </c>
      <c r="H14" s="1">
        <f>B14+H12</f>
        <v>15425.103061587786</v>
      </c>
      <c r="I14" t="s">
        <v>13</v>
      </c>
    </row>
    <row r="15" spans="1:9" x14ac:dyDescent="0.3">
      <c r="A15" t="s">
        <v>24</v>
      </c>
      <c r="B15" s="1">
        <f>B2*(B14/B12)^0.525</f>
        <v>621.64632178795148</v>
      </c>
      <c r="C15" t="s">
        <v>22</v>
      </c>
      <c r="D15">
        <f>B15/1000/3600</f>
        <v>1.726795338299865E-4</v>
      </c>
      <c r="E15" t="s">
        <v>36</v>
      </c>
    </row>
    <row r="16" spans="1:9" x14ac:dyDescent="0.3">
      <c r="A16" t="s">
        <v>39</v>
      </c>
      <c r="B16">
        <f>(B15-B2)/B2*100</f>
        <v>72.679533829986525</v>
      </c>
    </row>
    <row r="18" spans="1:11" x14ac:dyDescent="0.3">
      <c r="A18" t="s">
        <v>57</v>
      </c>
      <c r="B18" s="1">
        <f>B14-B12</f>
        <v>9298.1430181255655</v>
      </c>
      <c r="C18" t="s">
        <v>13</v>
      </c>
    </row>
    <row r="19" spans="1:11" x14ac:dyDescent="0.3">
      <c r="A19" t="s">
        <v>56</v>
      </c>
      <c r="B19">
        <f>B2</f>
        <v>360</v>
      </c>
      <c r="C19" t="s">
        <v>22</v>
      </c>
    </row>
    <row r="20" spans="1:11" x14ac:dyDescent="0.3">
      <c r="A20" t="s">
        <v>56</v>
      </c>
      <c r="B20">
        <f>B19/1000</f>
        <v>0.36</v>
      </c>
      <c r="C20" t="s">
        <v>0</v>
      </c>
    </row>
    <row r="21" spans="1:11" x14ac:dyDescent="0.3">
      <c r="A21" t="s">
        <v>57</v>
      </c>
      <c r="B21" s="1">
        <f>B18/100000</f>
        <v>9.2981430181255653E-2</v>
      </c>
      <c r="C21" t="s">
        <v>47</v>
      </c>
    </row>
    <row r="22" spans="1:11" x14ac:dyDescent="0.3">
      <c r="A22" t="s">
        <v>58</v>
      </c>
      <c r="B22" s="1">
        <f>B20/SQRT(B21)</f>
        <v>1.1806043791629479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6.3125277825641143E-3</v>
      </c>
      <c r="I25" t="s">
        <v>70</v>
      </c>
      <c r="J25" t="s">
        <v>72</v>
      </c>
      <c r="K25">
        <f>B25+H25</f>
        <v>7.6110736899989194E-3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27" sqref="L27"/>
    </sheetView>
  </sheetViews>
  <sheetFormatPr defaultRowHeight="14.4" x14ac:dyDescent="0.3"/>
  <sheetData>
    <row r="1" spans="1:9" x14ac:dyDescent="0.3">
      <c r="G1" t="s">
        <v>68</v>
      </c>
      <c r="H1" s="3"/>
    </row>
    <row r="2" spans="1:9" x14ac:dyDescent="0.3">
      <c r="A2" t="s">
        <v>24</v>
      </c>
      <c r="B2">
        <v>430</v>
      </c>
      <c r="C2" t="s">
        <v>22</v>
      </c>
      <c r="D2">
        <f>B2/1000/3600</f>
        <v>1.1944444444444444E-4</v>
      </c>
      <c r="E2" t="s">
        <v>36</v>
      </c>
      <c r="G2" t="s">
        <v>24</v>
      </c>
      <c r="H2">
        <f>piano4!H2+piano3!D2</f>
        <v>5.440370256223734E-4</v>
      </c>
      <c r="I2" t="s">
        <v>36</v>
      </c>
    </row>
    <row r="3" spans="1:9" x14ac:dyDescent="0.3">
      <c r="A3" t="s">
        <v>25</v>
      </c>
      <c r="B3">
        <v>1.66E-2</v>
      </c>
      <c r="C3" t="s">
        <v>6</v>
      </c>
      <c r="G3" t="s">
        <v>25</v>
      </c>
      <c r="H3">
        <v>3.6600000000000001E-2</v>
      </c>
      <c r="I3" t="s">
        <v>6</v>
      </c>
    </row>
    <row r="4" spans="1:9" x14ac:dyDescent="0.3">
      <c r="A4" t="s">
        <v>14</v>
      </c>
      <c r="B4">
        <f>PI()*B3^2/4</f>
        <v>2.1642431790580086E-4</v>
      </c>
      <c r="C4" t="s">
        <v>15</v>
      </c>
      <c r="G4" t="s">
        <v>14</v>
      </c>
      <c r="H4">
        <f>PI()*H3^2/4</f>
        <v>1.0520879637606858E-3</v>
      </c>
    </row>
    <row r="5" spans="1:9" x14ac:dyDescent="0.3">
      <c r="A5" t="s">
        <v>16</v>
      </c>
      <c r="B5">
        <f>D2/B4</f>
        <v>0.55189936879659196</v>
      </c>
      <c r="C5" t="s">
        <v>17</v>
      </c>
      <c r="G5" t="s">
        <v>16</v>
      </c>
      <c r="H5">
        <f>H2/H4</f>
        <v>0.51710222373204839</v>
      </c>
    </row>
    <row r="6" spans="1:9" x14ac:dyDescent="0.3">
      <c r="A6" t="s">
        <v>18</v>
      </c>
      <c r="B6" s="1">
        <f>rho*B5*B3/mu</f>
        <v>22344.079482640678</v>
      </c>
      <c r="G6" t="s">
        <v>18</v>
      </c>
      <c r="H6" s="1">
        <f>rho*H5*H3/mu</f>
        <v>46158.530369186854</v>
      </c>
    </row>
    <row r="7" spans="1:9" x14ac:dyDescent="0.3">
      <c r="A7" t="s">
        <v>19</v>
      </c>
      <c r="B7" s="1">
        <f>0.07*B6^(-0.13)*B3^(-0.14)</f>
        <v>3.3798061113117804E-2</v>
      </c>
      <c r="G7" t="s">
        <v>19</v>
      </c>
      <c r="H7" s="1">
        <f>0.07*H6^(-0.13)*H3^(-0.14)</f>
        <v>2.7533278746117697E-2</v>
      </c>
    </row>
    <row r="8" spans="1:9" x14ac:dyDescent="0.3">
      <c r="A8" t="s">
        <v>27</v>
      </c>
      <c r="B8" s="1">
        <f>B7*0.5*B5^2*rho/B3</f>
        <v>303.25806023638359</v>
      </c>
      <c r="C8" t="s">
        <v>23</v>
      </c>
      <c r="G8" t="s">
        <v>27</v>
      </c>
      <c r="H8" s="1">
        <f>H7*0.5*H5^2*rho/H3</f>
        <v>98.364528853701287</v>
      </c>
    </row>
    <row r="9" spans="1:9" x14ac:dyDescent="0.3">
      <c r="A9" t="s">
        <v>26</v>
      </c>
      <c r="B9">
        <f>(B2/1000/Kv)^2*100000</f>
        <v>4192.7437641723354</v>
      </c>
      <c r="C9" t="s">
        <v>13</v>
      </c>
      <c r="G9" t="s">
        <v>32</v>
      </c>
      <c r="H9">
        <f>Foglio1!B10+Foglio1!B11+Foglio1!B12+Foglio1!B13</f>
        <v>3.5</v>
      </c>
    </row>
    <row r="10" spans="1:9" x14ac:dyDescent="0.3">
      <c r="A10" t="s">
        <v>20</v>
      </c>
      <c r="B10" s="1">
        <f>B8*Foglio1!$B$15</f>
        <v>1819.5483614183015</v>
      </c>
      <c r="C10" t="s">
        <v>13</v>
      </c>
      <c r="G10" t="s">
        <v>20</v>
      </c>
      <c r="H10" s="1">
        <f>H8*Foglio1!B15</f>
        <v>590.1871731222077</v>
      </c>
      <c r="I10" t="s">
        <v>13</v>
      </c>
    </row>
    <row r="11" spans="1:9" x14ac:dyDescent="0.3">
      <c r="A11" t="s">
        <v>21</v>
      </c>
      <c r="B11" s="1">
        <f>sumcsi*0.5*rho*B5^2</f>
        <v>1191.5674767438359</v>
      </c>
      <c r="C11" t="s">
        <v>13</v>
      </c>
      <c r="G11" t="s">
        <v>21</v>
      </c>
      <c r="H11">
        <f>0.5*rho*H5^2*H9</f>
        <v>457.6460458032393</v>
      </c>
      <c r="I11" t="s">
        <v>13</v>
      </c>
    </row>
    <row r="12" spans="1:9" x14ac:dyDescent="0.3">
      <c r="A12" t="s">
        <v>28</v>
      </c>
      <c r="B12" s="1">
        <f>B9+B10+B11</f>
        <v>7203.8596023344726</v>
      </c>
      <c r="C12" t="s">
        <v>13</v>
      </c>
      <c r="G12" t="s">
        <v>64</v>
      </c>
      <c r="H12" s="1">
        <f>H10+H11</f>
        <v>1047.833218925447</v>
      </c>
      <c r="I12" t="s">
        <v>13</v>
      </c>
    </row>
    <row r="14" spans="1:9" x14ac:dyDescent="0.3">
      <c r="A14" t="s">
        <v>62</v>
      </c>
      <c r="B14" s="1">
        <f>piano2!H14</f>
        <v>15425.103061587786</v>
      </c>
      <c r="G14" t="s">
        <v>66</v>
      </c>
      <c r="H14" s="1">
        <f>B14+H12</f>
        <v>16472.936280513233</v>
      </c>
      <c r="I14" t="s">
        <v>13</v>
      </c>
    </row>
    <row r="15" spans="1:9" x14ac:dyDescent="0.3">
      <c r="A15" t="s">
        <v>24</v>
      </c>
      <c r="B15" s="1">
        <f>B2*(B14/B12)^0.525</f>
        <v>641.30768399740339</v>
      </c>
      <c r="C15" t="s">
        <v>22</v>
      </c>
      <c r="D15">
        <f>B15/1000/3600</f>
        <v>1.7814102333261203E-4</v>
      </c>
      <c r="E15" t="s">
        <v>36</v>
      </c>
    </row>
    <row r="16" spans="1:9" x14ac:dyDescent="0.3">
      <c r="A16" t="s">
        <v>39</v>
      </c>
      <c r="B16">
        <f>(B15-B2)/B2*100</f>
        <v>49.14132185986125</v>
      </c>
    </row>
    <row r="18" spans="1:11" x14ac:dyDescent="0.3">
      <c r="A18" t="s">
        <v>57</v>
      </c>
      <c r="B18" s="1">
        <f>B14-B12</f>
        <v>8221.2434592533136</v>
      </c>
      <c r="C18" t="s">
        <v>13</v>
      </c>
    </row>
    <row r="19" spans="1:11" x14ac:dyDescent="0.3">
      <c r="A19" t="s">
        <v>56</v>
      </c>
      <c r="B19">
        <f>B2</f>
        <v>430</v>
      </c>
      <c r="C19" t="s">
        <v>22</v>
      </c>
    </row>
    <row r="20" spans="1:11" x14ac:dyDescent="0.3">
      <c r="A20" t="s">
        <v>56</v>
      </c>
      <c r="B20">
        <f>B19/1000</f>
        <v>0.43</v>
      </c>
      <c r="C20" t="s">
        <v>0</v>
      </c>
    </row>
    <row r="21" spans="1:11" x14ac:dyDescent="0.3">
      <c r="A21" t="s">
        <v>57</v>
      </c>
      <c r="B21" s="1">
        <f>B18/100000</f>
        <v>8.2212434592533135E-2</v>
      </c>
      <c r="C21" t="s">
        <v>47</v>
      </c>
    </row>
    <row r="22" spans="1:11" x14ac:dyDescent="0.3">
      <c r="A22" t="s">
        <v>58</v>
      </c>
      <c r="B22" s="1">
        <f>B20/SQRT(B21)</f>
        <v>1.4996838026865149</v>
      </c>
    </row>
    <row r="25" spans="1:11" x14ac:dyDescent="0.3">
      <c r="A25" t="s">
        <v>69</v>
      </c>
      <c r="B25">
        <f>PI()*B3^2/4*Foglio1!$B$15</f>
        <v>1.2985459074348052E-3</v>
      </c>
      <c r="C25" t="s">
        <v>70</v>
      </c>
      <c r="G25" t="s">
        <v>69</v>
      </c>
      <c r="H25">
        <f>PI()*H3^2/4*Foglio1!$B$14</f>
        <v>6.3125277825641143E-3</v>
      </c>
      <c r="I25" t="s">
        <v>70</v>
      </c>
      <c r="J25" t="s">
        <v>72</v>
      </c>
      <c r="K25">
        <f>B25+H25</f>
        <v>7.6110736899989194E-3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15" sqref="F15"/>
    </sheetView>
  </sheetViews>
  <sheetFormatPr defaultRowHeight="14.4" x14ac:dyDescent="0.3"/>
  <sheetData>
    <row r="1" spans="1:3" x14ac:dyDescent="0.3">
      <c r="A1" t="s">
        <v>69</v>
      </c>
      <c r="C1" t="s">
        <v>70</v>
      </c>
    </row>
    <row r="2" spans="1:3" x14ac:dyDescent="0.3">
      <c r="A2" t="s">
        <v>73</v>
      </c>
      <c r="C2" t="s">
        <v>47</v>
      </c>
    </row>
    <row r="3" spans="1:3" x14ac:dyDescent="0.3">
      <c r="A3" t="s">
        <v>74</v>
      </c>
      <c r="C3" t="s">
        <v>75</v>
      </c>
    </row>
    <row r="4" spans="1:3" x14ac:dyDescent="0.3">
      <c r="A4" t="s">
        <v>76</v>
      </c>
      <c r="C4" t="s">
        <v>70</v>
      </c>
    </row>
    <row r="5" spans="1:3" x14ac:dyDescent="0.3">
      <c r="A5" t="s">
        <v>77</v>
      </c>
    </row>
    <row r="6" spans="1:3" x14ac:dyDescent="0.3">
      <c r="A6" t="s">
        <v>78</v>
      </c>
      <c r="C6" t="s">
        <v>70</v>
      </c>
    </row>
    <row r="7" spans="1:3" x14ac:dyDescent="0.3">
      <c r="A7" t="s">
        <v>79</v>
      </c>
      <c r="C7" t="s">
        <v>47</v>
      </c>
    </row>
    <row r="8" spans="1:3" x14ac:dyDescent="0.3">
      <c r="A8" t="s">
        <v>80</v>
      </c>
      <c r="C8" t="s">
        <v>47</v>
      </c>
    </row>
    <row r="9" spans="1:3" x14ac:dyDescent="0.3">
      <c r="A9" t="s">
        <v>81</v>
      </c>
      <c r="C9" t="s">
        <v>47</v>
      </c>
    </row>
    <row r="10" spans="1:3" x14ac:dyDescent="0.3">
      <c r="A10" t="s">
        <v>13</v>
      </c>
      <c r="C10" t="s">
        <v>47</v>
      </c>
    </row>
    <row r="11" spans="1:3" x14ac:dyDescent="0.3">
      <c r="A11" t="s">
        <v>82</v>
      </c>
    </row>
    <row r="12" spans="1:3" x14ac:dyDescent="0.3">
      <c r="A12" t="s">
        <v>76</v>
      </c>
      <c r="C1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Foglio1</vt:lpstr>
      <vt:lpstr>piano 7</vt:lpstr>
      <vt:lpstr>piano6</vt:lpstr>
      <vt:lpstr>piano5</vt:lpstr>
      <vt:lpstr>piano4</vt:lpstr>
      <vt:lpstr>piano3</vt:lpstr>
      <vt:lpstr>piano2</vt:lpstr>
      <vt:lpstr>piano1</vt:lpstr>
      <vt:lpstr>colonna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2022-04-06T06:15:22Z</dcterms:modified>
</cp:coreProperties>
</file>