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o\Documents\MEGAsync\Didattica\IT\2022-23\"/>
    </mc:Choice>
  </mc:AlternateContent>
  <bookViews>
    <workbookView xWindow="0" yWindow="0" windowWidth="23040" windowHeight="8616" activeTab="2"/>
  </bookViews>
  <sheets>
    <sheet name="Foglio1" sheetId="1" r:id="rId1"/>
    <sheet name="piano 7" sheetId="2" r:id="rId2"/>
    <sheet name="piano6" sheetId="3" r:id="rId3"/>
    <sheet name="piano5" sheetId="4" r:id="rId4"/>
  </sheets>
  <definedNames>
    <definedName name="Kv">Foglio1!$B$9</definedName>
    <definedName name="lderAR">Foglio1!$B$15</definedName>
    <definedName name="LpianiAR">Foglio1!$B$14</definedName>
    <definedName name="mu">Foglio1!$B$17</definedName>
    <definedName name="rho">Foglio1!$B$16</definedName>
    <definedName name="sumcsi">Foglio1!$B$18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3" l="1"/>
  <c r="L2" i="2"/>
  <c r="L2" i="3"/>
  <c r="H12" i="2"/>
  <c r="H2" i="2"/>
  <c r="B14" i="4"/>
  <c r="L4" i="2"/>
  <c r="L4" i="3" l="1"/>
  <c r="H11" i="2"/>
  <c r="H10" i="2"/>
  <c r="B7" i="4"/>
  <c r="B5" i="4"/>
  <c r="H4" i="3"/>
  <c r="B12" i="3"/>
  <c r="B11" i="3"/>
  <c r="B9" i="3"/>
  <c r="B7" i="3"/>
  <c r="B6" i="3"/>
  <c r="B4" i="3"/>
  <c r="B5" i="3"/>
  <c r="H4" i="2"/>
  <c r="H5" i="2" s="1"/>
  <c r="H3" i="2"/>
  <c r="B11" i="2"/>
  <c r="B9" i="2"/>
  <c r="B4" i="2"/>
  <c r="B5" i="2" s="1"/>
  <c r="B6" i="2" s="1"/>
  <c r="B7" i="2" s="1"/>
  <c r="B8" i="2" s="1"/>
  <c r="B10" i="2" s="1"/>
  <c r="B12" i="2" s="1"/>
  <c r="H6" i="2" l="1"/>
  <c r="H7" i="2" s="1"/>
  <c r="H8" i="2" s="1"/>
  <c r="B8" i="3"/>
  <c r="B10" i="3" s="1"/>
  <c r="D2" i="4" l="1"/>
  <c r="B9" i="4"/>
  <c r="B4" i="4"/>
  <c r="B6" i="4" s="1"/>
  <c r="B8" i="4" s="1"/>
  <c r="B10" i="4" s="1"/>
  <c r="D2" i="3"/>
  <c r="D2" i="2"/>
  <c r="B11" i="4" l="1"/>
  <c r="B12" i="4" s="1"/>
  <c r="L11" i="3" l="1"/>
  <c r="N2" i="3"/>
  <c r="L5" i="3"/>
  <c r="L6" i="3"/>
  <c r="L7" i="3" s="1"/>
  <c r="L8" i="3" s="1"/>
  <c r="L10" i="3" s="1"/>
  <c r="L12" i="3" s="1"/>
  <c r="L10" i="2" l="1"/>
  <c r="L5" i="2" l="1"/>
  <c r="L11" i="2" s="1"/>
  <c r="L12" i="2" s="1"/>
  <c r="L6" i="2" l="1"/>
  <c r="L7" i="2" s="1"/>
  <c r="L8" i="2" s="1"/>
  <c r="H5" i="3"/>
  <c r="H11" i="3" s="1"/>
  <c r="H6" i="3"/>
  <c r="H7" i="3" s="1"/>
  <c r="H8" i="3" s="1"/>
  <c r="H10" i="3" s="1"/>
  <c r="H12" i="3" l="1"/>
  <c r="B14" i="3" s="1"/>
  <c r="B14" i="2" l="1"/>
  <c r="B16" i="3"/>
  <c r="B17" i="3" s="1"/>
  <c r="D16" i="3"/>
  <c r="J2" i="3"/>
</calcChain>
</file>

<file path=xl/sharedStrings.xml><?xml version="1.0" encoding="utf-8"?>
<sst xmlns="http://schemas.openxmlformats.org/spreadsheetml/2006/main" count="157" uniqueCount="55">
  <si>
    <t>m^3/h</t>
  </si>
  <si>
    <t>Kv</t>
  </si>
  <si>
    <t>derivazione T</t>
  </si>
  <si>
    <t>confluenza T</t>
  </si>
  <si>
    <t>restringimento sez</t>
  </si>
  <si>
    <t>allargamento sez.</t>
  </si>
  <si>
    <t>m</t>
  </si>
  <si>
    <t>L derivazioni A/R</t>
  </si>
  <si>
    <t>rho</t>
  </si>
  <si>
    <t>kg/m^3</t>
  </si>
  <si>
    <t>mu</t>
  </si>
  <si>
    <t>kg m/s</t>
  </si>
  <si>
    <t>piano</t>
  </si>
  <si>
    <t>Pa</t>
  </si>
  <si>
    <t>A</t>
  </si>
  <si>
    <t>m^2</t>
  </si>
  <si>
    <t>u</t>
  </si>
  <si>
    <t>m/s</t>
  </si>
  <si>
    <t>Re</t>
  </si>
  <si>
    <t>Fa</t>
  </si>
  <si>
    <t>Dp_d</t>
  </si>
  <si>
    <t>Dp_c</t>
  </si>
  <si>
    <t>l/h</t>
  </si>
  <si>
    <t>Pa/m</t>
  </si>
  <si>
    <t>G</t>
  </si>
  <si>
    <t>d</t>
  </si>
  <si>
    <t>Dp_sat</t>
  </si>
  <si>
    <t xml:space="preserve">r </t>
  </si>
  <si>
    <t>Dp_t</t>
  </si>
  <si>
    <t>sumcsi</t>
  </si>
  <si>
    <t>piano 7</t>
  </si>
  <si>
    <t>montante 6-7</t>
  </si>
  <si>
    <t>sum csi</t>
  </si>
  <si>
    <t>Dp6-7,tot</t>
  </si>
  <si>
    <t>Dp6</t>
  </si>
  <si>
    <t>piano 6</t>
  </si>
  <si>
    <t>m^3/s</t>
  </si>
  <si>
    <t>G_6</t>
  </si>
  <si>
    <t>Dp_6</t>
  </si>
  <si>
    <t>DG</t>
  </si>
  <si>
    <t>Dp5-6,tot</t>
  </si>
  <si>
    <t>Dp5</t>
  </si>
  <si>
    <t>Dp_5</t>
  </si>
  <si>
    <t>piano 5</t>
  </si>
  <si>
    <t>L tubi ai piani A/R</t>
  </si>
  <si>
    <t>1 derivazione e confluenza T</t>
  </si>
  <si>
    <t>deriv. Confl. All. restr.</t>
  </si>
  <si>
    <t>montante 5-6 rit</t>
  </si>
  <si>
    <t>montante 6-7 rit</t>
  </si>
  <si>
    <t>confl T</t>
  </si>
  <si>
    <t>confluenza T+allargamento sezione</t>
  </si>
  <si>
    <t>Dp7-6,tot</t>
  </si>
  <si>
    <t>montante 6-5</t>
  </si>
  <si>
    <t>Dp6-5,tot</t>
  </si>
  <si>
    <t>Dp7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</si>
</sst>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1" fontId="0" fillId="0" borderId="1" xfId="0" quotePrefix="1" applyNumberFormat="1" applyBorder="1" applyAlignment="1">
      <alignment horizontal="righ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125437</xdr:colOff>
      <xdr:row>1</xdr:row>
      <xdr:rowOff>5256</xdr:rowOff>
    </xdr:from>
    <xdr:to>
      <xdr:col>5</xdr:col>
      <xdr:colOff>184297</xdr:colOff>
      <xdr:row>10</xdr:row>
      <xdr:rowOff>73085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05423" y="189187"/>
          <a:ext cx="1278060" cy="17232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9059</xdr:colOff>
      <xdr:row>1</xdr:row>
      <xdr:rowOff>152400</xdr:rowOff>
    </xdr:from>
    <xdr:to>
      <xdr:col>18</xdr:col>
      <xdr:colOff>67919</xdr:colOff>
      <xdr:row>11</xdr:row>
      <xdr:rowOff>58531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6059" y="332509"/>
          <a:ext cx="1278060" cy="17072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496957</xdr:colOff>
      <xdr:row>0</xdr:row>
      <xdr:rowOff>119270</xdr:rowOff>
    </xdr:from>
    <xdr:to>
      <xdr:col>16</xdr:col>
      <xdr:colOff>555817</xdr:colOff>
      <xdr:row>9</xdr:row>
      <xdr:rowOff>172704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31357" y="119270"/>
          <a:ext cx="1278060" cy="17232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457200</xdr:colOff>
      <xdr:row>0</xdr:row>
      <xdr:rowOff>114300</xdr:rowOff>
    </xdr:from>
    <xdr:to>
      <xdr:col>13</xdr:col>
      <xdr:colOff>516060</xdr:colOff>
      <xdr:row>10</xdr:row>
      <xdr:rowOff>8708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800" y="114300"/>
          <a:ext cx="1278060" cy="17232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="145" zoomScaleNormal="145" workbookViewId="0">
      <selection activeCell="A20" sqref="A20"/>
    </sheetView>
  </sheetViews>
  <sheetFormatPr defaultRowHeight="14.4" x14ac:dyDescent="0.3"/>
  <cols>
    <col min="1" max="1" width="21.77734375" customWidth="1"/>
    <col min="2" max="2" width="9.88671875" bestFit="1" customWidth="1"/>
  </cols>
  <sheetData>
    <row r="1" spans="1:3" x14ac:dyDescent="0.3">
      <c r="A1" t="s">
        <v>12</v>
      </c>
      <c r="B1" t="s">
        <v>22</v>
      </c>
    </row>
    <row r="2" spans="1:3" x14ac:dyDescent="0.3">
      <c r="A2" s="2">
        <v>7</v>
      </c>
      <c r="B2">
        <v>430</v>
      </c>
    </row>
    <row r="3" spans="1:3" x14ac:dyDescent="0.3">
      <c r="A3" s="2">
        <v>6</v>
      </c>
      <c r="B3">
        <v>360</v>
      </c>
    </row>
    <row r="4" spans="1:3" x14ac:dyDescent="0.3">
      <c r="A4" s="2">
        <v>5</v>
      </c>
      <c r="B4">
        <v>360</v>
      </c>
    </row>
    <row r="5" spans="1:3" x14ac:dyDescent="0.3">
      <c r="A5" s="2">
        <v>3</v>
      </c>
      <c r="B5">
        <v>360</v>
      </c>
    </row>
    <row r="6" spans="1:3" x14ac:dyDescent="0.3">
      <c r="A6" s="2">
        <v>2</v>
      </c>
      <c r="B6">
        <v>360</v>
      </c>
    </row>
    <row r="7" spans="1:3" x14ac:dyDescent="0.3">
      <c r="A7" s="2">
        <v>1</v>
      </c>
      <c r="B7">
        <v>430</v>
      </c>
    </row>
    <row r="9" spans="1:3" x14ac:dyDescent="0.3">
      <c r="A9" t="s">
        <v>1</v>
      </c>
      <c r="B9">
        <v>2.1</v>
      </c>
      <c r="C9" t="s">
        <v>0</v>
      </c>
    </row>
    <row r="10" spans="1:3" x14ac:dyDescent="0.3">
      <c r="A10" t="s">
        <v>2</v>
      </c>
      <c r="B10">
        <v>1</v>
      </c>
    </row>
    <row r="11" spans="1:3" x14ac:dyDescent="0.3">
      <c r="A11" t="s">
        <v>3</v>
      </c>
      <c r="B11">
        <v>1</v>
      </c>
    </row>
    <row r="12" spans="1:3" x14ac:dyDescent="0.3">
      <c r="A12" t="s">
        <v>4</v>
      </c>
      <c r="B12">
        <v>1</v>
      </c>
    </row>
    <row r="13" spans="1:3" x14ac:dyDescent="0.3">
      <c r="A13" t="s">
        <v>5</v>
      </c>
      <c r="B13">
        <v>0.5</v>
      </c>
    </row>
    <row r="14" spans="1:3" x14ac:dyDescent="0.3">
      <c r="A14" t="s">
        <v>44</v>
      </c>
      <c r="B14">
        <v>6</v>
      </c>
      <c r="C14" t="s">
        <v>6</v>
      </c>
    </row>
    <row r="15" spans="1:3" ht="12.6" customHeight="1" x14ac:dyDescent="0.3">
      <c r="A15" t="s">
        <v>7</v>
      </c>
      <c r="B15">
        <v>6</v>
      </c>
      <c r="C15" t="s">
        <v>6</v>
      </c>
    </row>
    <row r="16" spans="1:3" x14ac:dyDescent="0.3">
      <c r="A16" t="s">
        <v>8</v>
      </c>
      <c r="B16">
        <v>978</v>
      </c>
      <c r="C16" t="s">
        <v>9</v>
      </c>
    </row>
    <row r="17" spans="1:3" x14ac:dyDescent="0.3">
      <c r="A17" t="s">
        <v>10</v>
      </c>
      <c r="B17" s="1">
        <v>4.0099999999999999E-4</v>
      </c>
      <c r="C17" t="s">
        <v>11</v>
      </c>
    </row>
    <row r="18" spans="1:3" x14ac:dyDescent="0.3">
      <c r="A18" t="s">
        <v>29</v>
      </c>
      <c r="B18">
        <v>8</v>
      </c>
    </row>
  </sheetData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="110" zoomScaleNormal="110" workbookViewId="0">
      <selection activeCell="A25" sqref="A24:K25"/>
    </sheetView>
  </sheetViews>
  <sheetFormatPr defaultRowHeight="14.4" x14ac:dyDescent="0.3"/>
  <cols>
    <col min="1" max="1" width="16.6640625" customWidth="1"/>
  </cols>
  <sheetData>
    <row r="1" spans="1:13" x14ac:dyDescent="0.3">
      <c r="A1" t="s">
        <v>30</v>
      </c>
      <c r="G1" t="s">
        <v>31</v>
      </c>
      <c r="L1" t="s">
        <v>48</v>
      </c>
    </row>
    <row r="2" spans="1:13" x14ac:dyDescent="0.3">
      <c r="A2" t="s">
        <v>24</v>
      </c>
      <c r="B2">
        <v>430</v>
      </c>
      <c r="C2" t="s">
        <v>22</v>
      </c>
      <c r="D2">
        <f>B2/1000/3600</f>
        <v>1.1944444444444444E-4</v>
      </c>
      <c r="E2" t="s">
        <v>36</v>
      </c>
      <c r="G2" t="s">
        <v>24</v>
      </c>
      <c r="H2">
        <f>D2</f>
        <v>1.1944444444444444E-4</v>
      </c>
      <c r="I2" t="s">
        <v>36</v>
      </c>
      <c r="K2" t="s">
        <v>24</v>
      </c>
      <c r="L2" s="1">
        <f>piano6!L2+piano6!D2</f>
        <v>1.9999999999999998E-4</v>
      </c>
    </row>
    <row r="3" spans="1:13" x14ac:dyDescent="0.3">
      <c r="A3" t="s">
        <v>25</v>
      </c>
      <c r="B3">
        <v>0.02</v>
      </c>
      <c r="C3" t="s">
        <v>6</v>
      </c>
      <c r="G3" t="s">
        <v>25</v>
      </c>
      <c r="H3">
        <f>B3</f>
        <v>0.02</v>
      </c>
      <c r="I3" t="s">
        <v>6</v>
      </c>
      <c r="K3" t="s">
        <v>25</v>
      </c>
      <c r="L3">
        <v>0.02</v>
      </c>
    </row>
    <row r="4" spans="1:13" x14ac:dyDescent="0.3">
      <c r="A4" t="s">
        <v>14</v>
      </c>
      <c r="B4">
        <f>PI()*B3^2/4</f>
        <v>3.1415926535897931E-4</v>
      </c>
      <c r="C4" t="s">
        <v>15</v>
      </c>
      <c r="G4" t="s">
        <v>14</v>
      </c>
      <c r="H4">
        <f>B4</f>
        <v>3.1415926535897931E-4</v>
      </c>
      <c r="K4" t="s">
        <v>14</v>
      </c>
      <c r="L4">
        <f>PI()*L3^2/4</f>
        <v>3.1415926535897931E-4</v>
      </c>
    </row>
    <row r="5" spans="1:13" x14ac:dyDescent="0.3">
      <c r="A5" t="s">
        <v>16</v>
      </c>
      <c r="B5">
        <f>D2/B4</f>
        <v>0.38020347516397218</v>
      </c>
      <c r="C5" t="s">
        <v>17</v>
      </c>
      <c r="G5" t="s">
        <v>16</v>
      </c>
      <c r="H5">
        <f>H2/H4</f>
        <v>0.38020347516397218</v>
      </c>
      <c r="K5" t="s">
        <v>16</v>
      </c>
      <c r="L5">
        <f>L2/L4</f>
        <v>0.63661977236758127</v>
      </c>
    </row>
    <row r="6" spans="1:13" x14ac:dyDescent="0.3">
      <c r="A6" t="s">
        <v>18</v>
      </c>
      <c r="B6" s="1">
        <f>B5*rho*B3/mu</f>
        <v>18545.585970591761</v>
      </c>
      <c r="G6" t="s">
        <v>18</v>
      </c>
      <c r="H6" s="1">
        <f>H5*rho*H3/mu</f>
        <v>18545.585970591761</v>
      </c>
      <c r="K6" t="s">
        <v>18</v>
      </c>
      <c r="L6" s="1">
        <f>L5*rho*L3/mu</f>
        <v>31053.074183316432</v>
      </c>
    </row>
    <row r="7" spans="1:13" x14ac:dyDescent="0.3">
      <c r="A7" t="s">
        <v>19</v>
      </c>
      <c r="B7" s="1">
        <f>0.316*B6^(-0.25)</f>
        <v>2.7078645868120838E-2</v>
      </c>
      <c r="G7" t="s">
        <v>19</v>
      </c>
      <c r="H7" s="1">
        <f>0.316*H6^(-0.25)</f>
        <v>2.7078645868120838E-2</v>
      </c>
      <c r="K7" t="s">
        <v>19</v>
      </c>
      <c r="L7" s="1">
        <f>0.316*L6^(-0.25)</f>
        <v>2.3804602422843772E-2</v>
      </c>
    </row>
    <row r="8" spans="1:13" x14ac:dyDescent="0.3">
      <c r="A8" t="s">
        <v>27</v>
      </c>
      <c r="B8" s="1">
        <f>B7*0.5*rho*B5^2/B3</f>
        <v>95.705736636823602</v>
      </c>
      <c r="C8" t="s">
        <v>23</v>
      </c>
      <c r="G8" t="s">
        <v>27</v>
      </c>
      <c r="H8" s="1">
        <f>H7*0.5*rho*H5^2/H3</f>
        <v>95.705736636823602</v>
      </c>
      <c r="K8" t="s">
        <v>27</v>
      </c>
      <c r="L8" s="1">
        <f>L7*0.5*rho*L5^2/L3</f>
        <v>235.88484627582005</v>
      </c>
    </row>
    <row r="9" spans="1:13" x14ac:dyDescent="0.3">
      <c r="A9" t="s">
        <v>26</v>
      </c>
      <c r="B9">
        <f>(B2/1000/Kv)^2*100000</f>
        <v>4192.7437641723354</v>
      </c>
      <c r="C9" t="s">
        <v>13</v>
      </c>
      <c r="G9" t="s">
        <v>32</v>
      </c>
      <c r="H9">
        <v>1</v>
      </c>
      <c r="I9" t="s">
        <v>45</v>
      </c>
      <c r="K9" t="s">
        <v>32</v>
      </c>
      <c r="L9">
        <v>1.5</v>
      </c>
      <c r="M9" t="s">
        <v>50</v>
      </c>
    </row>
    <row r="10" spans="1:13" x14ac:dyDescent="0.3">
      <c r="A10" t="s">
        <v>20</v>
      </c>
      <c r="B10" s="1">
        <f>B8*lderAR</f>
        <v>574.23441982094164</v>
      </c>
      <c r="C10" t="s">
        <v>13</v>
      </c>
      <c r="G10" t="s">
        <v>20</v>
      </c>
      <c r="H10" s="1">
        <f>H8*LpianiAR/2</f>
        <v>287.11720991047082</v>
      </c>
      <c r="I10" t="s">
        <v>13</v>
      </c>
      <c r="K10" t="s">
        <v>20</v>
      </c>
      <c r="L10" s="1">
        <f>LpianiAR*piano6!L8/2</f>
        <v>607.21342642394939</v>
      </c>
    </row>
    <row r="11" spans="1:13" x14ac:dyDescent="0.3">
      <c r="A11" t="s">
        <v>21</v>
      </c>
      <c r="B11" s="1">
        <f>sumcsi*0.5*rho*B5^2</f>
        <v>565.49791804468987</v>
      </c>
      <c r="C11" t="s">
        <v>13</v>
      </c>
      <c r="G11" t="s">
        <v>21</v>
      </c>
      <c r="H11" s="1">
        <f>H9*0.5*rho*H5^2</f>
        <v>70.687239755586234</v>
      </c>
      <c r="I11" t="s">
        <v>13</v>
      </c>
      <c r="K11" t="s">
        <v>21</v>
      </c>
      <c r="L11">
        <f>L9*0.5*rho*L5^2</f>
        <v>297.27635280661895</v>
      </c>
    </row>
    <row r="12" spans="1:13" x14ac:dyDescent="0.3">
      <c r="A12" t="s">
        <v>28</v>
      </c>
      <c r="B12" s="1">
        <f>SUM(B9:B11)</f>
        <v>5332.4761020379665</v>
      </c>
      <c r="C12" t="s">
        <v>13</v>
      </c>
      <c r="G12" t="s">
        <v>51</v>
      </c>
      <c r="H12" s="1">
        <f>SUM(H10:H11)</f>
        <v>357.80444966605705</v>
      </c>
      <c r="I12" t="s">
        <v>13</v>
      </c>
      <c r="K12" t="s">
        <v>33</v>
      </c>
      <c r="L12" s="1">
        <f>SUM(L10:L11)</f>
        <v>904.48977923056827</v>
      </c>
    </row>
    <row r="14" spans="1:13" x14ac:dyDescent="0.3">
      <c r="A14" t="s">
        <v>54</v>
      </c>
      <c r="B14" s="1">
        <f>piano6!B14-'piano 7'!H12+'piano 7'!L12</f>
        <v>5911.8913527842487</v>
      </c>
      <c r="G14" t="s">
        <v>34</v>
      </c>
      <c r="H14" s="1"/>
      <c r="I14" t="s">
        <v>13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zoomScale="115" zoomScaleNormal="115" workbookViewId="0">
      <selection activeCell="H2" sqref="H2"/>
    </sheetView>
  </sheetViews>
  <sheetFormatPr defaultRowHeight="14.4" x14ac:dyDescent="0.3"/>
  <sheetData>
    <row r="1" spans="1:14" x14ac:dyDescent="0.3">
      <c r="A1" t="s">
        <v>35</v>
      </c>
      <c r="G1" t="s">
        <v>52</v>
      </c>
      <c r="L1" t="s">
        <v>47</v>
      </c>
    </row>
    <row r="2" spans="1:14" x14ac:dyDescent="0.3">
      <c r="A2" t="s">
        <v>24</v>
      </c>
      <c r="B2">
        <v>360</v>
      </c>
      <c r="C2" t="s">
        <v>22</v>
      </c>
      <c r="D2">
        <f>B2/1000/3600</f>
        <v>9.9999999999999991E-5</v>
      </c>
      <c r="E2" t="s">
        <v>36</v>
      </c>
      <c r="G2" t="s">
        <v>24</v>
      </c>
      <c r="H2" s="1">
        <f>'piano 7'!H2+D2</f>
        <v>2.1944444444444442E-4</v>
      </c>
      <c r="I2" t="s">
        <v>36</v>
      </c>
      <c r="J2" s="1">
        <f>B16+'piano 7'!B2</f>
        <v>798.91695046855898</v>
      </c>
      <c r="K2" t="s">
        <v>24</v>
      </c>
      <c r="L2" s="1">
        <f>piano5!$D$2</f>
        <v>9.9999999999999991E-5</v>
      </c>
      <c r="M2" t="s">
        <v>36</v>
      </c>
      <c r="N2" s="1">
        <f>L2*3600*1000</f>
        <v>360</v>
      </c>
    </row>
    <row r="3" spans="1:14" x14ac:dyDescent="0.3">
      <c r="A3" t="s">
        <v>25</v>
      </c>
      <c r="B3">
        <v>1.6E-2</v>
      </c>
      <c r="C3" t="s">
        <v>6</v>
      </c>
      <c r="G3" t="s">
        <v>25</v>
      </c>
      <c r="H3">
        <v>2.5000000000000001E-2</v>
      </c>
      <c r="I3" t="s">
        <v>6</v>
      </c>
      <c r="K3" t="s">
        <v>25</v>
      </c>
      <c r="L3">
        <v>1.6E-2</v>
      </c>
    </row>
    <row r="4" spans="1:14" x14ac:dyDescent="0.3">
      <c r="A4" t="s">
        <v>14</v>
      </c>
      <c r="B4">
        <f>PI()*B3^2/4</f>
        <v>2.0106192982974675E-4</v>
      </c>
      <c r="C4" t="s">
        <v>15</v>
      </c>
      <c r="G4" t="s">
        <v>14</v>
      </c>
      <c r="H4">
        <f>PI()*H3^2/4</f>
        <v>4.9087385212340522E-4</v>
      </c>
      <c r="K4" t="s">
        <v>14</v>
      </c>
      <c r="L4">
        <f>PI()*L3^2/4</f>
        <v>2.0106192982974675E-4</v>
      </c>
    </row>
    <row r="5" spans="1:14" x14ac:dyDescent="0.3">
      <c r="A5" t="s">
        <v>16</v>
      </c>
      <c r="B5">
        <f>D2/B4</f>
        <v>0.49735919716217292</v>
      </c>
      <c r="C5" t="s">
        <v>17</v>
      </c>
      <c r="G5" t="s">
        <v>16</v>
      </c>
      <c r="H5">
        <f>H2/H4</f>
        <v>0.44704855126256815</v>
      </c>
      <c r="K5" t="s">
        <v>16</v>
      </c>
      <c r="L5">
        <f>L2/L4</f>
        <v>0.49735919716217292</v>
      </c>
    </row>
    <row r="6" spans="1:14" x14ac:dyDescent="0.3">
      <c r="A6" t="s">
        <v>18</v>
      </c>
      <c r="B6" s="1">
        <f>B5*rho*B3/mu</f>
        <v>19408.171364572772</v>
      </c>
      <c r="G6" t="s">
        <v>18</v>
      </c>
      <c r="H6" s="1">
        <f>H5*rho*H3/mu</f>
        <v>27257.69844979998</v>
      </c>
      <c r="K6" t="s">
        <v>18</v>
      </c>
      <c r="L6" s="1">
        <f>L5*rho*L3/mu</f>
        <v>19408.171364572772</v>
      </c>
    </row>
    <row r="7" spans="1:14" x14ac:dyDescent="0.3">
      <c r="A7" t="s">
        <v>19</v>
      </c>
      <c r="B7" s="1">
        <f>0.316*B6^(-0.25)</f>
        <v>2.677262334418273E-2</v>
      </c>
      <c r="G7" t="s">
        <v>19</v>
      </c>
      <c r="H7" s="1">
        <f>0.316*H6^(-0.25)</f>
        <v>2.4593185578471021E-2</v>
      </c>
      <c r="K7" t="s">
        <v>19</v>
      </c>
      <c r="L7" s="1">
        <f>0.316*L6^(-0.25)</f>
        <v>2.677262334418273E-2</v>
      </c>
    </row>
    <row r="8" spans="1:14" x14ac:dyDescent="0.3">
      <c r="A8" t="s">
        <v>27</v>
      </c>
      <c r="B8" s="1">
        <f>B7*0.5*rho*B5^2/B3</f>
        <v>202.40447547464979</v>
      </c>
      <c r="C8" t="s">
        <v>23</v>
      </c>
      <c r="G8" t="s">
        <v>27</v>
      </c>
      <c r="H8" s="1">
        <f>H7*0.5*rho*H5^2/H3</f>
        <v>96.137543535749359</v>
      </c>
      <c r="K8" t="s">
        <v>27</v>
      </c>
      <c r="L8" s="1">
        <f>L7*0.5*rho*L5^2/L3</f>
        <v>202.40447547464979</v>
      </c>
    </row>
    <row r="9" spans="1:14" x14ac:dyDescent="0.3">
      <c r="A9" t="s">
        <v>26</v>
      </c>
      <c r="B9">
        <f>(B2/1000/Kv)^2*100000</f>
        <v>2938.775510204081</v>
      </c>
      <c r="C9" t="s">
        <v>13</v>
      </c>
      <c r="G9" t="s">
        <v>32</v>
      </c>
      <c r="H9">
        <v>2</v>
      </c>
      <c r="I9" t="s">
        <v>46</v>
      </c>
      <c r="K9" t="s">
        <v>32</v>
      </c>
      <c r="L9">
        <v>1</v>
      </c>
      <c r="M9" t="s">
        <v>49</v>
      </c>
    </row>
    <row r="10" spans="1:14" x14ac:dyDescent="0.3">
      <c r="A10" t="s">
        <v>20</v>
      </c>
      <c r="B10" s="1">
        <f>B8*lderAR</f>
        <v>1214.4268528478988</v>
      </c>
      <c r="C10" t="s">
        <v>13</v>
      </c>
      <c r="G10" t="s">
        <v>20</v>
      </c>
      <c r="H10" s="1">
        <f>LpianiAR*piano6!H8/2</f>
        <v>288.41263060724805</v>
      </c>
      <c r="I10" t="s">
        <v>13</v>
      </c>
      <c r="K10" t="s">
        <v>20</v>
      </c>
      <c r="L10" s="1">
        <f>LpianiAR*piano6!L8/2</f>
        <v>607.21342642394939</v>
      </c>
    </row>
    <row r="11" spans="1:14" x14ac:dyDescent="0.3">
      <c r="A11" t="s">
        <v>21</v>
      </c>
      <c r="B11" s="1">
        <f>sumcsi*0.5*rho*B5^2</f>
        <v>967.69646095904625</v>
      </c>
      <c r="C11" t="s">
        <v>13</v>
      </c>
      <c r="G11" t="s">
        <v>21</v>
      </c>
      <c r="H11">
        <f>H9*0.5*rho*H5^2</f>
        <v>195.4556542278699</v>
      </c>
      <c r="I11" t="s">
        <v>13</v>
      </c>
      <c r="K11" t="s">
        <v>21</v>
      </c>
      <c r="L11">
        <f>L9*0.5*rho*L5^2</f>
        <v>120.96205761988078</v>
      </c>
    </row>
    <row r="12" spans="1:14" x14ac:dyDescent="0.3">
      <c r="A12" t="s">
        <v>28</v>
      </c>
      <c r="B12" s="1">
        <f>SUM(B9:B11)</f>
        <v>5120.8988240110257</v>
      </c>
      <c r="C12" t="s">
        <v>13</v>
      </c>
      <c r="G12" t="s">
        <v>53</v>
      </c>
      <c r="H12" s="1">
        <f>SUM(H10:H11)</f>
        <v>483.86828483511795</v>
      </c>
      <c r="I12" t="s">
        <v>13</v>
      </c>
      <c r="K12" t="s">
        <v>40</v>
      </c>
      <c r="L12" s="1">
        <f>SUM(L10:L11)</f>
        <v>728.17548404383012</v>
      </c>
    </row>
    <row r="14" spans="1:14" x14ac:dyDescent="0.3">
      <c r="A14" t="s">
        <v>38</v>
      </c>
      <c r="B14" s="1">
        <f>piano5!B14-piano6!H12+piano6!L12</f>
        <v>5365.2060232197373</v>
      </c>
      <c r="G14" t="s">
        <v>41</v>
      </c>
      <c r="H14" s="1"/>
      <c r="I14" t="s">
        <v>13</v>
      </c>
    </row>
    <row r="15" spans="1:14" x14ac:dyDescent="0.3">
      <c r="E15" t="s">
        <v>36</v>
      </c>
    </row>
    <row r="16" spans="1:14" x14ac:dyDescent="0.3">
      <c r="A16" t="s">
        <v>37</v>
      </c>
      <c r="B16" s="1">
        <f>B2*(B14/B12)^0.525</f>
        <v>368.91695046855904</v>
      </c>
      <c r="C16" t="s">
        <v>22</v>
      </c>
      <c r="D16">
        <f>B16/1000/3600</f>
        <v>1.0247693068571084E-4</v>
      </c>
    </row>
    <row r="17" spans="1:2" x14ac:dyDescent="0.3">
      <c r="A17" t="s">
        <v>39</v>
      </c>
      <c r="B17">
        <f>(B16-B2)/B2*100</f>
        <v>2.4769306857108435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D15" sqref="D15"/>
    </sheetView>
  </sheetViews>
  <sheetFormatPr defaultRowHeight="14.4" x14ac:dyDescent="0.3"/>
  <sheetData>
    <row r="1" spans="1:8" x14ac:dyDescent="0.3">
      <c r="A1" t="s">
        <v>43</v>
      </c>
    </row>
    <row r="2" spans="1:8" x14ac:dyDescent="0.3">
      <c r="A2" t="s">
        <v>24</v>
      </c>
      <c r="B2">
        <v>360</v>
      </c>
      <c r="C2" t="s">
        <v>22</v>
      </c>
      <c r="D2">
        <f>B2/1000/3600</f>
        <v>9.9999999999999991E-5</v>
      </c>
      <c r="E2" t="s">
        <v>36</v>
      </c>
    </row>
    <row r="3" spans="1:8" x14ac:dyDescent="0.3">
      <c r="A3" t="s">
        <v>25</v>
      </c>
      <c r="B3">
        <v>1.6E-2</v>
      </c>
      <c r="C3" t="s">
        <v>6</v>
      </c>
    </row>
    <row r="4" spans="1:8" x14ac:dyDescent="0.3">
      <c r="A4" t="s">
        <v>14</v>
      </c>
      <c r="B4">
        <f>PI()*B3^2/4</f>
        <v>2.0106192982974675E-4</v>
      </c>
      <c r="C4" t="s">
        <v>15</v>
      </c>
    </row>
    <row r="5" spans="1:8" x14ac:dyDescent="0.3">
      <c r="A5" t="s">
        <v>16</v>
      </c>
      <c r="B5">
        <f>D2/B4</f>
        <v>0.49735919716217292</v>
      </c>
      <c r="C5" t="s">
        <v>17</v>
      </c>
    </row>
    <row r="6" spans="1:8" x14ac:dyDescent="0.3">
      <c r="A6" t="s">
        <v>18</v>
      </c>
      <c r="B6" s="1">
        <f>rho*B5*B3/mu</f>
        <v>19408.171364572772</v>
      </c>
      <c r="H6" s="1"/>
    </row>
    <row r="7" spans="1:8" x14ac:dyDescent="0.3">
      <c r="A7" t="s">
        <v>19</v>
      </c>
      <c r="B7" s="1">
        <f>0.316*B6^(-0.25)</f>
        <v>2.677262334418273E-2</v>
      </c>
      <c r="H7" s="1"/>
    </row>
    <row r="8" spans="1:8" x14ac:dyDescent="0.3">
      <c r="A8" t="s">
        <v>27</v>
      </c>
      <c r="B8" s="1">
        <f>B7*0.5*B5^2*rho/B3</f>
        <v>202.40447547464979</v>
      </c>
      <c r="C8" t="s">
        <v>23</v>
      </c>
      <c r="H8" s="1"/>
    </row>
    <row r="9" spans="1:8" x14ac:dyDescent="0.3">
      <c r="A9" t="s">
        <v>26</v>
      </c>
      <c r="B9">
        <f>(B2/1000/Kv)^2*100000</f>
        <v>2938.775510204081</v>
      </c>
      <c r="C9" t="s">
        <v>13</v>
      </c>
    </row>
    <row r="10" spans="1:8" x14ac:dyDescent="0.3">
      <c r="A10" t="s">
        <v>20</v>
      </c>
      <c r="B10" s="1">
        <f>B8*Foglio1!$B$15</f>
        <v>1214.4268528478988</v>
      </c>
      <c r="C10" t="s">
        <v>13</v>
      </c>
      <c r="H10" s="1"/>
    </row>
    <row r="11" spans="1:8" x14ac:dyDescent="0.3">
      <c r="A11" t="s">
        <v>21</v>
      </c>
      <c r="B11" s="1">
        <f>sumcsi*0.5*rho*B5^2</f>
        <v>967.69646095904625</v>
      </c>
      <c r="C11" t="s">
        <v>13</v>
      </c>
    </row>
    <row r="12" spans="1:8" x14ac:dyDescent="0.3">
      <c r="A12" t="s">
        <v>28</v>
      </c>
      <c r="B12" s="1">
        <f>B9+B10+B11</f>
        <v>5120.8988240110257</v>
      </c>
      <c r="C12" t="s">
        <v>13</v>
      </c>
      <c r="H12" s="1"/>
    </row>
    <row r="14" spans="1:8" x14ac:dyDescent="0.3">
      <c r="A14" t="s">
        <v>42</v>
      </c>
      <c r="B14" s="1">
        <f>B12</f>
        <v>5120.8988240110257</v>
      </c>
      <c r="H14" s="1"/>
    </row>
    <row r="15" spans="1:8" x14ac:dyDescent="0.3">
      <c r="B15" s="1"/>
    </row>
    <row r="18" spans="2:2" x14ac:dyDescent="0.3">
      <c r="B18" s="1"/>
    </row>
    <row r="21" spans="2:2" x14ac:dyDescent="0.3">
      <c r="B21" s="1"/>
    </row>
    <row r="22" spans="2:2" x14ac:dyDescent="0.3">
      <c r="B22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6</vt:i4>
      </vt:variant>
    </vt:vector>
  </HeadingPairs>
  <TitlesOfParts>
    <vt:vector size="10" baseType="lpstr">
      <vt:lpstr>Foglio1</vt:lpstr>
      <vt:lpstr>piano 7</vt:lpstr>
      <vt:lpstr>piano6</vt:lpstr>
      <vt:lpstr>piano5</vt:lpstr>
      <vt:lpstr>Kv</vt:lpstr>
      <vt:lpstr>lderAR</vt:lpstr>
      <vt:lpstr>LpianiAR</vt:lpstr>
      <vt:lpstr>mu</vt:lpstr>
      <vt:lpstr>rho</vt:lpstr>
      <vt:lpstr>sumcsi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2019-03-25T22:38:24Z</dcterms:created>
  <dcterms:modified xsi:type="dcterms:W3CDTF">2023-03-26T21:37:38Z</dcterms:modified>
</cp:coreProperties>
</file>