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060" activeTab="4"/>
  </bookViews>
  <sheets>
    <sheet name="Mastrini" sheetId="1" r:id="rId1"/>
    <sheet name="Calcoli" sheetId="3" r:id="rId2"/>
    <sheet name="Scritture contabili" sheetId="2" r:id="rId3"/>
    <sheet name="situazione economica" sheetId="4" r:id="rId4"/>
    <sheet name="situazione patrimonial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C10" i="5"/>
  <c r="D9" i="5"/>
  <c r="E66" i="2"/>
  <c r="D74" i="2"/>
  <c r="G4" i="1"/>
  <c r="D7" i="1"/>
  <c r="D6" i="1"/>
  <c r="D13" i="1"/>
  <c r="E14" i="1"/>
  <c r="D3" i="5"/>
  <c r="D69" i="2"/>
  <c r="D4" i="5" s="1"/>
  <c r="D68" i="2"/>
  <c r="R25" i="1"/>
  <c r="O25" i="1"/>
  <c r="E64" i="2"/>
  <c r="D56" i="2" s="1"/>
  <c r="P11" i="1"/>
  <c r="N8" i="1"/>
  <c r="N9" i="1" s="1"/>
  <c r="M8" i="1"/>
  <c r="E19" i="1"/>
  <c r="D54" i="2"/>
  <c r="E54" i="2" s="1"/>
  <c r="J4" i="4"/>
  <c r="D7" i="4"/>
  <c r="C7" i="4"/>
  <c r="J3" i="4"/>
  <c r="J2" i="4"/>
  <c r="E50" i="2"/>
  <c r="E46" i="2"/>
  <c r="D44" i="2" s="1"/>
  <c r="D41" i="2"/>
  <c r="E41" i="2" s="1"/>
  <c r="H3" i="1"/>
  <c r="J6" i="1"/>
  <c r="J8" i="1" s="1"/>
  <c r="D11" i="3"/>
  <c r="D10" i="3"/>
  <c r="D9" i="3"/>
  <c r="D7" i="3" l="1"/>
  <c r="D6" i="3"/>
  <c r="C5" i="3"/>
  <c r="C4" i="3"/>
  <c r="C3" i="3"/>
  <c r="C2" i="3"/>
  <c r="C1" i="3"/>
  <c r="N4" i="1"/>
  <c r="K17" i="1"/>
  <c r="J11" i="1"/>
  <c r="N2" i="1"/>
</calcChain>
</file>

<file path=xl/sharedStrings.xml><?xml version="1.0" encoding="utf-8"?>
<sst xmlns="http://schemas.openxmlformats.org/spreadsheetml/2006/main" count="191" uniqueCount="91">
  <si>
    <t>Mutui Passivi</t>
  </si>
  <si>
    <t>Ratei Passivi</t>
  </si>
  <si>
    <t>Interessi passivi</t>
  </si>
  <si>
    <t>Banca c/c</t>
  </si>
  <si>
    <t>Diversi</t>
  </si>
  <si>
    <t>a</t>
  </si>
  <si>
    <t>Dare</t>
  </si>
  <si>
    <t>Avere</t>
  </si>
  <si>
    <t>Mutui passivi</t>
  </si>
  <si>
    <t>Ratei passivi</t>
  </si>
  <si>
    <t xml:space="preserve">Interessi passivi </t>
  </si>
  <si>
    <t>Fornitori Materie prime</t>
  </si>
  <si>
    <t>Materie prime c/acquisti</t>
  </si>
  <si>
    <t>Iva a ns Credito</t>
  </si>
  <si>
    <t xml:space="preserve">Diversi </t>
  </si>
  <si>
    <t xml:space="preserve">a </t>
  </si>
  <si>
    <t>Fornitori c/materie prime</t>
  </si>
  <si>
    <t>Clienti Nazionali</t>
  </si>
  <si>
    <t>Prodotti finiti c/vendite</t>
  </si>
  <si>
    <t>Iva a nostro debito</t>
  </si>
  <si>
    <t>IVA a nostro debito</t>
  </si>
  <si>
    <t xml:space="preserve">Fornitori Materie prime </t>
  </si>
  <si>
    <t xml:space="preserve">Banca c/c </t>
  </si>
  <si>
    <t>Clienti nazionali</t>
  </si>
  <si>
    <t>Debito residuo</t>
  </si>
  <si>
    <t>mutuo iniziale - pagamento 1 quota capitale</t>
  </si>
  <si>
    <t xml:space="preserve">interesse passivo </t>
  </si>
  <si>
    <t xml:space="preserve">Dare </t>
  </si>
  <si>
    <t>debito residuo al 1/08</t>
  </si>
  <si>
    <t>interesse passvo al 1/11</t>
  </si>
  <si>
    <t>Obbligazionisti c/interessi</t>
  </si>
  <si>
    <t xml:space="preserve">Impianti </t>
  </si>
  <si>
    <t>Macchinari</t>
  </si>
  <si>
    <t>f.do Impianti</t>
  </si>
  <si>
    <t>f.do macchinari</t>
  </si>
  <si>
    <t>quota d'ammortamento impianti</t>
  </si>
  <si>
    <t>quota d'ammortamento macchinari</t>
  </si>
  <si>
    <t>Ammortamento Impianti</t>
  </si>
  <si>
    <t>Ammortamento Macchinari</t>
  </si>
  <si>
    <t>scritture di assestamento</t>
  </si>
  <si>
    <t>ammortamento impianti</t>
  </si>
  <si>
    <t>F.do Ammortamento Impianti</t>
  </si>
  <si>
    <t>ammortamento macchinari</t>
  </si>
  <si>
    <t>F.do Ammortamento Macchinari</t>
  </si>
  <si>
    <t xml:space="preserve">debito residuo al 31/12 </t>
  </si>
  <si>
    <t>quota mensile</t>
  </si>
  <si>
    <t>2 quote esercizio 2016</t>
  </si>
  <si>
    <t>interessi passivi</t>
  </si>
  <si>
    <t>ratei passivi</t>
  </si>
  <si>
    <t>Rimanenze finali prodotti finiti</t>
  </si>
  <si>
    <t>Variazione Rimanenze</t>
  </si>
  <si>
    <t>rimanenze finali prodotti finiti</t>
  </si>
  <si>
    <t>variazione rimanenze prodotti finiti</t>
  </si>
  <si>
    <t>Scritture di chiusura</t>
  </si>
  <si>
    <t>CE</t>
  </si>
  <si>
    <t>diversi</t>
  </si>
  <si>
    <t>materie c/acquisti</t>
  </si>
  <si>
    <t xml:space="preserve">CE </t>
  </si>
  <si>
    <t>prodotti finiti c/vendite</t>
  </si>
  <si>
    <t>Variazione Rimanenze prodotti finiti</t>
  </si>
  <si>
    <t>Costi</t>
  </si>
  <si>
    <t xml:space="preserve">Ricavi </t>
  </si>
  <si>
    <t xml:space="preserve">Totale </t>
  </si>
  <si>
    <t>totale</t>
  </si>
  <si>
    <t>Perdita d'esercizio</t>
  </si>
  <si>
    <t xml:space="preserve">saldo = perdita d'esercizio </t>
  </si>
  <si>
    <t xml:space="preserve">SP </t>
  </si>
  <si>
    <t xml:space="preserve">impianti </t>
  </si>
  <si>
    <t>macchinari</t>
  </si>
  <si>
    <t>clienti nazionali</t>
  </si>
  <si>
    <t>banca c/c</t>
  </si>
  <si>
    <t>iva a nostro credito</t>
  </si>
  <si>
    <t>Cassa</t>
  </si>
  <si>
    <t>cassa</t>
  </si>
  <si>
    <t>perdita d'esercizio</t>
  </si>
  <si>
    <t xml:space="preserve">perdita d'esercizio </t>
  </si>
  <si>
    <t>SP</t>
  </si>
  <si>
    <t>Capitale Sociale</t>
  </si>
  <si>
    <t>capitale sociale</t>
  </si>
  <si>
    <t>f.do impianti</t>
  </si>
  <si>
    <t>f.do ammortamento impianti</t>
  </si>
  <si>
    <t>f.do ammortamento macchinari</t>
  </si>
  <si>
    <t>fornitori materie prime</t>
  </si>
  <si>
    <t>Obbligazioni</t>
  </si>
  <si>
    <t>obbligazioni</t>
  </si>
  <si>
    <t xml:space="preserve">mutui passivi </t>
  </si>
  <si>
    <t>iva a nostro debito</t>
  </si>
  <si>
    <t xml:space="preserve">rateo passivo </t>
  </si>
  <si>
    <t>mutui passivi</t>
  </si>
  <si>
    <t>rateo passivo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</si>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</sst>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0" xfId="0" applyNumberFormat="1"/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0" xfId="0" applyBorder="1"/>
    <xf numFmtId="0" fontId="0" fillId="0" borderId="0" xfId="0" applyFill="1" applyBorder="1"/>
    <xf numFmtId="2" fontId="0" fillId="0" borderId="0" xfId="0" applyNumberFormat="1"/>
    <xf numFmtId="0" fontId="0" fillId="2" borderId="0" xfId="0" applyFill="1" applyBorder="1"/>
    <xf numFmtId="0" fontId="0" fillId="3" borderId="4" xfId="0" applyFill="1" applyBorder="1" applyAlignment="1">
      <alignment horizontal="center"/>
    </xf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1" fillId="3" borderId="0" xfId="0" applyFont="1" applyFill="1"/>
    <xf numFmtId="0" fontId="1" fillId="3" borderId="2" xfId="0" applyFont="1" applyFill="1" applyBorder="1"/>
    <xf numFmtId="0" fontId="0" fillId="3" borderId="0" xfId="0" applyFill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0" xfId="0" applyFill="1" applyAlignment="1">
      <alignment horizontal="center"/>
    </xf>
    <xf numFmtId="0" fontId="1" fillId="2" borderId="0" xfId="0" applyFont="1" applyFill="1"/>
    <xf numFmtId="0" fontId="0" fillId="4" borderId="4" xfId="0" applyFill="1" applyBorder="1"/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3" borderId="0" xfId="0" applyFill="1" applyAlignment="1"/>
    <xf numFmtId="0" fontId="1" fillId="3" borderId="2" xfId="0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opLeftCell="G1" zoomScale="161" zoomScaleNormal="179" workbookViewId="0">
      <selection activeCell="G1" sqref="G1:H6"/>
    </sheetView>
  </sheetViews>
  <sheetFormatPr defaultRowHeight="15" x14ac:dyDescent="0.25"/>
  <cols>
    <col min="5" max="5" width="12.5703125" customWidth="1"/>
  </cols>
  <sheetData>
    <row r="1" spans="1:18" x14ac:dyDescent="0.25">
      <c r="A1" s="18" t="s">
        <v>77</v>
      </c>
      <c r="B1" s="18"/>
      <c r="D1" s="28" t="s">
        <v>0</v>
      </c>
      <c r="E1" s="28"/>
      <c r="G1" s="18" t="s">
        <v>1</v>
      </c>
      <c r="H1" s="18"/>
      <c r="J1" s="6" t="s">
        <v>2</v>
      </c>
      <c r="K1" s="6"/>
      <c r="M1" s="18" t="s">
        <v>3</v>
      </c>
      <c r="N1" s="18"/>
      <c r="P1" s="18" t="s">
        <v>49</v>
      </c>
      <c r="Q1" s="18"/>
    </row>
    <row r="2" spans="1:18" x14ac:dyDescent="0.25">
      <c r="A2" s="27">
        <v>200000</v>
      </c>
      <c r="B2" s="20">
        <v>200000</v>
      </c>
      <c r="D2" s="27">
        <v>10000</v>
      </c>
      <c r="E2" s="23">
        <v>120000</v>
      </c>
      <c r="G2" s="34">
        <v>3200</v>
      </c>
      <c r="H2" s="35">
        <v>3200</v>
      </c>
      <c r="J2" s="7">
        <v>1600</v>
      </c>
      <c r="K2" s="8"/>
      <c r="M2" s="22">
        <v>70000</v>
      </c>
      <c r="N2" s="20">
        <f>D2+G2+J2</f>
        <v>14800</v>
      </c>
      <c r="P2" s="19">
        <v>300</v>
      </c>
      <c r="Q2" s="21">
        <v>300</v>
      </c>
    </row>
    <row r="3" spans="1:18" x14ac:dyDescent="0.25">
      <c r="A3" s="19"/>
      <c r="B3" s="21"/>
      <c r="D3" s="19">
        <v>10000</v>
      </c>
      <c r="E3" s="21"/>
      <c r="G3" s="19"/>
      <c r="H3" s="21">
        <f>Calcoli!D11</f>
        <v>2133.3333333333335</v>
      </c>
      <c r="J3" s="7">
        <v>4400</v>
      </c>
      <c r="K3" s="9"/>
      <c r="M3" s="19">
        <v>122000</v>
      </c>
      <c r="N3" s="21">
        <v>36600</v>
      </c>
      <c r="P3" s="19"/>
      <c r="Q3" s="21"/>
    </row>
    <row r="4" spans="1:18" x14ac:dyDescent="0.25">
      <c r="A4" s="19"/>
      <c r="B4" s="21"/>
      <c r="D4" s="19">
        <v>10000</v>
      </c>
      <c r="E4" s="21"/>
      <c r="G4" s="19">
        <f>H3</f>
        <v>2133.3333333333335</v>
      </c>
      <c r="H4" s="21"/>
      <c r="J4" s="7">
        <v>4000</v>
      </c>
      <c r="K4" s="9"/>
      <c r="M4" s="19"/>
      <c r="N4" s="21">
        <f>D3+J3</f>
        <v>14400</v>
      </c>
      <c r="P4" s="19"/>
      <c r="Q4" s="21"/>
    </row>
    <row r="5" spans="1:18" x14ac:dyDescent="0.25">
      <c r="A5" s="19"/>
      <c r="B5" s="21"/>
      <c r="D5" s="19">
        <v>10000</v>
      </c>
      <c r="E5" s="21"/>
      <c r="G5" s="19"/>
      <c r="H5" s="21"/>
      <c r="J5" s="7">
        <v>3600</v>
      </c>
      <c r="K5" s="9"/>
      <c r="M5" s="19"/>
      <c r="N5" s="21">
        <v>14000</v>
      </c>
      <c r="P5" s="19"/>
      <c r="Q5" s="21"/>
    </row>
    <row r="6" spans="1:18" x14ac:dyDescent="0.25">
      <c r="A6" s="19"/>
      <c r="B6" s="21"/>
      <c r="D6" s="19">
        <f>SUM(D2:D5)</f>
        <v>40000</v>
      </c>
      <c r="E6" s="21"/>
      <c r="G6" s="19"/>
      <c r="H6" s="21"/>
      <c r="J6" s="7">
        <f>Calcoli!D11</f>
        <v>2133.3333333333335</v>
      </c>
      <c r="K6" s="9"/>
      <c r="M6" s="19"/>
      <c r="N6" s="21">
        <v>13600</v>
      </c>
      <c r="P6" s="19"/>
      <c r="Q6" s="21"/>
    </row>
    <row r="7" spans="1:18" x14ac:dyDescent="0.25">
      <c r="D7" s="19">
        <f>E2-D6</f>
        <v>80000</v>
      </c>
      <c r="E7" s="24"/>
      <c r="H7" s="14"/>
      <c r="J7" s="29">
        <v>600</v>
      </c>
      <c r="K7" s="17"/>
      <c r="M7" s="19"/>
      <c r="N7" s="21">
        <v>600</v>
      </c>
      <c r="P7" s="19"/>
      <c r="Q7" s="21"/>
    </row>
    <row r="8" spans="1:18" x14ac:dyDescent="0.25">
      <c r="J8" s="7">
        <f>J2+J3+J4+J5+J6+J7</f>
        <v>16333.333333333334</v>
      </c>
      <c r="K8" s="7">
        <v>16333.33</v>
      </c>
      <c r="M8" s="19">
        <f>SUM(M2:M3)</f>
        <v>192000</v>
      </c>
      <c r="N8" s="19">
        <f>SUM(N2:N7)</f>
        <v>94000</v>
      </c>
      <c r="P8" s="19"/>
      <c r="Q8" s="21"/>
    </row>
    <row r="9" spans="1:18" x14ac:dyDescent="0.25">
      <c r="A9" s="19" t="s">
        <v>83</v>
      </c>
      <c r="B9" s="19"/>
      <c r="M9" s="19"/>
      <c r="N9" s="24">
        <f>M8-N8</f>
        <v>98000</v>
      </c>
      <c r="Q9" s="14"/>
    </row>
    <row r="10" spans="1:18" x14ac:dyDescent="0.25">
      <c r="A10" s="27">
        <v>20000</v>
      </c>
      <c r="B10" s="20">
        <v>20000</v>
      </c>
      <c r="D10" s="18" t="s">
        <v>11</v>
      </c>
      <c r="E10" s="18"/>
      <c r="G10" s="10" t="s">
        <v>12</v>
      </c>
      <c r="H10" s="10"/>
      <c r="J10" s="18" t="s">
        <v>13</v>
      </c>
      <c r="K10" s="18"/>
      <c r="M10" s="18" t="s">
        <v>72</v>
      </c>
      <c r="N10" s="18"/>
      <c r="P10" s="30" t="s">
        <v>74</v>
      </c>
      <c r="Q10" s="30"/>
    </row>
    <row r="11" spans="1:18" x14ac:dyDescent="0.25">
      <c r="A11" s="19"/>
      <c r="B11" s="21"/>
      <c r="D11" s="19"/>
      <c r="E11" s="23">
        <v>36800</v>
      </c>
      <c r="G11" s="11">
        <v>30000</v>
      </c>
      <c r="H11" s="12">
        <v>30000</v>
      </c>
      <c r="J11" s="19">
        <f>22%*G11</f>
        <v>6600</v>
      </c>
      <c r="K11" s="20">
        <v>6600</v>
      </c>
      <c r="M11" s="19">
        <v>25000</v>
      </c>
      <c r="N11" s="20">
        <v>25000</v>
      </c>
      <c r="P11" s="31">
        <f>'situazione economica'!J4</f>
        <v>5033.3300000000017</v>
      </c>
      <c r="Q11" s="32">
        <v>5033.33</v>
      </c>
    </row>
    <row r="12" spans="1:18" x14ac:dyDescent="0.25">
      <c r="A12" s="19"/>
      <c r="B12" s="21"/>
      <c r="D12" s="19">
        <v>36600</v>
      </c>
      <c r="E12" s="21">
        <v>36600</v>
      </c>
      <c r="G12" s="11"/>
      <c r="H12" s="13"/>
      <c r="J12" s="19"/>
      <c r="K12" s="21"/>
      <c r="M12" s="19"/>
      <c r="N12" s="21"/>
      <c r="P12" s="31"/>
      <c r="Q12" s="33"/>
    </row>
    <row r="13" spans="1:18" x14ac:dyDescent="0.25">
      <c r="A13" s="19"/>
      <c r="B13" s="21"/>
      <c r="D13" s="19">
        <f>E14-D12</f>
        <v>36800</v>
      </c>
      <c r="E13" s="19"/>
      <c r="G13" s="11"/>
      <c r="H13" s="13"/>
      <c r="J13" s="19"/>
      <c r="K13" s="21"/>
      <c r="M13" s="19"/>
      <c r="N13" s="21"/>
      <c r="P13" s="31"/>
      <c r="Q13" s="33"/>
    </row>
    <row r="14" spans="1:18" x14ac:dyDescent="0.25">
      <c r="D14" s="19"/>
      <c r="E14" s="21">
        <f>E12+E11</f>
        <v>73400</v>
      </c>
      <c r="G14" s="11"/>
      <c r="H14" s="13"/>
      <c r="J14" s="19"/>
      <c r="K14" s="21"/>
      <c r="M14" s="19"/>
      <c r="N14" s="21"/>
      <c r="P14" s="31"/>
      <c r="Q14" s="33"/>
    </row>
    <row r="15" spans="1:18" x14ac:dyDescent="0.25">
      <c r="M15" s="19"/>
      <c r="N15" s="19"/>
    </row>
    <row r="16" spans="1:18" x14ac:dyDescent="0.25">
      <c r="D16" s="18" t="s">
        <v>17</v>
      </c>
      <c r="E16" s="18"/>
      <c r="G16" s="6" t="s">
        <v>18</v>
      </c>
      <c r="H16" s="6"/>
      <c r="J16" s="18" t="s">
        <v>19</v>
      </c>
      <c r="K16" s="18"/>
      <c r="N16" s="18" t="s">
        <v>31</v>
      </c>
      <c r="O16" s="18"/>
      <c r="Q16" s="18" t="s">
        <v>32</v>
      </c>
      <c r="R16" s="18"/>
    </row>
    <row r="17" spans="4:18" x14ac:dyDescent="0.25">
      <c r="D17" s="22">
        <v>50000</v>
      </c>
      <c r="E17" s="23"/>
      <c r="G17" s="7">
        <v>100000</v>
      </c>
      <c r="H17" s="8">
        <v>100000</v>
      </c>
      <c r="J17" s="19">
        <v>22000</v>
      </c>
      <c r="K17" s="20">
        <f>22%*100000</f>
        <v>22000</v>
      </c>
      <c r="N17" s="19">
        <v>195000</v>
      </c>
      <c r="O17" s="20">
        <v>195000</v>
      </c>
      <c r="Q17" s="19">
        <v>100000</v>
      </c>
      <c r="R17" s="20">
        <v>100000</v>
      </c>
    </row>
    <row r="18" spans="4:18" x14ac:dyDescent="0.25">
      <c r="D18" s="19">
        <v>122000</v>
      </c>
      <c r="E18" s="21">
        <v>122000</v>
      </c>
      <c r="G18" s="7"/>
      <c r="H18" s="9"/>
      <c r="J18" s="19"/>
      <c r="K18" s="21"/>
      <c r="N18" s="19"/>
      <c r="O18" s="21"/>
      <c r="Q18" s="19"/>
      <c r="R18" s="21"/>
    </row>
    <row r="19" spans="4:18" x14ac:dyDescent="0.25">
      <c r="D19" s="19"/>
      <c r="E19" s="21">
        <f>SUM(D17:D18)-E18</f>
        <v>50000</v>
      </c>
      <c r="G19" s="7"/>
      <c r="H19" s="9"/>
      <c r="J19" s="19"/>
      <c r="K19" s="21"/>
      <c r="N19" s="19"/>
      <c r="O19" s="21"/>
      <c r="Q19" s="19"/>
      <c r="R19" s="21"/>
    </row>
    <row r="20" spans="4:18" x14ac:dyDescent="0.25">
      <c r="E20" s="3"/>
      <c r="G20" s="7"/>
      <c r="H20" s="9"/>
      <c r="J20" s="19"/>
      <c r="K20" s="21"/>
      <c r="N20" s="19"/>
      <c r="O20" s="21"/>
      <c r="Q20" s="19"/>
      <c r="R20" s="21"/>
    </row>
    <row r="21" spans="4:18" x14ac:dyDescent="0.25">
      <c r="D21" s="6" t="s">
        <v>37</v>
      </c>
      <c r="E21" s="6"/>
      <c r="F21" s="7"/>
      <c r="G21" s="6" t="s">
        <v>38</v>
      </c>
      <c r="H21" s="6"/>
      <c r="J21" s="6" t="s">
        <v>50</v>
      </c>
      <c r="K21" s="6"/>
    </row>
    <row r="22" spans="4:18" x14ac:dyDescent="0.25">
      <c r="D22" s="7">
        <v>39000</v>
      </c>
      <c r="E22" s="8">
        <v>39000</v>
      </c>
      <c r="F22" s="7"/>
      <c r="G22" s="7">
        <v>20000</v>
      </c>
      <c r="H22" s="8">
        <v>20000</v>
      </c>
      <c r="J22" s="17">
        <v>300</v>
      </c>
      <c r="K22" s="8">
        <v>300</v>
      </c>
      <c r="N22" s="18" t="s">
        <v>33</v>
      </c>
      <c r="O22" s="18"/>
      <c r="P22" s="19"/>
      <c r="Q22" s="18" t="s">
        <v>34</v>
      </c>
      <c r="R22" s="18"/>
    </row>
    <row r="23" spans="4:18" x14ac:dyDescent="0.25">
      <c r="D23" s="7"/>
      <c r="E23" s="9"/>
      <c r="F23" s="7"/>
      <c r="G23" s="7"/>
      <c r="H23" s="9"/>
      <c r="J23" s="7"/>
      <c r="K23" s="9"/>
      <c r="N23" s="19"/>
      <c r="O23" s="20">
        <v>20000</v>
      </c>
      <c r="P23" s="19"/>
      <c r="Q23" s="19"/>
      <c r="R23" s="20">
        <v>40000</v>
      </c>
    </row>
    <row r="24" spans="4:18" x14ac:dyDescent="0.25">
      <c r="D24" s="7"/>
      <c r="E24" s="9"/>
      <c r="F24" s="7"/>
      <c r="G24" s="7"/>
      <c r="H24" s="9"/>
      <c r="J24" s="7"/>
      <c r="K24" s="9"/>
      <c r="N24" s="19"/>
      <c r="O24" s="21">
        <v>39000</v>
      </c>
      <c r="P24" s="19"/>
      <c r="Q24" s="19"/>
      <c r="R24" s="21">
        <v>20000</v>
      </c>
    </row>
    <row r="25" spans="4:18" x14ac:dyDescent="0.25">
      <c r="D25" s="7"/>
      <c r="E25" s="9"/>
      <c r="F25" s="7"/>
      <c r="G25" s="7"/>
      <c r="H25" s="7"/>
      <c r="J25" s="7"/>
      <c r="K25" s="9"/>
      <c r="N25" s="19">
        <v>59000</v>
      </c>
      <c r="O25" s="21">
        <f>SUM(O23:O24)</f>
        <v>59000</v>
      </c>
      <c r="P25" s="19"/>
      <c r="Q25" s="19">
        <v>60000</v>
      </c>
      <c r="R25" s="21">
        <f>SUM(R23:R24)</f>
        <v>60000</v>
      </c>
    </row>
    <row r="26" spans="4:18" x14ac:dyDescent="0.25">
      <c r="N26" s="19"/>
      <c r="O26" s="21"/>
      <c r="P26" s="19"/>
      <c r="Q26" s="19"/>
      <c r="R26" s="21"/>
    </row>
  </sheetData>
  <mergeCells count="20">
    <mergeCell ref="A1:B1"/>
    <mergeCell ref="N22:O22"/>
    <mergeCell ref="Q22:R22"/>
    <mergeCell ref="D21:E21"/>
    <mergeCell ref="G21:H21"/>
    <mergeCell ref="D1:E1"/>
    <mergeCell ref="G1:H1"/>
    <mergeCell ref="J1:K1"/>
    <mergeCell ref="M1:N1"/>
    <mergeCell ref="D10:E10"/>
    <mergeCell ref="J10:K10"/>
    <mergeCell ref="G10:H10"/>
    <mergeCell ref="P1:Q1"/>
    <mergeCell ref="J21:K21"/>
    <mergeCell ref="M10:N10"/>
    <mergeCell ref="D16:E16"/>
    <mergeCell ref="G16:H16"/>
    <mergeCell ref="J16:K16"/>
    <mergeCell ref="N16:O16"/>
    <mergeCell ref="Q16:R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12" sqref="A12"/>
    </sheetView>
  </sheetViews>
  <sheetFormatPr defaultRowHeight="15" x14ac:dyDescent="0.25"/>
  <sheetData>
    <row r="1" spans="1:4" x14ac:dyDescent="0.25">
      <c r="A1" t="s">
        <v>24</v>
      </c>
      <c r="C1">
        <f>120000-10000</f>
        <v>110000</v>
      </c>
      <c r="D1" t="s">
        <v>25</v>
      </c>
    </row>
    <row r="2" spans="1:4" x14ac:dyDescent="0.25">
      <c r="A2" t="s">
        <v>26</v>
      </c>
      <c r="C2">
        <f>4%*C1</f>
        <v>4400</v>
      </c>
    </row>
    <row r="3" spans="1:4" x14ac:dyDescent="0.25">
      <c r="A3" t="s">
        <v>28</v>
      </c>
      <c r="C3">
        <f>120000-20000</f>
        <v>100000</v>
      </c>
    </row>
    <row r="4" spans="1:4" x14ac:dyDescent="0.25">
      <c r="A4" t="s">
        <v>26</v>
      </c>
      <c r="C4">
        <f>4%*100000</f>
        <v>4000</v>
      </c>
    </row>
    <row r="5" spans="1:4" x14ac:dyDescent="0.25">
      <c r="A5" t="s">
        <v>29</v>
      </c>
      <c r="C5">
        <f>4%*(120000-30000)</f>
        <v>3600</v>
      </c>
    </row>
    <row r="6" spans="1:4" x14ac:dyDescent="0.25">
      <c r="A6" t="s">
        <v>35</v>
      </c>
      <c r="D6">
        <f>1/5*Mastrini!N17</f>
        <v>39000</v>
      </c>
    </row>
    <row r="7" spans="1:4" x14ac:dyDescent="0.25">
      <c r="A7" t="s">
        <v>36</v>
      </c>
      <c r="D7">
        <f>1/5*100000</f>
        <v>20000</v>
      </c>
    </row>
    <row r="8" spans="1:4" x14ac:dyDescent="0.25">
      <c r="A8" t="s">
        <v>44</v>
      </c>
      <c r="D8">
        <v>80000</v>
      </c>
    </row>
    <row r="9" spans="1:4" x14ac:dyDescent="0.25">
      <c r="A9" t="s">
        <v>26</v>
      </c>
      <c r="D9">
        <f>4%*D8</f>
        <v>3200</v>
      </c>
    </row>
    <row r="10" spans="1:4" x14ac:dyDescent="0.25">
      <c r="A10" t="s">
        <v>45</v>
      </c>
      <c r="D10">
        <f>D9/3</f>
        <v>1066.6666666666667</v>
      </c>
    </row>
    <row r="11" spans="1:4" x14ac:dyDescent="0.25">
      <c r="A11" t="s">
        <v>46</v>
      </c>
      <c r="D11">
        <f>D10*2</f>
        <v>2133.3333333333335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63" zoomScale="158" zoomScaleNormal="158" workbookViewId="0">
      <selection activeCell="E67" sqref="E67"/>
    </sheetView>
  </sheetViews>
  <sheetFormatPr defaultRowHeight="15" x14ac:dyDescent="0.25"/>
  <cols>
    <col min="1" max="1" width="15.28515625" customWidth="1"/>
    <col min="2" max="2" width="13.7109375" customWidth="1"/>
    <col min="3" max="3" width="10.7109375" bestFit="1" customWidth="1"/>
    <col min="4" max="4" width="10.140625" bestFit="1" customWidth="1"/>
  </cols>
  <sheetData>
    <row r="1" spans="1:5" x14ac:dyDescent="0.25">
      <c r="B1" s="4">
        <v>42401</v>
      </c>
      <c r="D1" t="s">
        <v>6</v>
      </c>
      <c r="E1" t="s">
        <v>7</v>
      </c>
    </row>
    <row r="2" spans="1:5" x14ac:dyDescent="0.25">
      <c r="A2" t="s">
        <v>4</v>
      </c>
      <c r="B2" t="s">
        <v>5</v>
      </c>
      <c r="C2" t="s">
        <v>3</v>
      </c>
      <c r="E2">
        <v>14800</v>
      </c>
    </row>
    <row r="3" spans="1:5" x14ac:dyDescent="0.25">
      <c r="A3" t="s">
        <v>8</v>
      </c>
      <c r="D3">
        <v>10000</v>
      </c>
    </row>
    <row r="4" spans="1:5" x14ac:dyDescent="0.25">
      <c r="A4" t="s">
        <v>9</v>
      </c>
      <c r="D4">
        <v>3200</v>
      </c>
    </row>
    <row r="5" spans="1:5" x14ac:dyDescent="0.25">
      <c r="A5" t="s">
        <v>10</v>
      </c>
      <c r="D5">
        <v>1600</v>
      </c>
    </row>
    <row r="7" spans="1:5" x14ac:dyDescent="0.25">
      <c r="B7" s="4">
        <v>42410</v>
      </c>
      <c r="D7" t="s">
        <v>6</v>
      </c>
      <c r="E7" t="s">
        <v>7</v>
      </c>
    </row>
    <row r="8" spans="1:5" x14ac:dyDescent="0.25">
      <c r="A8" t="s">
        <v>14</v>
      </c>
      <c r="B8" t="s">
        <v>15</v>
      </c>
      <c r="C8" t="s">
        <v>16</v>
      </c>
      <c r="E8">
        <v>36600</v>
      </c>
    </row>
    <row r="9" spans="1:5" x14ac:dyDescent="0.25">
      <c r="A9" t="s">
        <v>12</v>
      </c>
      <c r="D9">
        <v>30000</v>
      </c>
    </row>
    <row r="10" spans="1:5" x14ac:dyDescent="0.25">
      <c r="A10" t="s">
        <v>13</v>
      </c>
      <c r="D10">
        <v>6600</v>
      </c>
    </row>
    <row r="12" spans="1:5" x14ac:dyDescent="0.25">
      <c r="B12" s="4">
        <v>42449</v>
      </c>
      <c r="D12" t="s">
        <v>6</v>
      </c>
      <c r="E12" t="s">
        <v>7</v>
      </c>
    </row>
    <row r="13" spans="1:5" x14ac:dyDescent="0.25">
      <c r="A13" t="s">
        <v>17</v>
      </c>
      <c r="B13" t="s">
        <v>5</v>
      </c>
      <c r="C13" t="s">
        <v>4</v>
      </c>
      <c r="D13">
        <v>122000</v>
      </c>
    </row>
    <row r="14" spans="1:5" x14ac:dyDescent="0.25">
      <c r="C14" t="s">
        <v>18</v>
      </c>
      <c r="E14">
        <v>100000</v>
      </c>
    </row>
    <row r="15" spans="1:5" x14ac:dyDescent="0.25">
      <c r="C15" t="s">
        <v>20</v>
      </c>
      <c r="E15">
        <v>22000</v>
      </c>
    </row>
    <row r="16" spans="1:5" x14ac:dyDescent="0.25">
      <c r="B16" s="4">
        <v>42470</v>
      </c>
      <c r="D16" t="s">
        <v>6</v>
      </c>
      <c r="E16" t="s">
        <v>7</v>
      </c>
    </row>
    <row r="17" spans="1:5" x14ac:dyDescent="0.25">
      <c r="A17" t="s">
        <v>21</v>
      </c>
      <c r="B17" t="s">
        <v>5</v>
      </c>
      <c r="C17" t="s">
        <v>3</v>
      </c>
      <c r="D17">
        <v>36600</v>
      </c>
      <c r="E17">
        <v>36600</v>
      </c>
    </row>
    <row r="18" spans="1:5" x14ac:dyDescent="0.25">
      <c r="B18" s="4">
        <v>42480</v>
      </c>
      <c r="D18" t="s">
        <v>6</v>
      </c>
      <c r="E18" t="s">
        <v>7</v>
      </c>
    </row>
    <row r="19" spans="1:5" x14ac:dyDescent="0.25">
      <c r="A19" t="s">
        <v>22</v>
      </c>
      <c r="B19" t="s">
        <v>5</v>
      </c>
      <c r="C19" t="s">
        <v>23</v>
      </c>
      <c r="D19">
        <v>122000</v>
      </c>
      <c r="E19">
        <v>122000</v>
      </c>
    </row>
    <row r="20" spans="1:5" x14ac:dyDescent="0.25">
      <c r="B20" s="4">
        <v>42491</v>
      </c>
      <c r="D20" t="s">
        <v>27</v>
      </c>
      <c r="E20" t="s">
        <v>7</v>
      </c>
    </row>
    <row r="21" spans="1:5" x14ac:dyDescent="0.25">
      <c r="A21" t="s">
        <v>4</v>
      </c>
      <c r="B21" t="s">
        <v>5</v>
      </c>
      <c r="C21" t="s">
        <v>3</v>
      </c>
      <c r="E21">
        <v>14400</v>
      </c>
    </row>
    <row r="22" spans="1:5" x14ac:dyDescent="0.25">
      <c r="A22" t="s">
        <v>8</v>
      </c>
      <c r="D22">
        <v>10000</v>
      </c>
    </row>
    <row r="23" spans="1:5" x14ac:dyDescent="0.25">
      <c r="A23" t="s">
        <v>2</v>
      </c>
      <c r="D23">
        <v>4400</v>
      </c>
    </row>
    <row r="24" spans="1:5" x14ac:dyDescent="0.25">
      <c r="B24" s="4">
        <v>42583</v>
      </c>
      <c r="D24" t="s">
        <v>27</v>
      </c>
      <c r="E24" t="s">
        <v>7</v>
      </c>
    </row>
    <row r="25" spans="1:5" x14ac:dyDescent="0.25">
      <c r="A25" t="s">
        <v>4</v>
      </c>
      <c r="B25" t="s">
        <v>5</v>
      </c>
      <c r="C25" t="s">
        <v>3</v>
      </c>
      <c r="E25">
        <v>14000</v>
      </c>
    </row>
    <row r="26" spans="1:5" x14ac:dyDescent="0.25">
      <c r="A26" t="s">
        <v>8</v>
      </c>
      <c r="D26">
        <v>10000</v>
      </c>
    </row>
    <row r="27" spans="1:5" x14ac:dyDescent="0.25">
      <c r="A27" t="s">
        <v>2</v>
      </c>
      <c r="D27">
        <v>4000</v>
      </c>
    </row>
    <row r="28" spans="1:5" x14ac:dyDescent="0.25">
      <c r="B28" s="4">
        <v>42675</v>
      </c>
      <c r="D28" t="s">
        <v>27</v>
      </c>
      <c r="E28" t="s">
        <v>7</v>
      </c>
    </row>
    <row r="29" spans="1:5" x14ac:dyDescent="0.25">
      <c r="A29" t="s">
        <v>4</v>
      </c>
      <c r="B29" t="s">
        <v>5</v>
      </c>
      <c r="C29" t="s">
        <v>3</v>
      </c>
      <c r="E29">
        <v>13600</v>
      </c>
    </row>
    <row r="30" spans="1:5" x14ac:dyDescent="0.25">
      <c r="A30" t="s">
        <v>8</v>
      </c>
      <c r="D30">
        <v>10000</v>
      </c>
    </row>
    <row r="31" spans="1:5" x14ac:dyDescent="0.25">
      <c r="A31" t="s">
        <v>2</v>
      </c>
      <c r="D31">
        <v>3600</v>
      </c>
    </row>
    <row r="32" spans="1:5" x14ac:dyDescent="0.25">
      <c r="B32" s="4">
        <v>42735</v>
      </c>
      <c r="D32" t="s">
        <v>6</v>
      </c>
      <c r="E32" t="s">
        <v>7</v>
      </c>
    </row>
    <row r="33" spans="1:5" x14ac:dyDescent="0.25">
      <c r="A33" t="s">
        <v>2</v>
      </c>
      <c r="B33" t="s">
        <v>5</v>
      </c>
      <c r="C33" t="s">
        <v>30</v>
      </c>
      <c r="D33">
        <v>600</v>
      </c>
      <c r="E33">
        <v>600</v>
      </c>
    </row>
    <row r="34" spans="1:5" x14ac:dyDescent="0.25">
      <c r="D34" t="s">
        <v>6</v>
      </c>
      <c r="E34" t="s">
        <v>7</v>
      </c>
    </row>
    <row r="35" spans="1:5" x14ac:dyDescent="0.25">
      <c r="A35" t="s">
        <v>30</v>
      </c>
      <c r="B35" t="s">
        <v>5</v>
      </c>
      <c r="C35" t="s">
        <v>3</v>
      </c>
      <c r="D35">
        <v>600</v>
      </c>
      <c r="E35">
        <v>600</v>
      </c>
    </row>
    <row r="37" spans="1:5" x14ac:dyDescent="0.25">
      <c r="A37" t="s">
        <v>39</v>
      </c>
    </row>
    <row r="38" spans="1:5" x14ac:dyDescent="0.25">
      <c r="B38" s="4">
        <v>42735</v>
      </c>
      <c r="D38" t="s">
        <v>6</v>
      </c>
      <c r="E38" t="s">
        <v>7</v>
      </c>
    </row>
    <row r="39" spans="1:5" x14ac:dyDescent="0.25">
      <c r="A39" t="s">
        <v>40</v>
      </c>
      <c r="B39" t="s">
        <v>5</v>
      </c>
      <c r="C39" t="s">
        <v>41</v>
      </c>
      <c r="D39">
        <v>39000</v>
      </c>
      <c r="E39">
        <v>39000</v>
      </c>
    </row>
    <row r="40" spans="1:5" x14ac:dyDescent="0.25">
      <c r="A40" t="s">
        <v>42</v>
      </c>
      <c r="B40" t="s">
        <v>5</v>
      </c>
      <c r="C40" t="s">
        <v>43</v>
      </c>
      <c r="D40">
        <v>20000</v>
      </c>
      <c r="E40">
        <v>20000</v>
      </c>
    </row>
    <row r="41" spans="1:5" x14ac:dyDescent="0.25">
      <c r="A41" t="s">
        <v>47</v>
      </c>
      <c r="B41" t="s">
        <v>5</v>
      </c>
      <c r="C41" t="s">
        <v>48</v>
      </c>
      <c r="D41">
        <f>Calcoli!D11</f>
        <v>2133.3333333333335</v>
      </c>
      <c r="E41">
        <f>D41</f>
        <v>2133.3333333333335</v>
      </c>
    </row>
    <row r="42" spans="1:5" x14ac:dyDescent="0.25">
      <c r="A42" t="s">
        <v>51</v>
      </c>
      <c r="B42" t="s">
        <v>5</v>
      </c>
      <c r="C42" t="s">
        <v>52</v>
      </c>
      <c r="D42">
        <v>300</v>
      </c>
      <c r="E42">
        <v>300</v>
      </c>
    </row>
    <row r="43" spans="1:5" x14ac:dyDescent="0.25">
      <c r="B43" t="s">
        <v>53</v>
      </c>
      <c r="D43" t="s">
        <v>6</v>
      </c>
      <c r="E43" t="s">
        <v>7</v>
      </c>
    </row>
    <row r="44" spans="1:5" x14ac:dyDescent="0.25">
      <c r="A44" t="s">
        <v>54</v>
      </c>
      <c r="B44" t="s">
        <v>5</v>
      </c>
      <c r="C44" t="s">
        <v>55</v>
      </c>
      <c r="D44">
        <f>SUM(E45:E48)</f>
        <v>105333.33</v>
      </c>
    </row>
    <row r="45" spans="1:5" x14ac:dyDescent="0.25">
      <c r="C45" t="s">
        <v>56</v>
      </c>
      <c r="E45">
        <v>30000</v>
      </c>
    </row>
    <row r="46" spans="1:5" x14ac:dyDescent="0.25">
      <c r="C46" t="s">
        <v>47</v>
      </c>
      <c r="E46" s="16">
        <f>Mastrini!K8</f>
        <v>16333.33</v>
      </c>
    </row>
    <row r="47" spans="1:5" x14ac:dyDescent="0.25">
      <c r="C47" t="s">
        <v>40</v>
      </c>
      <c r="E47">
        <v>39000</v>
      </c>
    </row>
    <row r="48" spans="1:5" x14ac:dyDescent="0.25">
      <c r="C48" t="s">
        <v>42</v>
      </c>
      <c r="E48">
        <v>20000</v>
      </c>
    </row>
    <row r="49" spans="1:5" x14ac:dyDescent="0.25">
      <c r="D49" t="s">
        <v>6</v>
      </c>
      <c r="E49" t="s">
        <v>7</v>
      </c>
    </row>
    <row r="50" spans="1:5" x14ac:dyDescent="0.25">
      <c r="A50" t="s">
        <v>14</v>
      </c>
      <c r="B50" t="s">
        <v>5</v>
      </c>
      <c r="C50" t="s">
        <v>57</v>
      </c>
      <c r="E50">
        <f>100300</f>
        <v>100300</v>
      </c>
    </row>
    <row r="51" spans="1:5" x14ac:dyDescent="0.25">
      <c r="A51" t="s">
        <v>58</v>
      </c>
      <c r="D51">
        <v>100000</v>
      </c>
    </row>
    <row r="52" spans="1:5" x14ac:dyDescent="0.25">
      <c r="A52" t="s">
        <v>52</v>
      </c>
      <c r="D52">
        <v>300</v>
      </c>
    </row>
    <row r="53" spans="1:5" x14ac:dyDescent="0.25">
      <c r="D53" t="s">
        <v>6</v>
      </c>
      <c r="E53" t="s">
        <v>7</v>
      </c>
    </row>
    <row r="54" spans="1:5" x14ac:dyDescent="0.25">
      <c r="A54" t="s">
        <v>64</v>
      </c>
      <c r="B54" t="s">
        <v>5</v>
      </c>
      <c r="C54" t="s">
        <v>57</v>
      </c>
      <c r="D54">
        <f>'situazione economica'!J4</f>
        <v>5033.3300000000017</v>
      </c>
      <c r="E54">
        <f>D54</f>
        <v>5033.3300000000017</v>
      </c>
    </row>
    <row r="55" spans="1:5" x14ac:dyDescent="0.25">
      <c r="D55" t="s">
        <v>6</v>
      </c>
      <c r="E55" t="s">
        <v>7</v>
      </c>
    </row>
    <row r="56" spans="1:5" x14ac:dyDescent="0.25">
      <c r="A56" t="s">
        <v>66</v>
      </c>
      <c r="B56" t="s">
        <v>5</v>
      </c>
      <c r="C56" t="s">
        <v>4</v>
      </c>
      <c r="D56" s="16">
        <f>SUM(E57:E64)</f>
        <v>479933.33</v>
      </c>
    </row>
    <row r="57" spans="1:5" x14ac:dyDescent="0.25">
      <c r="C57" t="s">
        <v>67</v>
      </c>
      <c r="E57">
        <v>195000</v>
      </c>
    </row>
    <row r="58" spans="1:5" x14ac:dyDescent="0.25">
      <c r="C58" t="s">
        <v>68</v>
      </c>
      <c r="E58">
        <v>100000</v>
      </c>
    </row>
    <row r="59" spans="1:5" x14ac:dyDescent="0.25">
      <c r="C59" t="s">
        <v>69</v>
      </c>
      <c r="E59">
        <v>50000</v>
      </c>
    </row>
    <row r="60" spans="1:5" x14ac:dyDescent="0.25">
      <c r="C60" t="s">
        <v>70</v>
      </c>
      <c r="E60">
        <v>98000</v>
      </c>
    </row>
    <row r="61" spans="1:5" x14ac:dyDescent="0.25">
      <c r="C61" t="s">
        <v>71</v>
      </c>
      <c r="E61">
        <v>6600</v>
      </c>
    </row>
    <row r="62" spans="1:5" x14ac:dyDescent="0.25">
      <c r="C62" t="s">
        <v>73</v>
      </c>
      <c r="E62">
        <v>25000</v>
      </c>
    </row>
    <row r="63" spans="1:5" x14ac:dyDescent="0.25">
      <c r="C63" t="s">
        <v>51</v>
      </c>
      <c r="E63">
        <v>300</v>
      </c>
    </row>
    <row r="64" spans="1:5" x14ac:dyDescent="0.25">
      <c r="C64" t="s">
        <v>75</v>
      </c>
      <c r="E64">
        <f>'situazione economica'!J4</f>
        <v>5033.3300000000017</v>
      </c>
    </row>
    <row r="65" spans="1:5" x14ac:dyDescent="0.25">
      <c r="D65" t="s">
        <v>6</v>
      </c>
      <c r="E65" t="s">
        <v>7</v>
      </c>
    </row>
    <row r="66" spans="1:5" x14ac:dyDescent="0.25">
      <c r="A66" t="s">
        <v>14</v>
      </c>
      <c r="B66" t="s">
        <v>5</v>
      </c>
      <c r="C66" t="s">
        <v>76</v>
      </c>
      <c r="E66">
        <f>SUM(D67:D74)</f>
        <v>479933.33333333331</v>
      </c>
    </row>
    <row r="67" spans="1:5" x14ac:dyDescent="0.25">
      <c r="A67" t="s">
        <v>77</v>
      </c>
      <c r="D67">
        <v>200000</v>
      </c>
    </row>
    <row r="68" spans="1:5" x14ac:dyDescent="0.25">
      <c r="A68" t="s">
        <v>79</v>
      </c>
      <c r="D68">
        <f>Mastrini!N25</f>
        <v>59000</v>
      </c>
    </row>
    <row r="69" spans="1:5" x14ac:dyDescent="0.25">
      <c r="A69" t="s">
        <v>34</v>
      </c>
      <c r="D69">
        <f>Mastrini!Q25</f>
        <v>60000</v>
      </c>
    </row>
    <row r="70" spans="1:5" x14ac:dyDescent="0.25">
      <c r="A70" t="s">
        <v>82</v>
      </c>
      <c r="D70">
        <v>36800</v>
      </c>
    </row>
    <row r="71" spans="1:5" x14ac:dyDescent="0.25">
      <c r="A71" t="s">
        <v>84</v>
      </c>
      <c r="D71">
        <v>20000</v>
      </c>
    </row>
    <row r="72" spans="1:5" x14ac:dyDescent="0.25">
      <c r="A72" t="s">
        <v>85</v>
      </c>
      <c r="D72">
        <v>80000</v>
      </c>
    </row>
    <row r="73" spans="1:5" x14ac:dyDescent="0.25">
      <c r="A73" t="s">
        <v>86</v>
      </c>
      <c r="D73">
        <v>22000</v>
      </c>
    </row>
    <row r="74" spans="1:5" x14ac:dyDescent="0.25">
      <c r="A74" t="s">
        <v>87</v>
      </c>
      <c r="D74">
        <f>Mastrini!H3</f>
        <v>2133.3333333333335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36" zoomScaleNormal="136" workbookViewId="0">
      <selection activeCell="D8" sqref="D8"/>
    </sheetView>
  </sheetViews>
  <sheetFormatPr defaultRowHeight="15" x14ac:dyDescent="0.25"/>
  <cols>
    <col min="1" max="1" width="25.5703125" customWidth="1"/>
  </cols>
  <sheetData>
    <row r="1" spans="1:10" x14ac:dyDescent="0.25">
      <c r="B1" s="5" t="s">
        <v>54</v>
      </c>
      <c r="C1" s="5"/>
      <c r="D1" s="5"/>
      <c r="E1" s="5"/>
    </row>
    <row r="2" spans="1:10" x14ac:dyDescent="0.25">
      <c r="A2" t="s">
        <v>56</v>
      </c>
      <c r="C2">
        <v>30000</v>
      </c>
      <c r="D2" s="2">
        <v>100000</v>
      </c>
      <c r="E2" s="1" t="s">
        <v>18</v>
      </c>
      <c r="I2" t="s">
        <v>60</v>
      </c>
      <c r="J2">
        <f>SUM(C2:C5)</f>
        <v>105333.33</v>
      </c>
    </row>
    <row r="3" spans="1:10" x14ac:dyDescent="0.25">
      <c r="A3" t="s">
        <v>47</v>
      </c>
      <c r="C3">
        <v>16333.33</v>
      </c>
      <c r="D3" s="3">
        <v>300</v>
      </c>
      <c r="E3" s="14" t="s">
        <v>59</v>
      </c>
      <c r="I3" t="s">
        <v>61</v>
      </c>
      <c r="J3">
        <f>D2+D3</f>
        <v>100300</v>
      </c>
    </row>
    <row r="4" spans="1:10" x14ac:dyDescent="0.25">
      <c r="A4" t="s">
        <v>42</v>
      </c>
      <c r="C4">
        <v>39000</v>
      </c>
      <c r="D4" s="3"/>
      <c r="E4" s="14"/>
      <c r="I4" t="s">
        <v>64</v>
      </c>
      <c r="J4">
        <f>J2-J3</f>
        <v>5033.3300000000017</v>
      </c>
    </row>
    <row r="5" spans="1:10" x14ac:dyDescent="0.25">
      <c r="A5" t="s">
        <v>40</v>
      </c>
      <c r="C5">
        <v>20000</v>
      </c>
      <c r="D5" s="3"/>
      <c r="E5" s="14"/>
    </row>
    <row r="6" spans="1:10" x14ac:dyDescent="0.25">
      <c r="D6" s="3"/>
      <c r="E6" s="14"/>
    </row>
    <row r="7" spans="1:10" x14ac:dyDescent="0.25">
      <c r="A7" t="s">
        <v>62</v>
      </c>
      <c r="C7">
        <f>SUM(C2:C5)</f>
        <v>105333.33</v>
      </c>
      <c r="D7" s="3">
        <f>SUM(D2:D3)</f>
        <v>100300</v>
      </c>
      <c r="E7" s="14" t="s">
        <v>63</v>
      </c>
    </row>
    <row r="8" spans="1:10" x14ac:dyDescent="0.25">
      <c r="D8" s="3">
        <v>5033.33</v>
      </c>
      <c r="E8" s="14" t="s">
        <v>65</v>
      </c>
    </row>
    <row r="9" spans="1:10" x14ac:dyDescent="0.25">
      <c r="D9" s="3"/>
      <c r="E9" s="14"/>
    </row>
    <row r="10" spans="1:10" x14ac:dyDescent="0.25">
      <c r="D10" s="3"/>
      <c r="E10" s="14"/>
    </row>
  </sheetData>
  <mergeCells count="1">
    <mergeCell ref="B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tabSelected="1" zoomScale="142" zoomScaleNormal="142" workbookViewId="0">
      <selection activeCell="D9" sqref="D9"/>
    </sheetView>
  </sheetViews>
  <sheetFormatPr defaultRowHeight="15" x14ac:dyDescent="0.25"/>
  <cols>
    <col min="2" max="2" width="28.42578125" bestFit="1" customWidth="1"/>
  </cols>
  <sheetData>
    <row r="1" spans="2:6" x14ac:dyDescent="0.25">
      <c r="B1" s="26" t="s">
        <v>76</v>
      </c>
      <c r="C1" s="26"/>
      <c r="D1" s="26"/>
      <c r="E1" s="26"/>
      <c r="F1" s="25"/>
    </row>
    <row r="2" spans="2:6" x14ac:dyDescent="0.25">
      <c r="B2" t="s">
        <v>67</v>
      </c>
      <c r="C2">
        <v>195000</v>
      </c>
      <c r="D2" s="2">
        <v>200000</v>
      </c>
      <c r="E2" s="1" t="s">
        <v>78</v>
      </c>
    </row>
    <row r="3" spans="2:6" x14ac:dyDescent="0.25">
      <c r="B3" t="s">
        <v>68</v>
      </c>
      <c r="C3">
        <v>100000</v>
      </c>
      <c r="D3" s="3">
        <f>Mastrini!O25</f>
        <v>59000</v>
      </c>
      <c r="E3" s="14" t="s">
        <v>80</v>
      </c>
    </row>
    <row r="4" spans="2:6" x14ac:dyDescent="0.25">
      <c r="B4" t="s">
        <v>69</v>
      </c>
      <c r="C4">
        <v>50000</v>
      </c>
      <c r="D4" s="3">
        <f>'Scritture contabili'!D69</f>
        <v>60000</v>
      </c>
      <c r="E4" s="14" t="s">
        <v>81</v>
      </c>
    </row>
    <row r="5" spans="2:6" x14ac:dyDescent="0.25">
      <c r="B5" t="s">
        <v>70</v>
      </c>
      <c r="C5">
        <v>98000</v>
      </c>
      <c r="D5" s="3">
        <v>20000</v>
      </c>
      <c r="E5" s="15" t="s">
        <v>84</v>
      </c>
    </row>
    <row r="6" spans="2:6" x14ac:dyDescent="0.25">
      <c r="B6" t="s">
        <v>71</v>
      </c>
      <c r="C6">
        <v>6600</v>
      </c>
      <c r="D6">
        <v>36800</v>
      </c>
      <c r="E6" s="15" t="s">
        <v>82</v>
      </c>
    </row>
    <row r="7" spans="2:6" x14ac:dyDescent="0.25">
      <c r="B7" t="s">
        <v>73</v>
      </c>
      <c r="C7">
        <v>25000</v>
      </c>
      <c r="D7" s="3">
        <v>80000</v>
      </c>
      <c r="E7" s="15" t="s">
        <v>88</v>
      </c>
    </row>
    <row r="8" spans="2:6" x14ac:dyDescent="0.25">
      <c r="B8" t="s">
        <v>51</v>
      </c>
      <c r="C8">
        <v>300</v>
      </c>
      <c r="D8" s="3">
        <v>22000</v>
      </c>
      <c r="E8" s="15" t="s">
        <v>86</v>
      </c>
    </row>
    <row r="9" spans="2:6" x14ac:dyDescent="0.25">
      <c r="B9" t="s">
        <v>75</v>
      </c>
      <c r="C9">
        <v>5033.3300000000017</v>
      </c>
      <c r="D9">
        <f>'Scritture contabili'!D74</f>
        <v>2133.3333333333335</v>
      </c>
      <c r="E9" s="15" t="s">
        <v>89</v>
      </c>
    </row>
    <row r="10" spans="2:6" x14ac:dyDescent="0.25">
      <c r="B10" t="s">
        <v>90</v>
      </c>
      <c r="C10">
        <f>SUM(C2:C9)</f>
        <v>479933.33</v>
      </c>
      <c r="D10">
        <f>SUM(D2:D9)</f>
        <v>479933.33333333331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Mastrini</vt:lpstr>
      <vt:lpstr>Calcoli</vt:lpstr>
      <vt:lpstr>Scritture contabili</vt:lpstr>
      <vt:lpstr>situazione economica</vt:lpstr>
      <vt:lpstr>situazione patrimoniale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ROSSI PAOLA</cp:lastModifiedBy>
  <dcterms:created xsi:type="dcterms:W3CDTF">2023-03-17T11:33:33Z</dcterms:created>
  <dcterms:modified xsi:type="dcterms:W3CDTF">2023-03-22T15:06:09Z</dcterms:modified>
</cp:coreProperties>
</file>