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B18EE6D-5B4A-4076-B6C0-DC2B43956518}" xr6:coauthVersionLast="36" xr6:coauthVersionMax="36" xr10:uidLastSave="{00000000-0000-0000-0000-000000000000}"/>
  <bookViews>
    <workbookView xWindow="0" yWindow="0" windowWidth="17256" windowHeight="5640" activeTab="4" xr2:uid="{DDF4EB07-C5D0-4BF3-8E38-C28CE8A6916B}"/>
  </bookViews>
  <sheets>
    <sheet name="Testo" sheetId="1" r:id="rId1"/>
    <sheet name="SoluzioneMP" sheetId="2" r:id="rId2"/>
    <sheet name="Effett SP e CEMF" sheetId="3" r:id="rId3"/>
    <sheet name="Soluzione MF" sheetId="4" r:id="rId4"/>
    <sheet name="Effetti SP e CE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B4" i="6"/>
  <c r="F58" i="4"/>
  <c r="E61" i="4"/>
  <c r="C52" i="4"/>
  <c r="F47" i="4"/>
  <c r="E49" i="4"/>
  <c r="E48" i="4"/>
  <c r="F41" i="4"/>
  <c r="E44" i="4"/>
  <c r="E43" i="4"/>
  <c r="E42" i="4"/>
  <c r="E28" i="4"/>
  <c r="D28" i="4"/>
  <c r="C28" i="4" s="1"/>
  <c r="E6" i="4"/>
  <c r="D7" i="4"/>
  <c r="C7" i="4" s="1"/>
  <c r="E7" i="4" s="1"/>
  <c r="D6" i="4"/>
  <c r="C6" i="4" s="1"/>
  <c r="E5" i="4"/>
  <c r="D5" i="4"/>
  <c r="G4" i="4"/>
  <c r="E4" i="4"/>
  <c r="E35" i="2"/>
  <c r="D15" i="3"/>
  <c r="D9" i="3"/>
  <c r="K9" i="3"/>
  <c r="G9" i="3"/>
  <c r="D3" i="3"/>
  <c r="C33" i="2"/>
  <c r="E30" i="2"/>
  <c r="D30" i="2"/>
  <c r="C30" i="2"/>
  <c r="E26" i="2"/>
  <c r="D28" i="2"/>
  <c r="A20" i="2"/>
  <c r="D17" i="2"/>
  <c r="E15" i="2"/>
  <c r="E9" i="2"/>
  <c r="D11" i="2"/>
  <c r="E3" i="2"/>
  <c r="D5" i="2"/>
  <c r="D8" i="4" l="1"/>
  <c r="C8" i="4" s="1"/>
  <c r="E8" i="4"/>
  <c r="D9" i="4" l="1"/>
  <c r="C9" i="4" s="1"/>
  <c r="E9" i="4"/>
  <c r="D10" i="4" l="1"/>
  <c r="C10" i="4" s="1"/>
  <c r="E10" i="4" s="1"/>
  <c r="D11" i="4" l="1"/>
  <c r="C11" i="4" s="1"/>
  <c r="E11" i="4" s="1"/>
  <c r="D12" i="4" l="1"/>
  <c r="C12" i="4" s="1"/>
  <c r="E12" i="4" s="1"/>
  <c r="D13" i="4" l="1"/>
  <c r="C13" i="4" s="1"/>
  <c r="E13" i="4" s="1"/>
  <c r="D14" i="4" l="1"/>
  <c r="C14" i="4" s="1"/>
  <c r="E14" i="4" s="1"/>
  <c r="D15" i="4" l="1"/>
  <c r="C15" i="4" s="1"/>
  <c r="E15" i="4" s="1"/>
  <c r="D16" i="4" l="1"/>
  <c r="C16" i="4" s="1"/>
  <c r="E16" i="4"/>
  <c r="D17" i="4" l="1"/>
  <c r="C17" i="4" s="1"/>
  <c r="E17" i="4"/>
  <c r="D18" i="4" l="1"/>
  <c r="C18" i="4" s="1"/>
  <c r="E18" i="4" s="1"/>
  <c r="D19" i="4" l="1"/>
  <c r="C19" i="4" s="1"/>
  <c r="E19" i="4" s="1"/>
  <c r="D20" i="4" l="1"/>
  <c r="C20" i="4" s="1"/>
  <c r="E20" i="4"/>
  <c r="D21" i="4" l="1"/>
  <c r="C21" i="4" s="1"/>
  <c r="E21" i="4" s="1"/>
  <c r="D22" i="4" l="1"/>
  <c r="C22" i="4" s="1"/>
  <c r="E22" i="4" s="1"/>
  <c r="D23" i="4" l="1"/>
  <c r="C23" i="4" s="1"/>
  <c r="E23" i="4" s="1"/>
  <c r="D24" i="4" l="1"/>
  <c r="C24" i="4" s="1"/>
  <c r="E24" i="4"/>
  <c r="D25" i="4" l="1"/>
  <c r="C25" i="4" s="1"/>
  <c r="E25" i="4" s="1"/>
  <c r="D26" i="4" l="1"/>
  <c r="C26" i="4" s="1"/>
  <c r="E26" i="4" s="1"/>
  <c r="D27" i="4" l="1"/>
  <c r="C27" i="4" s="1"/>
  <c r="E27" i="4" s="1"/>
</calcChain>
</file>

<file path=xl/sharedStrings.xml><?xml version="1.0" encoding="utf-8"?>
<sst xmlns="http://schemas.openxmlformats.org/spreadsheetml/2006/main" count="130" uniqueCount="66">
  <si>
    <t>In data 01/11/ n l'azienda stipula un contratto di leasing della durata di 24 mesi, contratto avente ad oggetto</t>
  </si>
  <si>
    <t xml:space="preserve">un impianto del valore du 15.000 Euro. L'importo pattuito è di Euro 20.400. Contestualmente viene pagato un maxi-canone di 4.800 + IVA 22%. Supponiamo inoltre che al termine del contratto l'azienda decida di ricattare il bene al valore di 1.200 + IVA 22%. La vita utile del bene è pari a 5 anni. </t>
  </si>
  <si>
    <t>1) pagamento maxi-canone</t>
  </si>
  <si>
    <t>Diversi</t>
  </si>
  <si>
    <t>a</t>
  </si>
  <si>
    <t>Banca c/c</t>
  </si>
  <si>
    <t>Dare</t>
  </si>
  <si>
    <t>Avere</t>
  </si>
  <si>
    <t xml:space="preserve">Canoni di leasing </t>
  </si>
  <si>
    <t>Iva ns.credito</t>
  </si>
  <si>
    <t xml:space="preserve">2) primo canone di leasing </t>
  </si>
  <si>
    <t>Alla fine di ogni mese l'azienda è tenuta a pagare un canone di leasing pari a 600 Euro + IVA 22%.</t>
  </si>
  <si>
    <t xml:space="preserve">Diversi </t>
  </si>
  <si>
    <t>Iva ans credito</t>
  </si>
  <si>
    <t xml:space="preserve">2) secondo canone di leasing </t>
  </si>
  <si>
    <t>Canoni di Leasing</t>
  </si>
  <si>
    <t>Iva ns credito</t>
  </si>
  <si>
    <t>3) calcolo del risconto</t>
  </si>
  <si>
    <t>Risconti attivi</t>
  </si>
  <si>
    <t>Canoni di leasing</t>
  </si>
  <si>
    <t xml:space="preserve">4) </t>
  </si>
  <si>
    <t>Impianti</t>
  </si>
  <si>
    <t>vita utile del bene 5 anni</t>
  </si>
  <si>
    <t>valore immobilizzazione</t>
  </si>
  <si>
    <t>ammortamento</t>
  </si>
  <si>
    <t>ammortamento impianti</t>
  </si>
  <si>
    <t xml:space="preserve">f.do ammrtamento </t>
  </si>
  <si>
    <t xml:space="preserve">Avere </t>
  </si>
  <si>
    <t>Esercizio n</t>
  </si>
  <si>
    <t>SP</t>
  </si>
  <si>
    <t>CE</t>
  </si>
  <si>
    <t>Esercizio n+1</t>
  </si>
  <si>
    <t>Esercizio n+2</t>
  </si>
  <si>
    <t xml:space="preserve">quota di maxicanone risconto attivo </t>
  </si>
  <si>
    <t>quota di maxicanone di competenza dell'esercizio n+1</t>
  </si>
  <si>
    <t>Impianti 1200</t>
  </si>
  <si>
    <t>canoni di leasing</t>
  </si>
  <si>
    <t>(f.do ammortamento)</t>
  </si>
  <si>
    <t xml:space="preserve">piano di ammortamento finanziario  </t>
  </si>
  <si>
    <t>canoni</t>
  </si>
  <si>
    <t>quota capitale</t>
  </si>
  <si>
    <t>quota interessi</t>
  </si>
  <si>
    <t>debito residuo</t>
  </si>
  <si>
    <t>scritture contabili</t>
  </si>
  <si>
    <t xml:space="preserve">1) Acquisto del bene </t>
  </si>
  <si>
    <t xml:space="preserve">Impianto in leasing/diritto d'uso </t>
  </si>
  <si>
    <t>Debiti a società di leasing</t>
  </si>
  <si>
    <t>2) Pagamento maxicanone</t>
  </si>
  <si>
    <t>Debiti a società leasing</t>
  </si>
  <si>
    <t>Iva ns. credito</t>
  </si>
  <si>
    <t>1) Prima rata</t>
  </si>
  <si>
    <t>Debiti verso società leasing</t>
  </si>
  <si>
    <t>Interessi passivi su leasing</t>
  </si>
  <si>
    <t xml:space="preserve">Iva ns. credito </t>
  </si>
  <si>
    <t>2) Seconda rata</t>
  </si>
  <si>
    <t xml:space="preserve">5) Ammortamento </t>
  </si>
  <si>
    <t>ammortamento impianti in leasing</t>
  </si>
  <si>
    <t xml:space="preserve">F.do Ammortamento impianti in leasing </t>
  </si>
  <si>
    <t>6) riscatto del bene</t>
  </si>
  <si>
    <t>Debiti v/società di leasing</t>
  </si>
  <si>
    <t>Iva a ns credito</t>
  </si>
  <si>
    <t>esercizio n</t>
  </si>
  <si>
    <t>impianti in leasing</t>
  </si>
  <si>
    <t xml:space="preserve">ammortamento </t>
  </si>
  <si>
    <t xml:space="preserve">interessi passivi su </t>
  </si>
  <si>
    <t>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</si>
</sst>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0" fillId="0" borderId="2" xfId="0" applyBorder="1"/>
    <xf numFmtId="0" fontId="0" fillId="0" borderId="3" xfId="0" applyBorder="1"/>
    <xf numFmtId="165" fontId="0" fillId="0" borderId="0" xfId="2" applyNumberFormat="1" applyFont="1"/>
    <xf numFmtId="1" fontId="0" fillId="0" borderId="0" xfId="0" applyNumberFormat="1"/>
    <xf numFmtId="3" fontId="0" fillId="0" borderId="3" xfId="0" applyNumberFormat="1" applyBorder="1"/>
    <xf numFmtId="0" fontId="0" fillId="0" borderId="1" xfId="0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45C7-8FC2-4A88-892B-0F3969157B4E}">
  <dimension ref="A1:A3"/>
  <sheetViews>
    <sheetView zoomScale="201" zoomScaleNormal="201" workbookViewId="0">
      <selection activeCell="A12" sqref="A12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8D16-31C5-47F4-B818-66E5F7B8A912}">
  <dimension ref="A1:E35"/>
  <sheetViews>
    <sheetView zoomScale="158" zoomScaleNormal="158" workbookViewId="0">
      <selection activeCell="D3" sqref="D3:E5"/>
    </sheetView>
  </sheetViews>
  <sheetFormatPr defaultRowHeight="14.4" x14ac:dyDescent="0.3"/>
  <cols>
    <col min="1" max="1" width="15" customWidth="1"/>
    <col min="3" max="3" width="16.44140625" customWidth="1"/>
    <col min="4" max="4" width="10.77734375" bestFit="1" customWidth="1"/>
  </cols>
  <sheetData>
    <row r="1" spans="1:5" x14ac:dyDescent="0.3">
      <c r="A1" t="s">
        <v>2</v>
      </c>
    </row>
    <row r="2" spans="1:5" x14ac:dyDescent="0.3">
      <c r="D2" t="s">
        <v>6</v>
      </c>
      <c r="E2" t="s">
        <v>7</v>
      </c>
    </row>
    <row r="3" spans="1:5" x14ac:dyDescent="0.3">
      <c r="A3" t="s">
        <v>3</v>
      </c>
      <c r="B3" t="s">
        <v>4</v>
      </c>
      <c r="C3" t="s">
        <v>5</v>
      </c>
      <c r="E3" s="1">
        <f>SUM(D4:D5)</f>
        <v>5856</v>
      </c>
    </row>
    <row r="4" spans="1:5" x14ac:dyDescent="0.3">
      <c r="A4" t="s">
        <v>8</v>
      </c>
      <c r="D4" s="2">
        <v>4800</v>
      </c>
    </row>
    <row r="5" spans="1:5" x14ac:dyDescent="0.3">
      <c r="A5" t="s">
        <v>9</v>
      </c>
      <c r="D5" s="2">
        <f>22%*D4</f>
        <v>1056</v>
      </c>
    </row>
    <row r="7" spans="1:5" x14ac:dyDescent="0.3">
      <c r="A7" t="s">
        <v>10</v>
      </c>
    </row>
    <row r="8" spans="1:5" x14ac:dyDescent="0.3">
      <c r="D8" t="s">
        <v>6</v>
      </c>
      <c r="E8" t="s">
        <v>7</v>
      </c>
    </row>
    <row r="9" spans="1:5" x14ac:dyDescent="0.3">
      <c r="A9" t="s">
        <v>12</v>
      </c>
      <c r="B9" t="s">
        <v>4</v>
      </c>
      <c r="C9" t="s">
        <v>5</v>
      </c>
      <c r="E9">
        <f>SUM(D10:D11)</f>
        <v>732</v>
      </c>
    </row>
    <row r="10" spans="1:5" x14ac:dyDescent="0.3">
      <c r="A10" t="s">
        <v>15</v>
      </c>
      <c r="D10">
        <v>600</v>
      </c>
    </row>
    <row r="11" spans="1:5" x14ac:dyDescent="0.3">
      <c r="A11" t="s">
        <v>13</v>
      </c>
      <c r="D11">
        <f>22%*D10</f>
        <v>132</v>
      </c>
    </row>
    <row r="13" spans="1:5" x14ac:dyDescent="0.3">
      <c r="A13" t="s">
        <v>14</v>
      </c>
    </row>
    <row r="14" spans="1:5" x14ac:dyDescent="0.3">
      <c r="D14" t="s">
        <v>6</v>
      </c>
      <c r="E14" t="s">
        <v>7</v>
      </c>
    </row>
    <row r="15" spans="1:5" x14ac:dyDescent="0.3">
      <c r="A15" t="s">
        <v>12</v>
      </c>
      <c r="B15" t="s">
        <v>4</v>
      </c>
      <c r="C15" t="s">
        <v>5</v>
      </c>
      <c r="E15">
        <f>SUM(D16:D17)</f>
        <v>732</v>
      </c>
    </row>
    <row r="16" spans="1:5" x14ac:dyDescent="0.3">
      <c r="A16" t="s">
        <v>8</v>
      </c>
      <c r="D16">
        <v>600</v>
      </c>
    </row>
    <row r="17" spans="1:5" x14ac:dyDescent="0.3">
      <c r="A17" t="s">
        <v>16</v>
      </c>
      <c r="D17">
        <f>22%*D16</f>
        <v>132</v>
      </c>
    </row>
    <row r="19" spans="1:5" x14ac:dyDescent="0.3">
      <c r="A19" t="s">
        <v>17</v>
      </c>
    </row>
    <row r="20" spans="1:5" x14ac:dyDescent="0.3">
      <c r="A20">
        <f>4800/24*22</f>
        <v>4400</v>
      </c>
    </row>
    <row r="21" spans="1:5" x14ac:dyDescent="0.3">
      <c r="D21" t="s">
        <v>6</v>
      </c>
      <c r="E21" t="s">
        <v>7</v>
      </c>
    </row>
    <row r="22" spans="1:5" x14ac:dyDescent="0.3">
      <c r="A22" t="s">
        <v>18</v>
      </c>
      <c r="B22" t="s">
        <v>4</v>
      </c>
      <c r="C22" t="s">
        <v>19</v>
      </c>
      <c r="D22">
        <v>4400</v>
      </c>
      <c r="E22">
        <v>4400</v>
      </c>
    </row>
    <row r="25" spans="1:5" x14ac:dyDescent="0.3">
      <c r="A25" t="s">
        <v>20</v>
      </c>
      <c r="D25" t="s">
        <v>6</v>
      </c>
      <c r="E25" t="s">
        <v>7</v>
      </c>
    </row>
    <row r="26" spans="1:5" x14ac:dyDescent="0.3">
      <c r="A26" t="s">
        <v>3</v>
      </c>
      <c r="B26" t="s">
        <v>4</v>
      </c>
      <c r="C26" t="s">
        <v>5</v>
      </c>
      <c r="E26" s="1">
        <f>SUM(D27:D28)</f>
        <v>1464</v>
      </c>
    </row>
    <row r="27" spans="1:5" x14ac:dyDescent="0.3">
      <c r="A27" t="s">
        <v>21</v>
      </c>
      <c r="D27" s="1">
        <v>1200</v>
      </c>
    </row>
    <row r="28" spans="1:5" x14ac:dyDescent="0.3">
      <c r="A28" t="s">
        <v>16</v>
      </c>
      <c r="D28">
        <f>22%*D27</f>
        <v>264</v>
      </c>
    </row>
    <row r="30" spans="1:5" x14ac:dyDescent="0.3">
      <c r="A30" t="s">
        <v>22</v>
      </c>
      <c r="C30">
        <f>5*12</f>
        <v>60</v>
      </c>
      <c r="D30">
        <f>24</f>
        <v>24</v>
      </c>
      <c r="E30">
        <f>C30-D30</f>
        <v>36</v>
      </c>
    </row>
    <row r="32" spans="1:5" x14ac:dyDescent="0.3">
      <c r="A32" t="s">
        <v>23</v>
      </c>
      <c r="C32">
        <v>1200</v>
      </c>
    </row>
    <row r="33" spans="1:5" x14ac:dyDescent="0.3">
      <c r="A33" t="s">
        <v>24</v>
      </c>
      <c r="C33">
        <f>C32/E30</f>
        <v>33.333333333333336</v>
      </c>
    </row>
    <row r="34" spans="1:5" x14ac:dyDescent="0.3">
      <c r="D34" t="s">
        <v>6</v>
      </c>
      <c r="E34" t="s">
        <v>27</v>
      </c>
    </row>
    <row r="35" spans="1:5" x14ac:dyDescent="0.3">
      <c r="A35" t="s">
        <v>25</v>
      </c>
      <c r="B35" t="s">
        <v>4</v>
      </c>
      <c r="C35" t="s">
        <v>26</v>
      </c>
      <c r="D35">
        <v>66.67</v>
      </c>
      <c r="E35">
        <f>66.67</f>
        <v>66.67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32A5-562E-4F80-B97D-ADA71F089689}">
  <dimension ref="A1:K18"/>
  <sheetViews>
    <sheetView topLeftCell="A2" zoomScale="162" zoomScaleNormal="162" workbookViewId="0">
      <selection activeCell="D3" sqref="D3"/>
    </sheetView>
  </sheetViews>
  <sheetFormatPr defaultRowHeight="14.4" x14ac:dyDescent="0.3"/>
  <cols>
    <col min="1" max="1" width="19" customWidth="1"/>
  </cols>
  <sheetData>
    <row r="1" spans="1:11" x14ac:dyDescent="0.3">
      <c r="A1" t="s">
        <v>28</v>
      </c>
    </row>
    <row r="2" spans="1:11" x14ac:dyDescent="0.3">
      <c r="A2" s="8" t="s">
        <v>29</v>
      </c>
      <c r="B2" s="8"/>
      <c r="D2" s="8" t="s">
        <v>30</v>
      </c>
      <c r="E2" s="8"/>
    </row>
    <row r="3" spans="1:11" x14ac:dyDescent="0.3">
      <c r="A3" t="s">
        <v>18</v>
      </c>
      <c r="B3" s="3"/>
      <c r="D3">
        <f>600+600+400</f>
        <v>1600</v>
      </c>
      <c r="E3" s="3"/>
    </row>
    <row r="4" spans="1:11" x14ac:dyDescent="0.3">
      <c r="A4">
        <v>4400</v>
      </c>
      <c r="B4" s="4"/>
      <c r="D4" t="s">
        <v>36</v>
      </c>
      <c r="E4" s="4"/>
    </row>
    <row r="5" spans="1:11" x14ac:dyDescent="0.3">
      <c r="B5" s="4"/>
      <c r="E5" s="4"/>
    </row>
    <row r="6" spans="1:11" x14ac:dyDescent="0.3">
      <c r="B6" s="4"/>
      <c r="E6" s="4"/>
    </row>
    <row r="7" spans="1:11" x14ac:dyDescent="0.3">
      <c r="A7" t="s">
        <v>31</v>
      </c>
    </row>
    <row r="8" spans="1:11" x14ac:dyDescent="0.3">
      <c r="A8" s="8" t="s">
        <v>29</v>
      </c>
      <c r="B8" s="8"/>
      <c r="D8" s="8" t="s">
        <v>30</v>
      </c>
      <c r="E8" s="8"/>
      <c r="G8" t="s">
        <v>33</v>
      </c>
      <c r="K8" t="s">
        <v>34</v>
      </c>
    </row>
    <row r="9" spans="1:11" x14ac:dyDescent="0.3">
      <c r="A9" t="s">
        <v>18</v>
      </c>
      <c r="B9" s="3"/>
      <c r="D9">
        <f>12*600+2400</f>
        <v>9600</v>
      </c>
      <c r="E9" s="3"/>
      <c r="G9">
        <f>4800/24*10</f>
        <v>2000</v>
      </c>
      <c r="K9">
        <f>4800/24*12</f>
        <v>2400</v>
      </c>
    </row>
    <row r="10" spans="1:11" x14ac:dyDescent="0.3">
      <c r="A10">
        <v>2000</v>
      </c>
      <c r="B10" s="4"/>
      <c r="D10" t="s">
        <v>36</v>
      </c>
      <c r="E10" s="4"/>
    </row>
    <row r="11" spans="1:11" x14ac:dyDescent="0.3">
      <c r="B11" s="4"/>
      <c r="E11" s="4"/>
    </row>
    <row r="12" spans="1:11" x14ac:dyDescent="0.3">
      <c r="B12" s="4"/>
      <c r="E12" s="4"/>
    </row>
    <row r="13" spans="1:11" x14ac:dyDescent="0.3">
      <c r="A13" t="s">
        <v>32</v>
      </c>
    </row>
    <row r="14" spans="1:11" x14ac:dyDescent="0.3">
      <c r="A14" s="8" t="s">
        <v>29</v>
      </c>
      <c r="B14" s="8"/>
      <c r="D14" s="8" t="s">
        <v>30</v>
      </c>
      <c r="E14" s="8"/>
    </row>
    <row r="15" spans="1:11" x14ac:dyDescent="0.3">
      <c r="A15" t="s">
        <v>35</v>
      </c>
      <c r="B15" s="3"/>
      <c r="D15">
        <f>600*10+2000</f>
        <v>8000</v>
      </c>
      <c r="E15" s="3"/>
    </row>
    <row r="16" spans="1:11" x14ac:dyDescent="0.3">
      <c r="A16" t="s">
        <v>37</v>
      </c>
      <c r="B16" s="4"/>
      <c r="D16" t="s">
        <v>36</v>
      </c>
      <c r="E16" s="4"/>
    </row>
    <row r="17" spans="1:5" x14ac:dyDescent="0.3">
      <c r="A17">
        <v>66.67</v>
      </c>
      <c r="B17" s="4"/>
      <c r="D17" t="s">
        <v>24</v>
      </c>
      <c r="E17" s="4"/>
    </row>
    <row r="18" spans="1:5" x14ac:dyDescent="0.3">
      <c r="B18" s="4"/>
      <c r="D18">
        <v>66.67</v>
      </c>
      <c r="E18" s="4"/>
    </row>
  </sheetData>
  <mergeCells count="6">
    <mergeCell ref="A2:B2"/>
    <mergeCell ref="D2:E2"/>
    <mergeCell ref="A8:B8"/>
    <mergeCell ref="D8:E8"/>
    <mergeCell ref="A14:B14"/>
    <mergeCell ref="D14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A064-DB16-4D74-B416-2DDA6BAAA7EC}">
  <dimension ref="A1:G61"/>
  <sheetViews>
    <sheetView zoomScale="151" zoomScaleNormal="158" workbookViewId="0">
      <selection activeCell="F59" sqref="F59"/>
    </sheetView>
  </sheetViews>
  <sheetFormatPr defaultRowHeight="14.4" x14ac:dyDescent="0.3"/>
  <cols>
    <col min="3" max="3" width="11.44140625" customWidth="1"/>
    <col min="4" max="4" width="21.88671875" bestFit="1" customWidth="1"/>
  </cols>
  <sheetData>
    <row r="1" spans="1:7" x14ac:dyDescent="0.3">
      <c r="A1" t="s">
        <v>38</v>
      </c>
    </row>
    <row r="2" spans="1:7" x14ac:dyDescent="0.3">
      <c r="B2" t="s">
        <v>39</v>
      </c>
      <c r="C2" t="s">
        <v>40</v>
      </c>
      <c r="D2" t="s">
        <v>41</v>
      </c>
      <c r="E2" t="s">
        <v>42</v>
      </c>
    </row>
    <row r="3" spans="1:7" x14ac:dyDescent="0.3">
      <c r="E3" s="1">
        <v>10200</v>
      </c>
    </row>
    <row r="4" spans="1:7" x14ac:dyDescent="0.3">
      <c r="A4">
        <v>1</v>
      </c>
      <c r="B4">
        <v>600</v>
      </c>
      <c r="C4">
        <v>248.1</v>
      </c>
      <c r="D4">
        <v>351.9</v>
      </c>
      <c r="E4" s="1">
        <f>E3-C4</f>
        <v>9951.9</v>
      </c>
      <c r="G4" s="5">
        <f>D4/E3</f>
        <v>3.4499999999999996E-2</v>
      </c>
    </row>
    <row r="5" spans="1:7" x14ac:dyDescent="0.3">
      <c r="A5">
        <v>2</v>
      </c>
      <c r="B5">
        <v>600</v>
      </c>
      <c r="C5">
        <v>256.7</v>
      </c>
      <c r="D5">
        <f>G4*E4</f>
        <v>343.34054999999995</v>
      </c>
      <c r="E5" s="1">
        <f>E4-C5</f>
        <v>9695.1999999999989</v>
      </c>
    </row>
    <row r="6" spans="1:7" x14ac:dyDescent="0.3">
      <c r="A6">
        <v>3</v>
      </c>
      <c r="B6">
        <v>600</v>
      </c>
      <c r="C6">
        <f>B6-D6</f>
        <v>265.51560000000006</v>
      </c>
      <c r="D6">
        <f>$G$4*E5</f>
        <v>334.48439999999994</v>
      </c>
      <c r="E6" s="1">
        <f t="shared" ref="E6:E27" si="0">E5-C6</f>
        <v>9429.6843999999983</v>
      </c>
    </row>
    <row r="7" spans="1:7" x14ac:dyDescent="0.3">
      <c r="A7">
        <v>4</v>
      </c>
      <c r="B7">
        <v>600</v>
      </c>
      <c r="C7">
        <f t="shared" ref="C7:C28" si="1">B7-D7</f>
        <v>274.67588820000009</v>
      </c>
      <c r="D7">
        <f t="shared" ref="D7:D27" si="2">$G$4*E6</f>
        <v>325.32411179999991</v>
      </c>
      <c r="E7" s="1">
        <f t="shared" si="0"/>
        <v>9155.0085117999988</v>
      </c>
    </row>
    <row r="8" spans="1:7" x14ac:dyDescent="0.3">
      <c r="A8">
        <v>5</v>
      </c>
      <c r="B8">
        <v>600</v>
      </c>
      <c r="C8">
        <f t="shared" si="1"/>
        <v>284.15220634290006</v>
      </c>
      <c r="D8">
        <f t="shared" si="2"/>
        <v>315.84779365709994</v>
      </c>
      <c r="E8" s="1">
        <f t="shared" si="0"/>
        <v>8870.8563054570986</v>
      </c>
    </row>
    <row r="9" spans="1:7" x14ac:dyDescent="0.3">
      <c r="A9">
        <v>6</v>
      </c>
      <c r="B9">
        <v>600</v>
      </c>
      <c r="C9">
        <f t="shared" si="1"/>
        <v>293.95545746173013</v>
      </c>
      <c r="D9">
        <f t="shared" si="2"/>
        <v>306.04454253826987</v>
      </c>
      <c r="E9" s="1">
        <f t="shared" si="0"/>
        <v>8576.9008479953682</v>
      </c>
    </row>
    <row r="10" spans="1:7" x14ac:dyDescent="0.3">
      <c r="A10">
        <v>7</v>
      </c>
      <c r="B10">
        <v>600</v>
      </c>
      <c r="C10">
        <f t="shared" si="1"/>
        <v>304.09692074415983</v>
      </c>
      <c r="D10">
        <f t="shared" si="2"/>
        <v>295.90307925584017</v>
      </c>
      <c r="E10" s="1">
        <f t="shared" si="0"/>
        <v>8272.8039272512087</v>
      </c>
    </row>
    <row r="11" spans="1:7" x14ac:dyDescent="0.3">
      <c r="A11">
        <v>8</v>
      </c>
      <c r="B11">
        <v>600</v>
      </c>
      <c r="C11">
        <f t="shared" si="1"/>
        <v>314.58826450983332</v>
      </c>
      <c r="D11">
        <f t="shared" si="2"/>
        <v>285.41173549016668</v>
      </c>
      <c r="E11" s="1">
        <f t="shared" si="0"/>
        <v>7958.2156627413751</v>
      </c>
    </row>
    <row r="12" spans="1:7" x14ac:dyDescent="0.3">
      <c r="A12">
        <v>9</v>
      </c>
      <c r="B12">
        <v>600</v>
      </c>
      <c r="C12">
        <f t="shared" si="1"/>
        <v>325.44155963542261</v>
      </c>
      <c r="D12">
        <f t="shared" si="2"/>
        <v>274.55844036457739</v>
      </c>
      <c r="E12" s="1">
        <f t="shared" si="0"/>
        <v>7632.7741031059522</v>
      </c>
    </row>
    <row r="13" spans="1:7" x14ac:dyDescent="0.3">
      <c r="A13">
        <v>10</v>
      </c>
      <c r="B13">
        <v>600</v>
      </c>
      <c r="C13">
        <f t="shared" si="1"/>
        <v>336.66929344284466</v>
      </c>
      <c r="D13">
        <f t="shared" si="2"/>
        <v>263.33070655715534</v>
      </c>
      <c r="E13" s="1">
        <f t="shared" si="0"/>
        <v>7296.1048096631075</v>
      </c>
    </row>
    <row r="14" spans="1:7" x14ac:dyDescent="0.3">
      <c r="A14">
        <v>11</v>
      </c>
      <c r="B14">
        <v>600</v>
      </c>
      <c r="C14">
        <f t="shared" si="1"/>
        <v>348.28438406662281</v>
      </c>
      <c r="D14">
        <f t="shared" si="2"/>
        <v>251.71561593337719</v>
      </c>
      <c r="E14" s="1">
        <f t="shared" si="0"/>
        <v>6947.8204255964847</v>
      </c>
    </row>
    <row r="15" spans="1:7" x14ac:dyDescent="0.3">
      <c r="A15">
        <v>12</v>
      </c>
      <c r="B15">
        <v>600</v>
      </c>
      <c r="C15">
        <f t="shared" si="1"/>
        <v>360.3001953169213</v>
      </c>
      <c r="D15">
        <f t="shared" si="2"/>
        <v>239.6998046830787</v>
      </c>
      <c r="E15" s="1">
        <f t="shared" si="0"/>
        <v>6587.5202302795633</v>
      </c>
    </row>
    <row r="16" spans="1:7" x14ac:dyDescent="0.3">
      <c r="A16">
        <v>13</v>
      </c>
      <c r="B16">
        <v>600</v>
      </c>
      <c r="C16">
        <f t="shared" si="1"/>
        <v>372.73055205535513</v>
      </c>
      <c r="D16">
        <f t="shared" si="2"/>
        <v>227.2694479446449</v>
      </c>
      <c r="E16" s="1">
        <f t="shared" si="0"/>
        <v>6214.7896782242078</v>
      </c>
    </row>
    <row r="17" spans="1:6" x14ac:dyDescent="0.3">
      <c r="A17">
        <v>14</v>
      </c>
      <c r="B17">
        <v>600</v>
      </c>
      <c r="C17">
        <f t="shared" si="1"/>
        <v>385.58975610126487</v>
      </c>
      <c r="D17">
        <f t="shared" si="2"/>
        <v>214.41024389873513</v>
      </c>
      <c r="E17" s="1">
        <f t="shared" si="0"/>
        <v>5829.1999221229426</v>
      </c>
    </row>
    <row r="18" spans="1:6" x14ac:dyDescent="0.3">
      <c r="A18">
        <v>15</v>
      </c>
      <c r="B18">
        <v>600</v>
      </c>
      <c r="C18">
        <f t="shared" si="1"/>
        <v>398.89260268675849</v>
      </c>
      <c r="D18">
        <f t="shared" si="2"/>
        <v>201.10739731324151</v>
      </c>
      <c r="E18" s="1">
        <f t="shared" si="0"/>
        <v>5430.3073194361841</v>
      </c>
    </row>
    <row r="19" spans="1:6" x14ac:dyDescent="0.3">
      <c r="A19">
        <v>16</v>
      </c>
      <c r="B19">
        <v>600</v>
      </c>
      <c r="C19">
        <f t="shared" si="1"/>
        <v>412.65439747945163</v>
      </c>
      <c r="D19">
        <f t="shared" si="2"/>
        <v>187.34560252054834</v>
      </c>
      <c r="E19" s="1">
        <f t="shared" si="0"/>
        <v>5017.6529219567328</v>
      </c>
    </row>
    <row r="20" spans="1:6" x14ac:dyDescent="0.3">
      <c r="A20">
        <v>17</v>
      </c>
      <c r="B20">
        <v>600</v>
      </c>
      <c r="C20">
        <f t="shared" si="1"/>
        <v>426.89097419249276</v>
      </c>
      <c r="D20">
        <f t="shared" si="2"/>
        <v>173.10902580750727</v>
      </c>
      <c r="E20" s="1">
        <f t="shared" si="0"/>
        <v>4590.7619477642402</v>
      </c>
    </row>
    <row r="21" spans="1:6" x14ac:dyDescent="0.3">
      <c r="A21">
        <v>18</v>
      </c>
      <c r="B21">
        <v>600</v>
      </c>
      <c r="C21">
        <f t="shared" si="1"/>
        <v>441.6187128021337</v>
      </c>
      <c r="D21">
        <f t="shared" si="2"/>
        <v>158.38128719786627</v>
      </c>
      <c r="E21" s="1">
        <f t="shared" si="0"/>
        <v>4149.1432349621064</v>
      </c>
    </row>
    <row r="22" spans="1:6" x14ac:dyDescent="0.3">
      <c r="A22">
        <v>19</v>
      </c>
      <c r="B22">
        <v>600</v>
      </c>
      <c r="C22">
        <f t="shared" si="1"/>
        <v>456.85455839380734</v>
      </c>
      <c r="D22">
        <f t="shared" si="2"/>
        <v>143.14544160619266</v>
      </c>
      <c r="E22" s="1">
        <f t="shared" si="0"/>
        <v>3692.2886765682988</v>
      </c>
    </row>
    <row r="23" spans="1:6" x14ac:dyDescent="0.3">
      <c r="A23">
        <v>20</v>
      </c>
      <c r="B23">
        <v>600</v>
      </c>
      <c r="C23">
        <f t="shared" si="1"/>
        <v>472.61604065839367</v>
      </c>
      <c r="D23">
        <f t="shared" si="2"/>
        <v>127.3839593416063</v>
      </c>
      <c r="E23" s="1">
        <f t="shared" si="0"/>
        <v>3219.6726359099052</v>
      </c>
    </row>
    <row r="24" spans="1:6" x14ac:dyDescent="0.3">
      <c r="A24">
        <v>21</v>
      </c>
      <c r="B24">
        <v>600</v>
      </c>
      <c r="C24">
        <f t="shared" si="1"/>
        <v>488.92129406110826</v>
      </c>
      <c r="D24">
        <f t="shared" si="2"/>
        <v>111.07870593889172</v>
      </c>
      <c r="E24" s="1">
        <f t="shared" si="0"/>
        <v>2730.751341848797</v>
      </c>
    </row>
    <row r="25" spans="1:6" x14ac:dyDescent="0.3">
      <c r="A25">
        <v>22</v>
      </c>
      <c r="B25">
        <v>600</v>
      </c>
      <c r="C25">
        <f t="shared" si="1"/>
        <v>505.78907870621651</v>
      </c>
      <c r="D25">
        <f t="shared" si="2"/>
        <v>94.210921293783485</v>
      </c>
      <c r="E25" s="1">
        <f t="shared" si="0"/>
        <v>2224.9622631425805</v>
      </c>
    </row>
    <row r="26" spans="1:6" x14ac:dyDescent="0.3">
      <c r="A26">
        <v>23</v>
      </c>
      <c r="B26">
        <v>600</v>
      </c>
      <c r="C26">
        <f t="shared" si="1"/>
        <v>523.23880192158094</v>
      </c>
      <c r="D26">
        <f t="shared" si="2"/>
        <v>76.761198078419014</v>
      </c>
      <c r="E26" s="1">
        <f t="shared" si="0"/>
        <v>1701.7234612209995</v>
      </c>
    </row>
    <row r="27" spans="1:6" x14ac:dyDescent="0.3">
      <c r="A27">
        <v>24</v>
      </c>
      <c r="B27">
        <v>600</v>
      </c>
      <c r="C27">
        <f t="shared" si="1"/>
        <v>541.29054058787551</v>
      </c>
      <c r="D27">
        <f t="shared" si="2"/>
        <v>58.709459412124474</v>
      </c>
      <c r="E27" s="1">
        <f t="shared" si="0"/>
        <v>1160.432920633124</v>
      </c>
    </row>
    <row r="28" spans="1:6" x14ac:dyDescent="0.3">
      <c r="B28">
        <v>1200</v>
      </c>
      <c r="C28">
        <f t="shared" si="1"/>
        <v>1159.9650642381573</v>
      </c>
      <c r="D28">
        <f>G4*E27</f>
        <v>40.034935761842775</v>
      </c>
      <c r="E28" s="1">
        <f>B28-C28-D28</f>
        <v>-8.5265128291212022E-14</v>
      </c>
    </row>
    <row r="30" spans="1:6" x14ac:dyDescent="0.3">
      <c r="A30" t="s">
        <v>43</v>
      </c>
    </row>
    <row r="32" spans="1:6" x14ac:dyDescent="0.3">
      <c r="A32" t="s">
        <v>44</v>
      </c>
      <c r="E32" t="s">
        <v>6</v>
      </c>
      <c r="F32" t="s">
        <v>7</v>
      </c>
    </row>
    <row r="33" spans="1:6" x14ac:dyDescent="0.3">
      <c r="A33" t="s">
        <v>45</v>
      </c>
      <c r="C33" t="s">
        <v>4</v>
      </c>
      <c r="D33" t="s">
        <v>46</v>
      </c>
      <c r="E33" s="1">
        <v>15000</v>
      </c>
      <c r="F33" s="1">
        <v>15000</v>
      </c>
    </row>
    <row r="35" spans="1:6" x14ac:dyDescent="0.3">
      <c r="A35" t="s">
        <v>47</v>
      </c>
      <c r="E35" t="s">
        <v>6</v>
      </c>
      <c r="F35" t="s">
        <v>7</v>
      </c>
    </row>
    <row r="36" spans="1:6" x14ac:dyDescent="0.3">
      <c r="A36" t="s">
        <v>3</v>
      </c>
      <c r="C36" t="s">
        <v>4</v>
      </c>
      <c r="D36" t="s">
        <v>5</v>
      </c>
      <c r="F36">
        <v>5856</v>
      </c>
    </row>
    <row r="37" spans="1:6" x14ac:dyDescent="0.3">
      <c r="A37" t="s">
        <v>48</v>
      </c>
      <c r="E37">
        <v>4800</v>
      </c>
    </row>
    <row r="38" spans="1:6" x14ac:dyDescent="0.3">
      <c r="A38" t="s">
        <v>49</v>
      </c>
      <c r="E38">
        <v>1056</v>
      </c>
    </row>
    <row r="40" spans="1:6" x14ac:dyDescent="0.3">
      <c r="A40" t="s">
        <v>50</v>
      </c>
      <c r="E40" t="s">
        <v>6</v>
      </c>
      <c r="F40" t="s">
        <v>7</v>
      </c>
    </row>
    <row r="41" spans="1:6" x14ac:dyDescent="0.3">
      <c r="A41" t="s">
        <v>3</v>
      </c>
      <c r="C41" t="s">
        <v>4</v>
      </c>
      <c r="D41" t="s">
        <v>5</v>
      </c>
      <c r="F41">
        <f>SUM(E42:E44)</f>
        <v>732</v>
      </c>
    </row>
    <row r="42" spans="1:6" x14ac:dyDescent="0.3">
      <c r="A42" t="s">
        <v>51</v>
      </c>
      <c r="E42">
        <f>C4</f>
        <v>248.1</v>
      </c>
    </row>
    <row r="43" spans="1:6" x14ac:dyDescent="0.3">
      <c r="A43" t="s">
        <v>52</v>
      </c>
      <c r="E43">
        <f>D4</f>
        <v>351.9</v>
      </c>
    </row>
    <row r="44" spans="1:6" x14ac:dyDescent="0.3">
      <c r="A44" t="s">
        <v>53</v>
      </c>
      <c r="E44">
        <f>22%*600</f>
        <v>132</v>
      </c>
    </row>
    <row r="46" spans="1:6" x14ac:dyDescent="0.3">
      <c r="A46" t="s">
        <v>54</v>
      </c>
      <c r="E46" t="s">
        <v>6</v>
      </c>
      <c r="F46" t="s">
        <v>7</v>
      </c>
    </row>
    <row r="47" spans="1:6" x14ac:dyDescent="0.3">
      <c r="A47" t="s">
        <v>3</v>
      </c>
      <c r="C47" t="s">
        <v>4</v>
      </c>
      <c r="D47" t="s">
        <v>5</v>
      </c>
      <c r="F47" s="6">
        <f>SUM(E48:E50)</f>
        <v>732.04054999999994</v>
      </c>
    </row>
    <row r="48" spans="1:6" x14ac:dyDescent="0.3">
      <c r="A48" t="s">
        <v>51</v>
      </c>
      <c r="E48">
        <f>C5</f>
        <v>256.7</v>
      </c>
    </row>
    <row r="49" spans="1:6" x14ac:dyDescent="0.3">
      <c r="A49" t="s">
        <v>52</v>
      </c>
      <c r="E49">
        <f>D5</f>
        <v>343.34054999999995</v>
      </c>
    </row>
    <row r="50" spans="1:6" x14ac:dyDescent="0.3">
      <c r="A50" t="s">
        <v>53</v>
      </c>
      <c r="E50">
        <v>132</v>
      </c>
    </row>
    <row r="52" spans="1:6" x14ac:dyDescent="0.3">
      <c r="A52" t="s">
        <v>55</v>
      </c>
      <c r="C52">
        <f>15000/5</f>
        <v>3000</v>
      </c>
    </row>
    <row r="53" spans="1:6" x14ac:dyDescent="0.3">
      <c r="E53" t="s">
        <v>6</v>
      </c>
      <c r="F53" t="s">
        <v>7</v>
      </c>
    </row>
    <row r="54" spans="1:6" x14ac:dyDescent="0.3">
      <c r="A54" t="s">
        <v>56</v>
      </c>
      <c r="C54" t="s">
        <v>4</v>
      </c>
      <c r="D54" t="s">
        <v>57</v>
      </c>
      <c r="E54">
        <v>3000</v>
      </c>
      <c r="F54">
        <v>3000</v>
      </c>
    </row>
    <row r="56" spans="1:6" x14ac:dyDescent="0.3">
      <c r="A56" t="s">
        <v>58</v>
      </c>
    </row>
    <row r="57" spans="1:6" x14ac:dyDescent="0.3">
      <c r="E57" t="s">
        <v>6</v>
      </c>
      <c r="F57" t="s">
        <v>7</v>
      </c>
    </row>
    <row r="58" spans="1:6" x14ac:dyDescent="0.3">
      <c r="A58" t="s">
        <v>12</v>
      </c>
      <c r="C58" t="s">
        <v>4</v>
      </c>
      <c r="D58" t="s">
        <v>5</v>
      </c>
      <c r="F58">
        <f>SUM(E59:E61)</f>
        <v>1464</v>
      </c>
    </row>
    <row r="59" spans="1:6" x14ac:dyDescent="0.3">
      <c r="A59" t="s">
        <v>59</v>
      </c>
      <c r="E59">
        <v>1160</v>
      </c>
    </row>
    <row r="60" spans="1:6" x14ac:dyDescent="0.3">
      <c r="A60" t="s">
        <v>52</v>
      </c>
      <c r="E60">
        <v>40</v>
      </c>
    </row>
    <row r="61" spans="1:6" x14ac:dyDescent="0.3">
      <c r="A61" t="s">
        <v>60</v>
      </c>
      <c r="E61">
        <f>22%*1200</f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166-8CDF-4CF7-8104-17D5429EB0FB}">
  <dimension ref="A1:E7"/>
  <sheetViews>
    <sheetView tabSelected="1" zoomScale="141" zoomScaleNormal="141" workbookViewId="0">
      <selection activeCell="A2" sqref="A2:B2"/>
    </sheetView>
  </sheetViews>
  <sheetFormatPr defaultRowHeight="14.4" x14ac:dyDescent="0.3"/>
  <cols>
    <col min="1" max="1" width="18.77734375" customWidth="1"/>
    <col min="2" max="2" width="14.44140625" customWidth="1"/>
    <col min="4" max="4" width="15.77734375" customWidth="1"/>
  </cols>
  <sheetData>
    <row r="1" spans="1:5" x14ac:dyDescent="0.3">
      <c r="C1" t="s">
        <v>61</v>
      </c>
    </row>
    <row r="2" spans="1:5" x14ac:dyDescent="0.3">
      <c r="A2" s="8" t="s">
        <v>29</v>
      </c>
      <c r="B2" s="8"/>
      <c r="D2" s="8" t="s">
        <v>30</v>
      </c>
      <c r="E2" s="8"/>
    </row>
    <row r="3" spans="1:5" x14ac:dyDescent="0.3">
      <c r="A3" t="s">
        <v>62</v>
      </c>
      <c r="B3" s="3" t="s">
        <v>59</v>
      </c>
      <c r="D3" t="s">
        <v>63</v>
      </c>
      <c r="E3" s="3"/>
    </row>
    <row r="4" spans="1:5" x14ac:dyDescent="0.3">
      <c r="A4">
        <v>15000</v>
      </c>
      <c r="B4" s="7">
        <f>'Soluzione MF'!E5</f>
        <v>9695.1999999999989</v>
      </c>
      <c r="D4" s="1">
        <v>3000</v>
      </c>
      <c r="E4" s="4"/>
    </row>
    <row r="5" spans="1:5" x14ac:dyDescent="0.3">
      <c r="A5" t="s">
        <v>37</v>
      </c>
      <c r="B5" s="4"/>
      <c r="D5" t="s">
        <v>64</v>
      </c>
      <c r="E5" s="4"/>
    </row>
    <row r="6" spans="1:5" x14ac:dyDescent="0.3">
      <c r="A6">
        <v>3000</v>
      </c>
      <c r="B6" s="4"/>
      <c r="D6" t="s">
        <v>65</v>
      </c>
      <c r="E6" s="4"/>
    </row>
    <row r="7" spans="1:5" x14ac:dyDescent="0.3">
      <c r="D7">
        <f>'Soluzione MF'!D4+'Soluzione MF'!D5</f>
        <v>695.24054999999998</v>
      </c>
    </row>
  </sheetData>
  <mergeCells count="2">
    <mergeCell ref="A2:B2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Testo</vt:lpstr>
      <vt:lpstr>SoluzioneMP</vt:lpstr>
      <vt:lpstr>Effett SP e CEMF</vt:lpstr>
      <vt:lpstr>Soluzione MF</vt:lpstr>
      <vt:lpstr>Effetti SP e CE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2023-04-13T10:30:39Z</dcterms:created>
  <dcterms:modified xsi:type="dcterms:W3CDTF">2023-04-13T12:12:50Z</dcterms:modified>
</cp:coreProperties>
</file>