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IO_MOBILE\20220204-093400  (Completo)\UNITS\Didattica\DIDATTICA_TS\Materiali_AA_vari\Slide_Ts_22-23\Economia_Applicata_Ingegneria\Parte A - Principi di economia\"/>
    </mc:Choice>
  </mc:AlternateContent>
  <xr:revisionPtr revIDLastSave="0" documentId="13_ncr:1_{65FF88D0-50DB-43A9-B16C-010BB3F72A7D}" xr6:coauthVersionLast="36" xr6:coauthVersionMax="36" xr10:uidLastSave="{00000000-0000-0000-0000-000000000000}"/>
  <bookViews>
    <workbookView xWindow="0" yWindow="0" windowWidth="23040" windowHeight="10500" firstSheet="8" activeTab="10" xr2:uid="{00000000-000D-0000-FFFF-FFFF00000000}"/>
  </bookViews>
  <sheets>
    <sheet name="Parametri" sheetId="17" r:id="rId1"/>
    <sheet name="Libera concorrenza" sheetId="13" r:id="rId2"/>
    <sheet name="Monopolio" sheetId="14" r:id="rId3"/>
    <sheet name="Monopsonio" sheetId="15" r:id="rId4"/>
    <sheet name="Monopolio bilaterale" sheetId="16" r:id="rId5"/>
    <sheet name="Giochi" sheetId="24" r:id="rId6"/>
    <sheet name="Duopolio Nash-Cournot" sheetId="18" r:id="rId7"/>
    <sheet name="Duopolio N-C Equilibrio" sheetId="23" r:id="rId8"/>
    <sheet name="Duopolio e collusione" sheetId="21" r:id="rId9"/>
    <sheet name="Duopolio differenziato" sheetId="22" r:id="rId10"/>
    <sheet name="Concorrenza monopolistica" sheetId="25" r:id="rId11"/>
  </sheet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lo" name="Intervallo" connection="WorksheetConnection_Funzioni utilità Cobb-Douglas_2!$A$12:$C$47"/>
        </x15:modelTables>
      </x15:dataModel>
    </ext>
  </extLst>
</workbook>
</file>

<file path=xl/calcChain.xml><?xml version="1.0" encoding="utf-8"?>
<calcChain xmlns="http://schemas.openxmlformats.org/spreadsheetml/2006/main">
  <c r="F23" i="25" l="1"/>
  <c r="F27" i="25"/>
  <c r="F35" i="25"/>
  <c r="F38" i="25"/>
  <c r="F39" i="25"/>
  <c r="F43" i="25"/>
  <c r="F51" i="25"/>
  <c r="E23" i="25"/>
  <c r="E24" i="25"/>
  <c r="F24" i="25" s="1"/>
  <c r="E25" i="25"/>
  <c r="F25" i="25" s="1"/>
  <c r="E26" i="25"/>
  <c r="F26" i="25" s="1"/>
  <c r="E27" i="25"/>
  <c r="E28" i="25"/>
  <c r="F28" i="25" s="1"/>
  <c r="E29" i="25"/>
  <c r="F29" i="25" s="1"/>
  <c r="E30" i="25"/>
  <c r="F30" i="25" s="1"/>
  <c r="E31" i="25"/>
  <c r="F31" i="25" s="1"/>
  <c r="E32" i="25"/>
  <c r="F32" i="25" s="1"/>
  <c r="E33" i="25"/>
  <c r="F33" i="25" s="1"/>
  <c r="E34" i="25"/>
  <c r="F34" i="25" s="1"/>
  <c r="E35" i="25"/>
  <c r="E36" i="25"/>
  <c r="F36" i="25" s="1"/>
  <c r="E37" i="25"/>
  <c r="F37" i="25" s="1"/>
  <c r="E38" i="25"/>
  <c r="E39" i="25"/>
  <c r="E40" i="25"/>
  <c r="F40" i="25" s="1"/>
  <c r="E41" i="25"/>
  <c r="F41" i="25" s="1"/>
  <c r="E42" i="25"/>
  <c r="F42" i="25" s="1"/>
  <c r="E43" i="25"/>
  <c r="E44" i="25"/>
  <c r="F44" i="25" s="1"/>
  <c r="E45" i="25"/>
  <c r="F45" i="25" s="1"/>
  <c r="E46" i="25"/>
  <c r="F46" i="25" s="1"/>
  <c r="E47" i="25"/>
  <c r="F47" i="25" s="1"/>
  <c r="E48" i="25"/>
  <c r="F48" i="25" s="1"/>
  <c r="E49" i="25"/>
  <c r="F49" i="25" s="1"/>
  <c r="E50" i="25"/>
  <c r="F50" i="25" s="1"/>
  <c r="E51" i="25"/>
  <c r="E22" i="25"/>
  <c r="F22" i="25" s="1"/>
  <c r="D51" i="25"/>
  <c r="C51" i="25"/>
  <c r="B51" i="25"/>
  <c r="D50" i="25"/>
  <c r="C50" i="25"/>
  <c r="B50" i="25"/>
  <c r="D49" i="25"/>
  <c r="C49" i="25"/>
  <c r="B49" i="25"/>
  <c r="D48" i="25"/>
  <c r="C48" i="25"/>
  <c r="B48" i="25"/>
  <c r="D47" i="25"/>
  <c r="C47" i="25"/>
  <c r="B47" i="25"/>
  <c r="D46" i="25"/>
  <c r="C46" i="25"/>
  <c r="B46" i="25"/>
  <c r="D45" i="25"/>
  <c r="C45" i="25"/>
  <c r="B45" i="25"/>
  <c r="D44" i="25"/>
  <c r="C44" i="25"/>
  <c r="B44" i="25"/>
  <c r="D43" i="25"/>
  <c r="C43" i="25"/>
  <c r="B43" i="25"/>
  <c r="D42" i="25"/>
  <c r="C42" i="25"/>
  <c r="B42" i="25"/>
  <c r="D41" i="25"/>
  <c r="C41" i="25"/>
  <c r="B41" i="25"/>
  <c r="D40" i="25"/>
  <c r="C40" i="25"/>
  <c r="B40" i="25"/>
  <c r="D39" i="25"/>
  <c r="C39" i="25"/>
  <c r="B39" i="25"/>
  <c r="D38" i="25"/>
  <c r="C38" i="25"/>
  <c r="B38" i="25"/>
  <c r="D37" i="25"/>
  <c r="C37" i="25"/>
  <c r="B37" i="25"/>
  <c r="D36" i="25"/>
  <c r="C36" i="25"/>
  <c r="B36" i="25"/>
  <c r="D35" i="25"/>
  <c r="C35" i="25"/>
  <c r="B35" i="25"/>
  <c r="D34" i="25"/>
  <c r="C34" i="25"/>
  <c r="B34" i="25"/>
  <c r="D33" i="25"/>
  <c r="C33" i="25"/>
  <c r="B33" i="25"/>
  <c r="D32" i="25"/>
  <c r="C32" i="25"/>
  <c r="B32" i="25"/>
  <c r="D31" i="25"/>
  <c r="C31" i="25"/>
  <c r="B31" i="25"/>
  <c r="D30" i="25"/>
  <c r="C30" i="25"/>
  <c r="B30" i="25"/>
  <c r="D29" i="25"/>
  <c r="C29" i="25"/>
  <c r="B29" i="25"/>
  <c r="D28" i="25"/>
  <c r="C28" i="25"/>
  <c r="B28" i="25"/>
  <c r="D27" i="25"/>
  <c r="C27" i="25"/>
  <c r="B27" i="25"/>
  <c r="D26" i="25"/>
  <c r="C26" i="25"/>
  <c r="B26" i="25"/>
  <c r="D25" i="25"/>
  <c r="C25" i="25"/>
  <c r="B25" i="25"/>
  <c r="D24" i="25"/>
  <c r="C24" i="25"/>
  <c r="B24" i="25"/>
  <c r="D23" i="25"/>
  <c r="C23" i="25"/>
  <c r="B23" i="25"/>
  <c r="D22" i="25"/>
  <c r="C22" i="25"/>
  <c r="B22" i="25"/>
  <c r="G29" i="25" l="1"/>
  <c r="I29" i="25"/>
  <c r="G22" i="25"/>
  <c r="H22" i="25"/>
  <c r="C4" i="25"/>
  <c r="G37" i="25" s="1"/>
  <c r="G28" i="25"/>
  <c r="I28" i="25"/>
  <c r="H28" i="25"/>
  <c r="G47" i="25"/>
  <c r="I46" i="25"/>
  <c r="G49" i="25"/>
  <c r="I49" i="25"/>
  <c r="H41" i="25"/>
  <c r="G41" i="25"/>
  <c r="G33" i="25"/>
  <c r="G25" i="25"/>
  <c r="I42" i="25"/>
  <c r="G48" i="25"/>
  <c r="I48" i="25"/>
  <c r="H48" i="25"/>
  <c r="H32" i="25"/>
  <c r="G24" i="25"/>
  <c r="I24" i="25"/>
  <c r="H24" i="25"/>
  <c r="G23" i="25"/>
  <c r="G27" i="25"/>
  <c r="H50" i="25"/>
  <c r="H42" i="25"/>
  <c r="H34" i="25"/>
  <c r="H26" i="25"/>
  <c r="H23" i="25"/>
  <c r="I47" i="25"/>
  <c r="I39" i="25"/>
  <c r="I31" i="25"/>
  <c r="I23" i="25"/>
  <c r="H51" i="25"/>
  <c r="H43" i="25"/>
  <c r="H35" i="25"/>
  <c r="H27" i="25"/>
  <c r="H30" i="25" l="1"/>
  <c r="H31" i="25"/>
  <c r="G35" i="25"/>
  <c r="I32" i="25"/>
  <c r="I25" i="25"/>
  <c r="I27" i="25"/>
  <c r="H36" i="25"/>
  <c r="H45" i="25"/>
  <c r="H38" i="25"/>
  <c r="H39" i="25"/>
  <c r="G43" i="25"/>
  <c r="H40" i="25"/>
  <c r="H33" i="25"/>
  <c r="I43" i="25"/>
  <c r="I44" i="25"/>
  <c r="I34" i="25"/>
  <c r="H46" i="25"/>
  <c r="H47" i="25"/>
  <c r="G51" i="25"/>
  <c r="G40" i="25"/>
  <c r="I33" i="25"/>
  <c r="I30" i="25"/>
  <c r="G44" i="25"/>
  <c r="H37" i="25"/>
  <c r="I35" i="25"/>
  <c r="G32" i="25"/>
  <c r="I26" i="25"/>
  <c r="I41" i="25"/>
  <c r="I38" i="25"/>
  <c r="I36" i="25"/>
  <c r="I22" i="25"/>
  <c r="G45" i="25"/>
  <c r="G36" i="25"/>
  <c r="I50" i="25"/>
  <c r="I37" i="25"/>
  <c r="G39" i="25"/>
  <c r="I40" i="25"/>
  <c r="H25" i="25"/>
  <c r="C11" i="25" s="1"/>
  <c r="C12" i="25" s="1"/>
  <c r="H49" i="25"/>
  <c r="G31" i="25"/>
  <c r="H44" i="25"/>
  <c r="H29" i="25"/>
  <c r="G30" i="25"/>
  <c r="G26" i="25"/>
  <c r="G42" i="25"/>
  <c r="G38" i="25"/>
  <c r="G34" i="25"/>
  <c r="G50" i="25"/>
  <c r="G46" i="25"/>
  <c r="I45" i="25"/>
  <c r="I51" i="25"/>
  <c r="B7" i="25" l="1"/>
  <c r="B8" i="25" s="1"/>
  <c r="B10" i="25" s="1"/>
  <c r="B11" i="25" s="1"/>
  <c r="C8" i="25"/>
  <c r="C9" i="25" l="1"/>
  <c r="C10" i="25" s="1"/>
  <c r="C5" i="25"/>
  <c r="C63" i="24" l="1"/>
  <c r="D63" i="24" s="1"/>
  <c r="B63" i="24"/>
  <c r="A63" i="24"/>
  <c r="C62" i="24"/>
  <c r="D62" i="24" s="1"/>
  <c r="B62" i="24"/>
  <c r="A62" i="24"/>
  <c r="E59" i="24"/>
  <c r="C59" i="24"/>
  <c r="E57" i="24"/>
  <c r="C57" i="24"/>
  <c r="B57" i="24"/>
  <c r="E56" i="24"/>
  <c r="C56" i="24"/>
  <c r="B51" i="24"/>
  <c r="B59" i="24" s="1"/>
  <c r="B49" i="24"/>
  <c r="C42" i="24"/>
  <c r="D42" i="24" s="1"/>
  <c r="B42" i="24"/>
  <c r="A42" i="24"/>
  <c r="C41" i="24"/>
  <c r="D41" i="24" s="1"/>
  <c r="B41" i="24"/>
  <c r="A41" i="24"/>
  <c r="E38" i="24"/>
  <c r="C38" i="24"/>
  <c r="B38" i="24"/>
  <c r="E36" i="24"/>
  <c r="C36" i="24"/>
  <c r="B36" i="24"/>
  <c r="E35" i="24"/>
  <c r="C35" i="24"/>
  <c r="B30" i="24"/>
  <c r="B28" i="24"/>
  <c r="C22" i="24"/>
  <c r="D22" i="24" s="1"/>
  <c r="B22" i="24"/>
  <c r="A22" i="24"/>
  <c r="C21" i="24"/>
  <c r="D21" i="24" s="1"/>
  <c r="B21" i="24"/>
  <c r="A21" i="24"/>
  <c r="E18" i="24"/>
  <c r="C18" i="24"/>
  <c r="E16" i="24"/>
  <c r="C16" i="24"/>
  <c r="E15" i="24"/>
  <c r="C15" i="24"/>
  <c r="B10" i="24"/>
  <c r="B18" i="24" s="1"/>
  <c r="B8" i="24"/>
  <c r="B16" i="24" s="1"/>
  <c r="F63" i="24" l="1"/>
  <c r="E63" i="24"/>
  <c r="F42" i="24"/>
  <c r="E42" i="24"/>
  <c r="F22" i="24"/>
  <c r="E22" i="24"/>
  <c r="F62" i="24"/>
  <c r="E62" i="24"/>
  <c r="F21" i="24"/>
  <c r="E21" i="24"/>
  <c r="F41" i="24"/>
  <c r="E41" i="24"/>
  <c r="B23" i="22"/>
  <c r="B22" i="23"/>
  <c r="C19" i="23"/>
  <c r="C7" i="23"/>
  <c r="B26" i="23"/>
  <c r="B27" i="23"/>
  <c r="B7" i="23"/>
  <c r="C5" i="23"/>
  <c r="B5" i="23"/>
  <c r="C4" i="23"/>
  <c r="B4" i="23"/>
  <c r="X1" i="23"/>
  <c r="W1" i="23"/>
  <c r="B13" i="23"/>
  <c r="B19" i="23"/>
  <c r="B23" i="23"/>
  <c r="B24" i="23"/>
  <c r="C14" i="23"/>
  <c r="C16" i="23"/>
  <c r="C20" i="23"/>
  <c r="C27" i="23"/>
  <c r="C28" i="23"/>
  <c r="B17" i="23"/>
  <c r="C22" i="22"/>
  <c r="C27" i="21"/>
  <c r="H37" i="22"/>
  <c r="G37" i="22"/>
  <c r="B28" i="22"/>
  <c r="C30" i="22" s="1"/>
  <c r="C27" i="22"/>
  <c r="B14" i="22"/>
  <c r="D55" i="22"/>
  <c r="C14" i="22"/>
  <c r="C5" i="22"/>
  <c r="B5" i="22"/>
  <c r="C4" i="22"/>
  <c r="B4" i="22"/>
  <c r="AA1" i="22"/>
  <c r="Z1" i="22"/>
  <c r="C23" i="23"/>
  <c r="C22" i="23"/>
  <c r="D53" i="22"/>
  <c r="D60" i="22"/>
  <c r="D59" i="22"/>
  <c r="D58" i="22"/>
  <c r="D54" i="22"/>
  <c r="D57" i="22"/>
  <c r="D56" i="22"/>
  <c r="C7" i="22"/>
  <c r="B7" i="22"/>
  <c r="B13" i="21"/>
  <c r="B53" i="22"/>
  <c r="B57" i="22"/>
  <c r="B58" i="22"/>
  <c r="B59" i="22"/>
  <c r="B60" i="22"/>
  <c r="B54" i="22"/>
  <c r="B55" i="22"/>
  <c r="B56" i="22"/>
  <c r="B26" i="21"/>
  <c r="B27" i="21"/>
  <c r="C23" i="21"/>
  <c r="C22" i="21"/>
  <c r="B22" i="21"/>
  <c r="C20" i="21"/>
  <c r="C19" i="21"/>
  <c r="B17" i="21"/>
  <c r="C16" i="21"/>
  <c r="C14" i="21"/>
  <c r="B19" i="21"/>
  <c r="B23" i="21"/>
  <c r="B24" i="21"/>
  <c r="C5" i="21"/>
  <c r="B5" i="21"/>
  <c r="C4" i="21"/>
  <c r="B4" i="21"/>
  <c r="B7" i="21"/>
  <c r="X1" i="21"/>
  <c r="W1" i="21"/>
  <c r="B25" i="22"/>
  <c r="G40" i="22" s="1"/>
  <c r="C25" i="22"/>
  <c r="C28" i="21"/>
  <c r="C7" i="21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15" i="18"/>
  <c r="C5" i="18"/>
  <c r="B5" i="18"/>
  <c r="C4" i="18"/>
  <c r="B4" i="18"/>
  <c r="X1" i="18"/>
  <c r="W1" i="18"/>
  <c r="B7" i="18"/>
  <c r="C7" i="18"/>
  <c r="C13" i="16"/>
  <c r="C14" i="16"/>
  <c r="B14" i="16"/>
  <c r="B13" i="16"/>
  <c r="C4" i="16"/>
  <c r="C5" i="16"/>
  <c r="B5" i="16"/>
  <c r="B4" i="16"/>
  <c r="C11" i="15"/>
  <c r="C12" i="15"/>
  <c r="B12" i="15"/>
  <c r="B11" i="15"/>
  <c r="C4" i="15"/>
  <c r="C5" i="15"/>
  <c r="B5" i="15"/>
  <c r="B4" i="15"/>
  <c r="C13" i="14"/>
  <c r="C14" i="14"/>
  <c r="B14" i="14"/>
  <c r="B13" i="14"/>
  <c r="C4" i="14"/>
  <c r="C5" i="14"/>
  <c r="B5" i="14"/>
  <c r="B4" i="14"/>
  <c r="C12" i="13"/>
  <c r="C11" i="13"/>
  <c r="B12" i="13"/>
  <c r="B11" i="13"/>
  <c r="C4" i="13"/>
  <c r="C5" i="13"/>
  <c r="B5" i="13"/>
  <c r="B4" i="13"/>
  <c r="C14" i="17"/>
  <c r="B14" i="17"/>
  <c r="C7" i="17"/>
  <c r="B7" i="17"/>
  <c r="X1" i="17"/>
  <c r="W1" i="17"/>
  <c r="C34" i="16"/>
  <c r="C7" i="16"/>
  <c r="C9" i="16"/>
  <c r="B7" i="16"/>
  <c r="B78" i="16"/>
  <c r="X1" i="16"/>
  <c r="W1" i="16"/>
  <c r="C41" i="15"/>
  <c r="X1" i="15"/>
  <c r="W1" i="15"/>
  <c r="W1" i="14"/>
  <c r="V1" i="14"/>
  <c r="E16" i="18"/>
  <c r="E24" i="18"/>
  <c r="E32" i="18"/>
  <c r="E40" i="18"/>
  <c r="E48" i="18"/>
  <c r="E56" i="18"/>
  <c r="E64" i="18"/>
  <c r="E72" i="18"/>
  <c r="E80" i="18"/>
  <c r="E88" i="18"/>
  <c r="E15" i="18"/>
  <c r="E18" i="18"/>
  <c r="E34" i="18"/>
  <c r="E58" i="18"/>
  <c r="E90" i="18"/>
  <c r="E19" i="18"/>
  <c r="E27" i="18"/>
  <c r="E35" i="18"/>
  <c r="E51" i="18"/>
  <c r="E59" i="18"/>
  <c r="E83" i="18"/>
  <c r="E52" i="18"/>
  <c r="E29" i="18"/>
  <c r="E61" i="18"/>
  <c r="E93" i="18"/>
  <c r="E22" i="18"/>
  <c r="E23" i="18"/>
  <c r="E31" i="18"/>
  <c r="E39" i="18"/>
  <c r="E47" i="18"/>
  <c r="E55" i="18"/>
  <c r="E63" i="18"/>
  <c r="E71" i="18"/>
  <c r="E79" i="18"/>
  <c r="E87" i="18"/>
  <c r="E95" i="18"/>
  <c r="E17" i="18"/>
  <c r="E25" i="18"/>
  <c r="E33" i="18"/>
  <c r="E41" i="18"/>
  <c r="E49" i="18"/>
  <c r="E57" i="18"/>
  <c r="E65" i="18"/>
  <c r="E73" i="18"/>
  <c r="E81" i="18"/>
  <c r="E89" i="18"/>
  <c r="E26" i="18"/>
  <c r="E42" i="18"/>
  <c r="E50" i="18"/>
  <c r="E66" i="18"/>
  <c r="E74" i="18"/>
  <c r="E82" i="18"/>
  <c r="E43" i="18"/>
  <c r="E67" i="18"/>
  <c r="E75" i="18"/>
  <c r="E91" i="18"/>
  <c r="E20" i="18"/>
  <c r="E28" i="18"/>
  <c r="E36" i="18"/>
  <c r="E44" i="18"/>
  <c r="E60" i="18"/>
  <c r="E68" i="18"/>
  <c r="E76" i="18"/>
  <c r="E84" i="18"/>
  <c r="E92" i="18"/>
  <c r="E21" i="18"/>
  <c r="E37" i="18"/>
  <c r="E45" i="18"/>
  <c r="E53" i="18"/>
  <c r="E69" i="18"/>
  <c r="E77" i="18"/>
  <c r="E85" i="18"/>
  <c r="E30" i="18"/>
  <c r="E38" i="18"/>
  <c r="E46" i="18"/>
  <c r="E54" i="18"/>
  <c r="E62" i="18"/>
  <c r="E70" i="18"/>
  <c r="E78" i="18"/>
  <c r="E86" i="18"/>
  <c r="E94" i="18"/>
  <c r="C55" i="18"/>
  <c r="C63" i="18"/>
  <c r="C71" i="18"/>
  <c r="C79" i="18"/>
  <c r="C87" i="18"/>
  <c r="C95" i="18"/>
  <c r="C23" i="18"/>
  <c r="C31" i="18"/>
  <c r="C39" i="18"/>
  <c r="C47" i="18"/>
  <c r="C32" i="18"/>
  <c r="C40" i="18"/>
  <c r="C15" i="18"/>
  <c r="C73" i="18"/>
  <c r="C89" i="18"/>
  <c r="C25" i="18"/>
  <c r="C41" i="18"/>
  <c r="C50" i="18"/>
  <c r="C66" i="18"/>
  <c r="C82" i="18"/>
  <c r="C18" i="18"/>
  <c r="C34" i="18"/>
  <c r="C67" i="18"/>
  <c r="C19" i="18"/>
  <c r="C35" i="18"/>
  <c r="C60" i="18"/>
  <c r="C76" i="18"/>
  <c r="C92" i="18"/>
  <c r="C36" i="18"/>
  <c r="C53" i="18"/>
  <c r="C69" i="18"/>
  <c r="C85" i="18"/>
  <c r="C29" i="18"/>
  <c r="C45" i="18"/>
  <c r="C62" i="18"/>
  <c r="C78" i="18"/>
  <c r="C22" i="18"/>
  <c r="C38" i="18"/>
  <c r="C48" i="18"/>
  <c r="C56" i="18"/>
  <c r="C64" i="18"/>
  <c r="C72" i="18"/>
  <c r="C80" i="18"/>
  <c r="C88" i="18"/>
  <c r="C16" i="18"/>
  <c r="C24" i="18"/>
  <c r="C57" i="18"/>
  <c r="C83" i="18"/>
  <c r="C20" i="18"/>
  <c r="C93" i="18"/>
  <c r="C94" i="18"/>
  <c r="C49" i="18"/>
  <c r="C65" i="18"/>
  <c r="C81" i="18"/>
  <c r="C17" i="18"/>
  <c r="C33" i="18"/>
  <c r="C58" i="18"/>
  <c r="C74" i="18"/>
  <c r="C90" i="18"/>
  <c r="C26" i="18"/>
  <c r="C42" i="18"/>
  <c r="C51" i="18"/>
  <c r="C59" i="18"/>
  <c r="C75" i="18"/>
  <c r="C91" i="18"/>
  <c r="C27" i="18"/>
  <c r="C43" i="18"/>
  <c r="C52" i="18"/>
  <c r="C68" i="18"/>
  <c r="C84" i="18"/>
  <c r="C28" i="18"/>
  <c r="C44" i="18"/>
  <c r="C61" i="18"/>
  <c r="C77" i="18"/>
  <c r="C21" i="18"/>
  <c r="C37" i="18"/>
  <c r="C54" i="18"/>
  <c r="C70" i="18"/>
  <c r="C86" i="18"/>
  <c r="C30" i="18"/>
  <c r="C46" i="18"/>
  <c r="C16" i="16"/>
  <c r="B16" i="16"/>
  <c r="C59" i="16"/>
  <c r="C14" i="15"/>
  <c r="C16" i="15"/>
  <c r="B14" i="15"/>
  <c r="C52" i="15"/>
  <c r="C7" i="15"/>
  <c r="B7" i="15"/>
  <c r="B117" i="15"/>
  <c r="B16" i="14"/>
  <c r="C78" i="14"/>
  <c r="C16" i="14"/>
  <c r="C115" i="14"/>
  <c r="B7" i="14"/>
  <c r="B9" i="14"/>
  <c r="C7" i="14"/>
  <c r="C9" i="14"/>
  <c r="B38" i="16"/>
  <c r="B102" i="16"/>
  <c r="B46" i="16"/>
  <c r="B54" i="16"/>
  <c r="B115" i="16"/>
  <c r="B62" i="16"/>
  <c r="B86" i="16"/>
  <c r="B110" i="16"/>
  <c r="C50" i="16"/>
  <c r="B70" i="16"/>
  <c r="B9" i="16"/>
  <c r="B94" i="16"/>
  <c r="B57" i="16"/>
  <c r="B65" i="16"/>
  <c r="B36" i="16"/>
  <c r="B44" i="16"/>
  <c r="B52" i="16"/>
  <c r="B60" i="16"/>
  <c r="B68" i="16"/>
  <c r="B76" i="16"/>
  <c r="B84" i="16"/>
  <c r="C89" i="16"/>
  <c r="B92" i="16"/>
  <c r="B100" i="16"/>
  <c r="B108" i="16"/>
  <c r="B39" i="16"/>
  <c r="B47" i="16"/>
  <c r="B55" i="16"/>
  <c r="B63" i="16"/>
  <c r="B71" i="16"/>
  <c r="B79" i="16"/>
  <c r="B87" i="16"/>
  <c r="B95" i="16"/>
  <c r="B103" i="16"/>
  <c r="B111" i="16"/>
  <c r="B41" i="16"/>
  <c r="B49" i="16"/>
  <c r="B81" i="16"/>
  <c r="B97" i="16"/>
  <c r="B105" i="16"/>
  <c r="B113" i="16"/>
  <c r="B42" i="16"/>
  <c r="B114" i="16"/>
  <c r="B69" i="16"/>
  <c r="B85" i="16"/>
  <c r="B101" i="16"/>
  <c r="C18" i="16"/>
  <c r="B40" i="16"/>
  <c r="B48" i="16"/>
  <c r="B56" i="16"/>
  <c r="B64" i="16"/>
  <c r="B72" i="16"/>
  <c r="B80" i="16"/>
  <c r="B88" i="16"/>
  <c r="B96" i="16"/>
  <c r="B104" i="16"/>
  <c r="B112" i="16"/>
  <c r="B73" i="16"/>
  <c r="B89" i="16"/>
  <c r="B50" i="16"/>
  <c r="B58" i="16"/>
  <c r="B66" i="16"/>
  <c r="B74" i="16"/>
  <c r="B82" i="16"/>
  <c r="B90" i="16"/>
  <c r="B98" i="16"/>
  <c r="B106" i="16"/>
  <c r="B37" i="16"/>
  <c r="B45" i="16"/>
  <c r="B53" i="16"/>
  <c r="B61" i="16"/>
  <c r="B77" i="16"/>
  <c r="B93" i="16"/>
  <c r="B109" i="16"/>
  <c r="B35" i="16"/>
  <c r="B43" i="16"/>
  <c r="B51" i="16"/>
  <c r="B59" i="16"/>
  <c r="B67" i="16"/>
  <c r="B75" i="16"/>
  <c r="B83" i="16"/>
  <c r="B91" i="16"/>
  <c r="B99" i="16"/>
  <c r="B107" i="16"/>
  <c r="C53" i="14"/>
  <c r="C117" i="14"/>
  <c r="C112" i="14"/>
  <c r="C91" i="14"/>
  <c r="C14" i="13"/>
  <c r="B14" i="13"/>
  <c r="C38" i="16"/>
  <c r="C88" i="16"/>
  <c r="C57" i="16"/>
  <c r="C115" i="16"/>
  <c r="C98" i="16"/>
  <c r="C42" i="16"/>
  <c r="C113" i="16"/>
  <c r="C81" i="16"/>
  <c r="C49" i="16"/>
  <c r="C51" i="16"/>
  <c r="C99" i="16"/>
  <c r="C67" i="16"/>
  <c r="C80" i="16"/>
  <c r="C48" i="16"/>
  <c r="C111" i="16"/>
  <c r="C79" i="16"/>
  <c r="C39" i="16"/>
  <c r="C93" i="16"/>
  <c r="C61" i="16"/>
  <c r="C106" i="16"/>
  <c r="C92" i="16"/>
  <c r="C60" i="16"/>
  <c r="B18" i="16"/>
  <c r="C62" i="16"/>
  <c r="C54" i="16"/>
  <c r="C56" i="16"/>
  <c r="C87" i="16"/>
  <c r="C101" i="16"/>
  <c r="C37" i="16"/>
  <c r="C100" i="16"/>
  <c r="C36" i="16"/>
  <c r="C86" i="16"/>
  <c r="C47" i="16"/>
  <c r="C20" i="16"/>
  <c r="B23" i="16"/>
  <c r="C112" i="16"/>
  <c r="C72" i="16"/>
  <c r="C103" i="16"/>
  <c r="C53" i="16"/>
  <c r="C84" i="16"/>
  <c r="C91" i="16"/>
  <c r="C96" i="16"/>
  <c r="C66" i="16"/>
  <c r="C97" i="16"/>
  <c r="C65" i="16"/>
  <c r="C83" i="16"/>
  <c r="C75" i="16"/>
  <c r="C78" i="16"/>
  <c r="C55" i="16"/>
  <c r="C69" i="16"/>
  <c r="C58" i="16"/>
  <c r="C102" i="16"/>
  <c r="C68" i="16"/>
  <c r="C70" i="16"/>
  <c r="C104" i="16"/>
  <c r="C82" i="16"/>
  <c r="C105" i="16"/>
  <c r="C73" i="16"/>
  <c r="C41" i="16"/>
  <c r="C43" i="16"/>
  <c r="C35" i="16"/>
  <c r="C40" i="16"/>
  <c r="C71" i="16"/>
  <c r="C85" i="16"/>
  <c r="C90" i="16"/>
  <c r="C52" i="16"/>
  <c r="C107" i="16"/>
  <c r="C94" i="16"/>
  <c r="C64" i="16"/>
  <c r="C114" i="16"/>
  <c r="C95" i="16"/>
  <c r="C63" i="16"/>
  <c r="C109" i="16"/>
  <c r="C77" i="16"/>
  <c r="C45" i="16"/>
  <c r="C74" i="16"/>
  <c r="C110" i="16"/>
  <c r="C108" i="16"/>
  <c r="C76" i="16"/>
  <c r="C44" i="16"/>
  <c r="C46" i="16"/>
  <c r="C117" i="15"/>
  <c r="C70" i="15"/>
  <c r="C83" i="15"/>
  <c r="C104" i="15"/>
  <c r="C66" i="15"/>
  <c r="C116" i="15"/>
  <c r="C58" i="15"/>
  <c r="C108" i="15"/>
  <c r="C44" i="15"/>
  <c r="C62" i="15"/>
  <c r="C75" i="15"/>
  <c r="C96" i="15"/>
  <c r="C109" i="15"/>
  <c r="C45" i="15"/>
  <c r="C53" i="15"/>
  <c r="C54" i="15"/>
  <c r="C106" i="15"/>
  <c r="C42" i="15"/>
  <c r="C92" i="15"/>
  <c r="C110" i="15"/>
  <c r="C46" i="15"/>
  <c r="C59" i="15"/>
  <c r="C80" i="15"/>
  <c r="C93" i="15"/>
  <c r="C100" i="15"/>
  <c r="C101" i="15"/>
  <c r="C98" i="15"/>
  <c r="C111" i="15"/>
  <c r="C84" i="15"/>
  <c r="C102" i="15"/>
  <c r="C115" i="15"/>
  <c r="C51" i="15"/>
  <c r="C72" i="15"/>
  <c r="C85" i="15"/>
  <c r="C118" i="15"/>
  <c r="C90" i="15"/>
  <c r="C103" i="15"/>
  <c r="C76" i="15"/>
  <c r="C94" i="15"/>
  <c r="C107" i="15"/>
  <c r="C43" i="15"/>
  <c r="C64" i="15"/>
  <c r="C77" i="15"/>
  <c r="C114" i="15"/>
  <c r="C88" i="15"/>
  <c r="C82" i="15"/>
  <c r="C95" i="15"/>
  <c r="C68" i="15"/>
  <c r="C86" i="15"/>
  <c r="C99" i="15"/>
  <c r="C120" i="15"/>
  <c r="C56" i="15"/>
  <c r="C69" i="15"/>
  <c r="C50" i="15"/>
  <c r="C67" i="15"/>
  <c r="C74" i="15"/>
  <c r="C87" i="15"/>
  <c r="C60" i="15"/>
  <c r="C78" i="15"/>
  <c r="C91" i="15"/>
  <c r="C112" i="15"/>
  <c r="C48" i="15"/>
  <c r="C61" i="15"/>
  <c r="C122" i="15"/>
  <c r="C89" i="15"/>
  <c r="C55" i="15"/>
  <c r="C79" i="15"/>
  <c r="C47" i="15"/>
  <c r="C81" i="15"/>
  <c r="C49" i="15"/>
  <c r="B16" i="15"/>
  <c r="C73" i="15"/>
  <c r="C105" i="15"/>
  <c r="C57" i="15"/>
  <c r="C121" i="15"/>
  <c r="C71" i="15"/>
  <c r="C113" i="15"/>
  <c r="C65" i="15"/>
  <c r="C63" i="15"/>
  <c r="C97" i="15"/>
  <c r="C119" i="15"/>
  <c r="B113" i="15"/>
  <c r="B49" i="15"/>
  <c r="B62" i="15"/>
  <c r="B112" i="15"/>
  <c r="B48" i="15"/>
  <c r="B92" i="15"/>
  <c r="B101" i="15"/>
  <c r="B122" i="15"/>
  <c r="B87" i="15"/>
  <c r="B59" i="15"/>
  <c r="B68" i="15"/>
  <c r="B116" i="15"/>
  <c r="B114" i="15"/>
  <c r="B105" i="15"/>
  <c r="B73" i="15"/>
  <c r="B118" i="15"/>
  <c r="B86" i="15"/>
  <c r="B54" i="15"/>
  <c r="B104" i="15"/>
  <c r="B72" i="15"/>
  <c r="B66" i="15"/>
  <c r="C21" i="15"/>
  <c r="B21" i="15"/>
  <c r="B28" i="15"/>
  <c r="B93" i="15"/>
  <c r="B61" i="15"/>
  <c r="B111" i="15"/>
  <c r="B79" i="15"/>
  <c r="B47" i="15"/>
  <c r="B115" i="15"/>
  <c r="B83" i="15"/>
  <c r="B51" i="15"/>
  <c r="B58" i="15"/>
  <c r="B44" i="15"/>
  <c r="B81" i="15"/>
  <c r="B94" i="15"/>
  <c r="B74" i="15"/>
  <c r="B80" i="15"/>
  <c r="B119" i="15"/>
  <c r="B50" i="15"/>
  <c r="B97" i="15"/>
  <c r="B110" i="15"/>
  <c r="B78" i="15"/>
  <c r="B96" i="15"/>
  <c r="B64" i="15"/>
  <c r="B42" i="15"/>
  <c r="B84" i="15"/>
  <c r="B85" i="15"/>
  <c r="B53" i="15"/>
  <c r="B103" i="15"/>
  <c r="B71" i="15"/>
  <c r="B100" i="15"/>
  <c r="B107" i="15"/>
  <c r="B75" i="15"/>
  <c r="B43" i="15"/>
  <c r="B108" i="15"/>
  <c r="B60" i="15"/>
  <c r="B69" i="15"/>
  <c r="B55" i="15"/>
  <c r="B91" i="15"/>
  <c r="B106" i="15"/>
  <c r="B65" i="15"/>
  <c r="B46" i="15"/>
  <c r="B98" i="15"/>
  <c r="B121" i="15"/>
  <c r="B89" i="15"/>
  <c r="B57" i="15"/>
  <c r="B102" i="15"/>
  <c r="B70" i="15"/>
  <c r="B90" i="15"/>
  <c r="B120" i="15"/>
  <c r="B88" i="15"/>
  <c r="B56" i="15"/>
  <c r="B76" i="15"/>
  <c r="B109" i="15"/>
  <c r="B77" i="15"/>
  <c r="B45" i="15"/>
  <c r="B95" i="15"/>
  <c r="B63" i="15"/>
  <c r="B82" i="15"/>
  <c r="B99" i="15"/>
  <c r="B67" i="15"/>
  <c r="B52" i="15"/>
  <c r="C79" i="14"/>
  <c r="C41" i="14"/>
  <c r="C44" i="14"/>
  <c r="C75" i="14"/>
  <c r="C96" i="14"/>
  <c r="C101" i="14"/>
  <c r="C87" i="14"/>
  <c r="C66" i="14"/>
  <c r="C55" i="14"/>
  <c r="C111" i="14"/>
  <c r="C92" i="14"/>
  <c r="C118" i="14"/>
  <c r="C54" i="14"/>
  <c r="C67" i="14"/>
  <c r="C88" i="14"/>
  <c r="C93" i="14"/>
  <c r="C63" i="14"/>
  <c r="C58" i="14"/>
  <c r="C47" i="14"/>
  <c r="C73" i="14"/>
  <c r="C84" i="14"/>
  <c r="C110" i="14"/>
  <c r="C46" i="14"/>
  <c r="C82" i="14"/>
  <c r="C108" i="14"/>
  <c r="C70" i="14"/>
  <c r="C119" i="14"/>
  <c r="C105" i="14"/>
  <c r="C85" i="14"/>
  <c r="C113" i="14"/>
  <c r="C72" i="14"/>
  <c r="C68" i="14"/>
  <c r="C107" i="14"/>
  <c r="C43" i="14"/>
  <c r="C64" i="14"/>
  <c r="C69" i="14"/>
  <c r="C98" i="14"/>
  <c r="C103" i="14"/>
  <c r="C89" i="14"/>
  <c r="C49" i="14"/>
  <c r="C60" i="14"/>
  <c r="C86" i="14"/>
  <c r="C83" i="14"/>
  <c r="C104" i="14"/>
  <c r="C109" i="14"/>
  <c r="C45" i="14"/>
  <c r="C74" i="14"/>
  <c r="C71" i="14"/>
  <c r="C100" i="14"/>
  <c r="C62" i="14"/>
  <c r="C59" i="14"/>
  <c r="C80" i="14"/>
  <c r="C114" i="14"/>
  <c r="C50" i="14"/>
  <c r="C65" i="14"/>
  <c r="C76" i="14"/>
  <c r="C102" i="14"/>
  <c r="C56" i="14"/>
  <c r="C51" i="14"/>
  <c r="C77" i="14"/>
  <c r="C106" i="14"/>
  <c r="C42" i="14"/>
  <c r="C97" i="14"/>
  <c r="C57" i="14"/>
  <c r="C94" i="14"/>
  <c r="C48" i="14"/>
  <c r="C99" i="14"/>
  <c r="C120" i="14"/>
  <c r="C40" i="14"/>
  <c r="C61" i="14"/>
  <c r="C90" i="14"/>
  <c r="C95" i="14"/>
  <c r="C81" i="14"/>
  <c r="C116" i="14"/>
  <c r="C52" i="14"/>
  <c r="B62" i="14"/>
  <c r="B94" i="14"/>
  <c r="D102" i="14"/>
  <c r="B84" i="14"/>
  <c r="B113" i="14"/>
  <c r="B40" i="14"/>
  <c r="B80" i="14"/>
  <c r="B48" i="14"/>
  <c r="B101" i="14"/>
  <c r="B69" i="14"/>
  <c r="B105" i="14"/>
  <c r="B68" i="14"/>
  <c r="B97" i="14"/>
  <c r="B44" i="14"/>
  <c r="B76" i="14"/>
  <c r="B118" i="14"/>
  <c r="B86" i="14"/>
  <c r="B54" i="14"/>
  <c r="B119" i="14"/>
  <c r="B87" i="14"/>
  <c r="B55" i="14"/>
  <c r="B89" i="14"/>
  <c r="B52" i="14"/>
  <c r="B81" i="14"/>
  <c r="B115" i="14"/>
  <c r="B108" i="14"/>
  <c r="B104" i="14"/>
  <c r="B72" i="14"/>
  <c r="B93" i="14"/>
  <c r="B61" i="14"/>
  <c r="B106" i="14"/>
  <c r="B73" i="14"/>
  <c r="B114" i="14"/>
  <c r="B65" i="14"/>
  <c r="B83" i="14"/>
  <c r="B67" i="14"/>
  <c r="B95" i="14"/>
  <c r="B63" i="14"/>
  <c r="B91" i="14"/>
  <c r="B112" i="14"/>
  <c r="B78" i="14"/>
  <c r="B79" i="14"/>
  <c r="B90" i="14"/>
  <c r="B98" i="14"/>
  <c r="B43" i="14"/>
  <c r="B64" i="14"/>
  <c r="B53" i="14"/>
  <c r="B41" i="14"/>
  <c r="B75" i="14"/>
  <c r="B102" i="14"/>
  <c r="B70" i="14"/>
  <c r="B103" i="14"/>
  <c r="B71" i="14"/>
  <c r="B58" i="14"/>
  <c r="B116" i="14"/>
  <c r="B66" i="14"/>
  <c r="D43" i="14"/>
  <c r="B107" i="14"/>
  <c r="B92" i="14"/>
  <c r="B110" i="14"/>
  <c r="B46" i="14"/>
  <c r="B111" i="14"/>
  <c r="B47" i="14"/>
  <c r="B57" i="14"/>
  <c r="B49" i="14"/>
  <c r="B59" i="14"/>
  <c r="B96" i="14"/>
  <c r="B117" i="14"/>
  <c r="B85" i="14"/>
  <c r="B74" i="14"/>
  <c r="B82" i="14"/>
  <c r="D73" i="14"/>
  <c r="B51" i="14"/>
  <c r="B120" i="14"/>
  <c r="B88" i="14"/>
  <c r="B56" i="14"/>
  <c r="B109" i="14"/>
  <c r="B77" i="14"/>
  <c r="B45" i="14"/>
  <c r="B42" i="14"/>
  <c r="B100" i="14"/>
  <c r="B50" i="14"/>
  <c r="D79" i="14"/>
  <c r="B60" i="14"/>
  <c r="B99" i="14"/>
  <c r="D92" i="14"/>
  <c r="D50" i="14"/>
  <c r="D107" i="14"/>
  <c r="D110" i="14"/>
  <c r="D96" i="14"/>
  <c r="D118" i="14"/>
  <c r="E37" i="16"/>
  <c r="E45" i="16"/>
  <c r="E53" i="16"/>
  <c r="E61" i="16"/>
  <c r="E69" i="16"/>
  <c r="E77" i="16"/>
  <c r="E85" i="16"/>
  <c r="E93" i="16"/>
  <c r="E101" i="16"/>
  <c r="E109" i="16"/>
  <c r="E38" i="16"/>
  <c r="E46" i="16"/>
  <c r="E54" i="16"/>
  <c r="E62" i="16"/>
  <c r="E70" i="16"/>
  <c r="E78" i="16"/>
  <c r="E86" i="16"/>
  <c r="E94" i="16"/>
  <c r="E102" i="16"/>
  <c r="E110" i="16"/>
  <c r="E50" i="16"/>
  <c r="E90" i="16"/>
  <c r="E114" i="16"/>
  <c r="E58" i="16"/>
  <c r="E40" i="16"/>
  <c r="E48" i="16"/>
  <c r="E56" i="16"/>
  <c r="E64" i="16"/>
  <c r="E72" i="16"/>
  <c r="E80" i="16"/>
  <c r="E88" i="16"/>
  <c r="E96" i="16"/>
  <c r="E104" i="16"/>
  <c r="E112" i="16"/>
  <c r="E41" i="16"/>
  <c r="E49" i="16"/>
  <c r="E57" i="16"/>
  <c r="E65" i="16"/>
  <c r="E73" i="16"/>
  <c r="E81" i="16"/>
  <c r="E89" i="16"/>
  <c r="E97" i="16"/>
  <c r="E105" i="16"/>
  <c r="E113" i="16"/>
  <c r="E42" i="16"/>
  <c r="E66" i="16"/>
  <c r="E74" i="16"/>
  <c r="E82" i="16"/>
  <c r="E98" i="16"/>
  <c r="E106" i="16"/>
  <c r="E43" i="16"/>
  <c r="E51" i="16"/>
  <c r="E59" i="16"/>
  <c r="E67" i="16"/>
  <c r="E75" i="16"/>
  <c r="E83" i="16"/>
  <c r="E91" i="16"/>
  <c r="E99" i="16"/>
  <c r="E107" i="16"/>
  <c r="E115" i="16"/>
  <c r="E36" i="16"/>
  <c r="E44" i="16"/>
  <c r="E52" i="16"/>
  <c r="E60" i="16"/>
  <c r="E68" i="16"/>
  <c r="E76" i="16"/>
  <c r="E84" i="16"/>
  <c r="E92" i="16"/>
  <c r="E100" i="16"/>
  <c r="E108" i="16"/>
  <c r="E35" i="16"/>
  <c r="E39" i="16"/>
  <c r="E47" i="16"/>
  <c r="E55" i="16"/>
  <c r="E63" i="16"/>
  <c r="E71" i="16"/>
  <c r="E79" i="16"/>
  <c r="E87" i="16"/>
  <c r="E95" i="16"/>
  <c r="E103" i="16"/>
  <c r="E111" i="16"/>
  <c r="D108" i="16"/>
  <c r="D44" i="16"/>
  <c r="D43" i="16"/>
  <c r="D112" i="16"/>
  <c r="D80" i="16"/>
  <c r="D72" i="16"/>
  <c r="D64" i="16"/>
  <c r="D56" i="16"/>
  <c r="C28" i="16"/>
  <c r="D100" i="16"/>
  <c r="D92" i="16"/>
  <c r="D84" i="16"/>
  <c r="D76" i="16"/>
  <c r="D68" i="16"/>
  <c r="D60" i="16"/>
  <c r="D52" i="16"/>
  <c r="D36" i="16"/>
  <c r="D115" i="16"/>
  <c r="D107" i="16"/>
  <c r="D99" i="16"/>
  <c r="D75" i="16"/>
  <c r="D67" i="16"/>
  <c r="D59" i="16"/>
  <c r="D35" i="16"/>
  <c r="D102" i="16"/>
  <c r="D94" i="16"/>
  <c r="D86" i="16"/>
  <c r="D78" i="16"/>
  <c r="D70" i="16"/>
  <c r="D62" i="16"/>
  <c r="D54" i="16"/>
  <c r="D46" i="16"/>
  <c r="D38" i="16"/>
  <c r="D91" i="16"/>
  <c r="D83" i="16"/>
  <c r="D51" i="16"/>
  <c r="D104" i="16"/>
  <c r="D96" i="16"/>
  <c r="D88" i="16"/>
  <c r="D48" i="16"/>
  <c r="D40" i="16"/>
  <c r="D97" i="16"/>
  <c r="D109" i="16"/>
  <c r="D61" i="16"/>
  <c r="D74" i="16"/>
  <c r="D111" i="16"/>
  <c r="D101" i="16"/>
  <c r="D37" i="16"/>
  <c r="D114" i="16"/>
  <c r="D50" i="16"/>
  <c r="D63" i="16"/>
  <c r="D113" i="16"/>
  <c r="D49" i="16"/>
  <c r="D110" i="16"/>
  <c r="D98" i="16"/>
  <c r="D55" i="16"/>
  <c r="D73" i="16"/>
  <c r="D77" i="16"/>
  <c r="D87" i="16"/>
  <c r="D90" i="16"/>
  <c r="D89" i="16"/>
  <c r="D66" i="16"/>
  <c r="D93" i="16"/>
  <c r="D106" i="16"/>
  <c r="D42" i="16"/>
  <c r="D105" i="16"/>
  <c r="D41" i="16"/>
  <c r="D53" i="16"/>
  <c r="D39" i="16"/>
  <c r="D95" i="16"/>
  <c r="D69" i="16"/>
  <c r="D71" i="16"/>
  <c r="D82" i="16"/>
  <c r="D81" i="16"/>
  <c r="D47" i="16"/>
  <c r="D65" i="16"/>
  <c r="D45" i="16"/>
  <c r="D58" i="16"/>
  <c r="D79" i="16"/>
  <c r="D57" i="16"/>
  <c r="D48" i="14"/>
  <c r="D99" i="14"/>
  <c r="D81" i="14"/>
  <c r="D77" i="14"/>
  <c r="D89" i="14"/>
  <c r="D54" i="14"/>
  <c r="D76" i="14"/>
  <c r="D55" i="14"/>
  <c r="D104" i="14"/>
  <c r="D58" i="14"/>
  <c r="D85" i="14"/>
  <c r="D112" i="14"/>
  <c r="D114" i="14"/>
  <c r="D46" i="14"/>
  <c r="D40" i="14"/>
  <c r="D66" i="14"/>
  <c r="D115" i="14"/>
  <c r="D93" i="14"/>
  <c r="D56" i="14"/>
  <c r="D120" i="14"/>
  <c r="D97" i="14"/>
  <c r="D63" i="14"/>
  <c r="D74" i="14"/>
  <c r="D59" i="14"/>
  <c r="D44" i="14"/>
  <c r="D111" i="14"/>
  <c r="D101" i="14"/>
  <c r="D70" i="14"/>
  <c r="D116" i="14"/>
  <c r="D51" i="14"/>
  <c r="D87" i="14"/>
  <c r="D62" i="14"/>
  <c r="C19" i="14"/>
  <c r="B19" i="14"/>
  <c r="D64" i="14"/>
  <c r="D41" i="14"/>
  <c r="D105" i="14"/>
  <c r="D71" i="14"/>
  <c r="D82" i="14"/>
  <c r="D67" i="14"/>
  <c r="D68" i="14"/>
  <c r="D45" i="14"/>
  <c r="D109" i="14"/>
  <c r="D78" i="14"/>
  <c r="D72" i="14"/>
  <c r="D113" i="14"/>
  <c r="D90" i="14"/>
  <c r="D84" i="14"/>
  <c r="D117" i="14"/>
  <c r="D86" i="14"/>
  <c r="D80" i="14"/>
  <c r="D57" i="14"/>
  <c r="D52" i="14"/>
  <c r="D119" i="14"/>
  <c r="D98" i="14"/>
  <c r="D83" i="14"/>
  <c r="D100" i="14"/>
  <c r="D61" i="14"/>
  <c r="D47" i="14"/>
  <c r="D94" i="14"/>
  <c r="D49" i="14"/>
  <c r="D95" i="14"/>
  <c r="D75" i="14"/>
  <c r="D53" i="14"/>
  <c r="D88" i="14"/>
  <c r="D65" i="14"/>
  <c r="D60" i="14"/>
  <c r="D42" i="14"/>
  <c r="D106" i="14"/>
  <c r="D91" i="14"/>
  <c r="D108" i="14"/>
  <c r="D69" i="14"/>
  <c r="D103" i="14"/>
  <c r="C104" i="13"/>
  <c r="C92" i="13"/>
  <c r="C80" i="13"/>
  <c r="C72" i="13"/>
  <c r="C60" i="13"/>
  <c r="C44" i="13"/>
  <c r="C106" i="13"/>
  <c r="C98" i="13"/>
  <c r="C94" i="13"/>
  <c r="C90" i="13"/>
  <c r="C86" i="13"/>
  <c r="C82" i="13"/>
  <c r="C78" i="13"/>
  <c r="C74" i="13"/>
  <c r="C70" i="13"/>
  <c r="C66" i="13"/>
  <c r="C62" i="13"/>
  <c r="C58" i="13"/>
  <c r="C54" i="13"/>
  <c r="C50" i="13"/>
  <c r="C46" i="13"/>
  <c r="C42" i="13"/>
  <c r="C38" i="13"/>
  <c r="C107" i="13"/>
  <c r="C110" i="13"/>
  <c r="C102" i="13"/>
  <c r="C113" i="13"/>
  <c r="C105" i="13"/>
  <c r="C97" i="13"/>
  <c r="C85" i="13"/>
  <c r="C73" i="13"/>
  <c r="C65" i="13"/>
  <c r="C53" i="13"/>
  <c r="C37" i="13"/>
  <c r="C108" i="13"/>
  <c r="C96" i="13"/>
  <c r="C84" i="13"/>
  <c r="C68" i="13"/>
  <c r="C52" i="13"/>
  <c r="C40" i="13"/>
  <c r="C114" i="13"/>
  <c r="C109" i="13"/>
  <c r="C101" i="13"/>
  <c r="C93" i="13"/>
  <c r="C89" i="13"/>
  <c r="C81" i="13"/>
  <c r="C77" i="13"/>
  <c r="C69" i="13"/>
  <c r="C61" i="13"/>
  <c r="C57" i="13"/>
  <c r="C49" i="13"/>
  <c r="C45" i="13"/>
  <c r="C41" i="13"/>
  <c r="C112" i="13"/>
  <c r="C100" i="13"/>
  <c r="C88" i="13"/>
  <c r="C76" i="13"/>
  <c r="C64" i="13"/>
  <c r="C56" i="13"/>
  <c r="C48" i="13"/>
  <c r="C36" i="13"/>
  <c r="C111" i="13"/>
  <c r="C103" i="13"/>
  <c r="C99" i="13"/>
  <c r="C95" i="13"/>
  <c r="C91" i="13"/>
  <c r="C87" i="13"/>
  <c r="C83" i="13"/>
  <c r="C79" i="13"/>
  <c r="C75" i="13"/>
  <c r="C71" i="13"/>
  <c r="C67" i="13"/>
  <c r="C63" i="13"/>
  <c r="C59" i="13"/>
  <c r="C55" i="13"/>
  <c r="C51" i="13"/>
  <c r="C47" i="13"/>
  <c r="C43" i="13"/>
  <c r="C39" i="13"/>
  <c r="C35" i="13"/>
  <c r="C34" i="13"/>
  <c r="C22" i="16"/>
  <c r="C24" i="16"/>
  <c r="B20" i="16"/>
  <c r="B21" i="16"/>
  <c r="B22" i="16"/>
  <c r="D103" i="16"/>
  <c r="D85" i="16"/>
  <c r="C23" i="16"/>
  <c r="D43" i="15"/>
  <c r="D51" i="15"/>
  <c r="D59" i="15"/>
  <c r="D67" i="15"/>
  <c r="D75" i="15"/>
  <c r="D83" i="15"/>
  <c r="D91" i="15"/>
  <c r="D99" i="15"/>
  <c r="D107" i="15"/>
  <c r="D115" i="15"/>
  <c r="D42" i="15"/>
  <c r="D45" i="15"/>
  <c r="D53" i="15"/>
  <c r="D61" i="15"/>
  <c r="D69" i="15"/>
  <c r="D77" i="15"/>
  <c r="D93" i="15"/>
  <c r="D101" i="15"/>
  <c r="D117" i="15"/>
  <c r="D54" i="15"/>
  <c r="D70" i="15"/>
  <c r="D86" i="15"/>
  <c r="D102" i="15"/>
  <c r="D118" i="15"/>
  <c r="D44" i="15"/>
  <c r="D52" i="15"/>
  <c r="D60" i="15"/>
  <c r="D68" i="15"/>
  <c r="D76" i="15"/>
  <c r="D84" i="15"/>
  <c r="D92" i="15"/>
  <c r="D100" i="15"/>
  <c r="D108" i="15"/>
  <c r="D116" i="15"/>
  <c r="D85" i="15"/>
  <c r="D109" i="15"/>
  <c r="D46" i="15"/>
  <c r="D62" i="15"/>
  <c r="D78" i="15"/>
  <c r="D94" i="15"/>
  <c r="D110" i="15"/>
  <c r="D49" i="15"/>
  <c r="D57" i="15"/>
  <c r="D65" i="15"/>
  <c r="D73" i="15"/>
  <c r="D81" i="15"/>
  <c r="D89" i="15"/>
  <c r="D105" i="15"/>
  <c r="D113" i="15"/>
  <c r="D58" i="15"/>
  <c r="D74" i="15"/>
  <c r="D90" i="15"/>
  <c r="D106" i="15"/>
  <c r="D122" i="15"/>
  <c r="D47" i="15"/>
  <c r="D55" i="15"/>
  <c r="D63" i="15"/>
  <c r="D71" i="15"/>
  <c r="D79" i="15"/>
  <c r="D87" i="15"/>
  <c r="D95" i="15"/>
  <c r="D103" i="15"/>
  <c r="D111" i="15"/>
  <c r="D119" i="15"/>
  <c r="D48" i="15"/>
  <c r="D56" i="15"/>
  <c r="D64" i="15"/>
  <c r="D72" i="15"/>
  <c r="D80" i="15"/>
  <c r="D88" i="15"/>
  <c r="D96" i="15"/>
  <c r="D104" i="15"/>
  <c r="D112" i="15"/>
  <c r="D120" i="15"/>
  <c r="D97" i="15"/>
  <c r="D121" i="15"/>
  <c r="D50" i="15"/>
  <c r="D66" i="15"/>
  <c r="D82" i="15"/>
  <c r="D98" i="15"/>
  <c r="D114" i="15"/>
  <c r="C24" i="15"/>
  <c r="C25" i="15"/>
  <c r="B25" i="15"/>
  <c r="B23" i="15"/>
  <c r="B24" i="15"/>
  <c r="C22" i="14"/>
  <c r="B31" i="14"/>
  <c r="C30" i="16"/>
  <c r="B28" i="16"/>
  <c r="B31" i="16"/>
  <c r="B25" i="14"/>
  <c r="B21" i="14"/>
  <c r="B22" i="14"/>
  <c r="X1" i="13"/>
  <c r="W1" i="13"/>
  <c r="B34" i="15"/>
  <c r="C26" i="15"/>
  <c r="B29" i="15"/>
  <c r="B33" i="15"/>
  <c r="C23" i="14"/>
  <c r="C32" i="16"/>
  <c r="C31" i="16"/>
  <c r="B29" i="16"/>
  <c r="B30" i="16"/>
  <c r="B26" i="14"/>
  <c r="B30" i="14"/>
  <c r="B32" i="14"/>
  <c r="C7" i="13"/>
  <c r="B7" i="13"/>
  <c r="B35" i="15"/>
  <c r="B30" i="15"/>
  <c r="B38" i="15"/>
  <c r="B27" i="14"/>
  <c r="B35" i="14"/>
  <c r="C17" i="13"/>
  <c r="B37" i="13"/>
  <c r="D37" i="13"/>
  <c r="B45" i="13"/>
  <c r="D45" i="13"/>
  <c r="B53" i="13"/>
  <c r="D53" i="13"/>
  <c r="B61" i="13"/>
  <c r="D61" i="13"/>
  <c r="B69" i="13"/>
  <c r="D69" i="13"/>
  <c r="B77" i="13"/>
  <c r="D77" i="13"/>
  <c r="B85" i="13"/>
  <c r="D85" i="13"/>
  <c r="B93" i="13"/>
  <c r="D93" i="13"/>
  <c r="B101" i="13"/>
  <c r="D101" i="13"/>
  <c r="B109" i="13"/>
  <c r="D109" i="13"/>
  <c r="B38" i="13"/>
  <c r="D38" i="13"/>
  <c r="B46" i="13"/>
  <c r="D46" i="13"/>
  <c r="B54" i="13"/>
  <c r="D54" i="13"/>
  <c r="B62" i="13"/>
  <c r="D62" i="13"/>
  <c r="B70" i="13"/>
  <c r="D70" i="13"/>
  <c r="B78" i="13"/>
  <c r="D78" i="13"/>
  <c r="B86" i="13"/>
  <c r="D86" i="13"/>
  <c r="B94" i="13"/>
  <c r="D94" i="13"/>
  <c r="B102" i="13"/>
  <c r="D102" i="13"/>
  <c r="B110" i="13"/>
  <c r="D110" i="13"/>
  <c r="B49" i="13"/>
  <c r="D49" i="13"/>
  <c r="B65" i="13"/>
  <c r="D65" i="13"/>
  <c r="B81" i="13"/>
  <c r="D81" i="13"/>
  <c r="B97" i="13"/>
  <c r="D97" i="13"/>
  <c r="B83" i="13"/>
  <c r="D83" i="13"/>
  <c r="B107" i="13"/>
  <c r="D107" i="13"/>
  <c r="B52" i="13"/>
  <c r="D52" i="13"/>
  <c r="B76" i="13"/>
  <c r="D76" i="13"/>
  <c r="B108" i="13"/>
  <c r="D108" i="13"/>
  <c r="B39" i="13"/>
  <c r="D39" i="13"/>
  <c r="B47" i="13"/>
  <c r="D47" i="13"/>
  <c r="B55" i="13"/>
  <c r="D55" i="13"/>
  <c r="B63" i="13"/>
  <c r="D63" i="13"/>
  <c r="B71" i="13"/>
  <c r="D71" i="13"/>
  <c r="B79" i="13"/>
  <c r="D79" i="13"/>
  <c r="B87" i="13"/>
  <c r="D87" i="13"/>
  <c r="B95" i="13"/>
  <c r="D95" i="13"/>
  <c r="B103" i="13"/>
  <c r="D103" i="13"/>
  <c r="B111" i="13"/>
  <c r="D111" i="13"/>
  <c r="B57" i="13"/>
  <c r="D57" i="13"/>
  <c r="B89" i="13"/>
  <c r="D89" i="13"/>
  <c r="B113" i="13"/>
  <c r="D113" i="13"/>
  <c r="B91" i="13"/>
  <c r="D91" i="13"/>
  <c r="B44" i="13"/>
  <c r="D44" i="13"/>
  <c r="B92" i="13"/>
  <c r="D92" i="13"/>
  <c r="B40" i="13"/>
  <c r="D40" i="13"/>
  <c r="B48" i="13"/>
  <c r="D48" i="13"/>
  <c r="B56" i="13"/>
  <c r="D56" i="13"/>
  <c r="B64" i="13"/>
  <c r="D64" i="13"/>
  <c r="B72" i="13"/>
  <c r="D72" i="13"/>
  <c r="B80" i="13"/>
  <c r="D80" i="13"/>
  <c r="B88" i="13"/>
  <c r="D88" i="13"/>
  <c r="B96" i="13"/>
  <c r="D96" i="13"/>
  <c r="B104" i="13"/>
  <c r="D104" i="13"/>
  <c r="B112" i="13"/>
  <c r="D112" i="13"/>
  <c r="B41" i="13"/>
  <c r="D41" i="13"/>
  <c r="B73" i="13"/>
  <c r="D73" i="13"/>
  <c r="B105" i="13"/>
  <c r="D105" i="13"/>
  <c r="B99" i="13"/>
  <c r="D99" i="13"/>
  <c r="B36" i="13"/>
  <c r="D36" i="13"/>
  <c r="B84" i="13"/>
  <c r="D84" i="13"/>
  <c r="B42" i="13"/>
  <c r="D42" i="13"/>
  <c r="B50" i="13"/>
  <c r="D50" i="13"/>
  <c r="B58" i="13"/>
  <c r="D58" i="13"/>
  <c r="B66" i="13"/>
  <c r="D66" i="13"/>
  <c r="B74" i="13"/>
  <c r="D74" i="13"/>
  <c r="B82" i="13"/>
  <c r="D82" i="13"/>
  <c r="B90" i="13"/>
  <c r="D90" i="13"/>
  <c r="B98" i="13"/>
  <c r="D98" i="13"/>
  <c r="B106" i="13"/>
  <c r="D106" i="13"/>
  <c r="B114" i="13"/>
  <c r="D114" i="13"/>
  <c r="B35" i="13"/>
  <c r="D35" i="13"/>
  <c r="B43" i="13"/>
  <c r="D43" i="13"/>
  <c r="B51" i="13"/>
  <c r="D51" i="13"/>
  <c r="B59" i="13"/>
  <c r="D59" i="13"/>
  <c r="B67" i="13"/>
  <c r="D67" i="13"/>
  <c r="B75" i="13"/>
  <c r="D75" i="13"/>
  <c r="B34" i="13"/>
  <c r="D34" i="13"/>
  <c r="B60" i="13"/>
  <c r="D60" i="13"/>
  <c r="B68" i="13"/>
  <c r="D68" i="13"/>
  <c r="B100" i="13"/>
  <c r="D100" i="13"/>
  <c r="B17" i="13"/>
  <c r="C20" i="13"/>
  <c r="B28" i="13"/>
  <c r="C21" i="13"/>
  <c r="B31" i="13"/>
  <c r="B19" i="13"/>
  <c r="B20" i="13"/>
  <c r="B24" i="13"/>
  <c r="B27" i="13"/>
  <c r="B23" i="13"/>
  <c r="B39" i="15"/>
  <c r="B36" i="14"/>
  <c r="B29" i="13"/>
  <c r="B25" i="13"/>
  <c r="B28" i="14"/>
  <c r="B31" i="15"/>
  <c r="B33" i="14"/>
  <c r="B36" i="15"/>
  <c r="B30" i="22" l="1"/>
  <c r="G53" i="22"/>
  <c r="G88" i="22"/>
  <c r="G105" i="22"/>
  <c r="G94" i="22"/>
  <c r="G81" i="22"/>
  <c r="G66" i="22"/>
  <c r="G120" i="22"/>
  <c r="G50" i="22"/>
  <c r="G69" i="22"/>
  <c r="G85" i="22"/>
  <c r="G97" i="22"/>
  <c r="G60" i="22"/>
  <c r="G121" i="22"/>
  <c r="G39" i="22"/>
  <c r="G76" i="22"/>
  <c r="G47" i="22"/>
  <c r="G79" i="22"/>
  <c r="G84" i="22"/>
  <c r="G103" i="22"/>
  <c r="G86" i="22"/>
  <c r="G123" i="22"/>
  <c r="G124" i="22"/>
  <c r="G42" i="22"/>
  <c r="G64" i="22"/>
  <c r="G67" i="22"/>
  <c r="G98" i="22"/>
  <c r="G62" i="22"/>
  <c r="G46" i="22"/>
  <c r="G74" i="22"/>
  <c r="G49" i="22"/>
  <c r="G54" i="22"/>
  <c r="G83" i="22"/>
  <c r="G71" i="22"/>
  <c r="G52" i="22"/>
  <c r="G109" i="22"/>
  <c r="G130" i="22"/>
  <c r="G41" i="22"/>
  <c r="G80" i="22"/>
  <c r="G127" i="22"/>
  <c r="G104" i="22"/>
  <c r="G126" i="22"/>
  <c r="G89" i="22"/>
  <c r="G70" i="22"/>
  <c r="G128" i="22"/>
  <c r="G113" i="22"/>
  <c r="G78" i="22"/>
  <c r="G65" i="22"/>
  <c r="G59" i="22"/>
  <c r="G92" i="22"/>
  <c r="G61" i="22"/>
  <c r="G38" i="22"/>
  <c r="G115" i="22"/>
  <c r="G106" i="22"/>
  <c r="G75" i="22"/>
  <c r="G55" i="22"/>
  <c r="G117" i="22"/>
  <c r="G129" i="22"/>
  <c r="G119" i="22"/>
  <c r="G116" i="22"/>
  <c r="G56" i="22"/>
  <c r="G72" i="22"/>
  <c r="G93" i="22"/>
  <c r="G101" i="22"/>
  <c r="G100" i="22"/>
  <c r="G87" i="22"/>
  <c r="G114" i="22"/>
  <c r="G90" i="22"/>
  <c r="G131" i="22"/>
  <c r="G132" i="22"/>
  <c r="G125" i="22"/>
  <c r="G77" i="22"/>
  <c r="G48" i="22"/>
  <c r="G118" i="22"/>
  <c r="G122" i="22"/>
  <c r="G95" i="22"/>
  <c r="G108" i="22"/>
  <c r="G111" i="22"/>
  <c r="G44" i="22"/>
  <c r="G57" i="22"/>
  <c r="G107" i="22"/>
  <c r="G96" i="22"/>
  <c r="G73" i="22"/>
  <c r="G112" i="22"/>
  <c r="G99" i="22"/>
  <c r="G102" i="22"/>
  <c r="G63" i="22"/>
  <c r="G45" i="22"/>
  <c r="G110" i="22"/>
  <c r="G91" i="22"/>
  <c r="G82" i="22"/>
  <c r="G43" i="22"/>
  <c r="G58" i="22"/>
  <c r="G68" i="22"/>
  <c r="G133" i="22"/>
  <c r="G51" i="22"/>
  <c r="I114" i="22" l="1"/>
  <c r="I88" i="22"/>
  <c r="I54" i="22"/>
  <c r="H43" i="22"/>
  <c r="I43" i="22" s="1"/>
  <c r="H51" i="22"/>
  <c r="I51" i="22" s="1"/>
  <c r="H59" i="22"/>
  <c r="I59" i="22" s="1"/>
  <c r="H67" i="22"/>
  <c r="I67" i="22" s="1"/>
  <c r="H75" i="22"/>
  <c r="I75" i="22" s="1"/>
  <c r="H83" i="22"/>
  <c r="I83" i="22" s="1"/>
  <c r="H91" i="22"/>
  <c r="I91" i="22" s="1"/>
  <c r="H99" i="22"/>
  <c r="I99" i="22" s="1"/>
  <c r="H107" i="22"/>
  <c r="I107" i="22" s="1"/>
  <c r="H115" i="22"/>
  <c r="I115" i="22" s="1"/>
  <c r="H123" i="22"/>
  <c r="I123" i="22" s="1"/>
  <c r="H131" i="22"/>
  <c r="I131" i="22" s="1"/>
  <c r="H66" i="22"/>
  <c r="I66" i="22" s="1"/>
  <c r="H82" i="22"/>
  <c r="I82" i="22" s="1"/>
  <c r="H114" i="22"/>
  <c r="H44" i="22"/>
  <c r="I44" i="22" s="1"/>
  <c r="H52" i="22"/>
  <c r="I52" i="22" s="1"/>
  <c r="H60" i="22"/>
  <c r="I60" i="22" s="1"/>
  <c r="H68" i="22"/>
  <c r="I68" i="22" s="1"/>
  <c r="H76" i="22"/>
  <c r="I76" i="22" s="1"/>
  <c r="H84" i="22"/>
  <c r="I84" i="22" s="1"/>
  <c r="H92" i="22"/>
  <c r="I92" i="22" s="1"/>
  <c r="H100" i="22"/>
  <c r="I100" i="22" s="1"/>
  <c r="H108" i="22"/>
  <c r="I108" i="22" s="1"/>
  <c r="H116" i="22"/>
  <c r="I116" i="22" s="1"/>
  <c r="H124" i="22"/>
  <c r="I124" i="22" s="1"/>
  <c r="H132" i="22"/>
  <c r="I132" i="22" s="1"/>
  <c r="H122" i="22"/>
  <c r="I122" i="22" s="1"/>
  <c r="H45" i="22"/>
  <c r="I45" i="22" s="1"/>
  <c r="H53" i="22"/>
  <c r="I53" i="22" s="1"/>
  <c r="H61" i="22"/>
  <c r="I61" i="22" s="1"/>
  <c r="H69" i="22"/>
  <c r="I69" i="22" s="1"/>
  <c r="H77" i="22"/>
  <c r="I77" i="22" s="1"/>
  <c r="H85" i="22"/>
  <c r="I85" i="22" s="1"/>
  <c r="H93" i="22"/>
  <c r="I93" i="22" s="1"/>
  <c r="H101" i="22"/>
  <c r="I101" i="22" s="1"/>
  <c r="H109" i="22"/>
  <c r="I109" i="22" s="1"/>
  <c r="H117" i="22"/>
  <c r="I117" i="22" s="1"/>
  <c r="H125" i="22"/>
  <c r="I125" i="22" s="1"/>
  <c r="H133" i="22"/>
  <c r="I133" i="22" s="1"/>
  <c r="H58" i="22"/>
  <c r="I58" i="22" s="1"/>
  <c r="H46" i="22"/>
  <c r="I46" i="22" s="1"/>
  <c r="H54" i="22"/>
  <c r="H62" i="22"/>
  <c r="I62" i="22" s="1"/>
  <c r="H70" i="22"/>
  <c r="I70" i="22" s="1"/>
  <c r="H78" i="22"/>
  <c r="I78" i="22" s="1"/>
  <c r="H86" i="22"/>
  <c r="I86" i="22" s="1"/>
  <c r="H94" i="22"/>
  <c r="I94" i="22" s="1"/>
  <c r="H102" i="22"/>
  <c r="I102" i="22" s="1"/>
  <c r="H110" i="22"/>
  <c r="I110" i="22" s="1"/>
  <c r="H118" i="22"/>
  <c r="I118" i="22" s="1"/>
  <c r="H126" i="22"/>
  <c r="I126" i="22" s="1"/>
  <c r="H39" i="22"/>
  <c r="I39" i="22" s="1"/>
  <c r="H50" i="22"/>
  <c r="I50" i="22" s="1"/>
  <c r="H47" i="22"/>
  <c r="I47" i="22" s="1"/>
  <c r="H55" i="22"/>
  <c r="I55" i="22" s="1"/>
  <c r="H63" i="22"/>
  <c r="I63" i="22" s="1"/>
  <c r="H71" i="22"/>
  <c r="I71" i="22" s="1"/>
  <c r="H79" i="22"/>
  <c r="I79" i="22" s="1"/>
  <c r="H87" i="22"/>
  <c r="I87" i="22" s="1"/>
  <c r="H95" i="22"/>
  <c r="I95" i="22" s="1"/>
  <c r="H103" i="22"/>
  <c r="I103" i="22" s="1"/>
  <c r="H111" i="22"/>
  <c r="I111" i="22" s="1"/>
  <c r="H119" i="22"/>
  <c r="I119" i="22" s="1"/>
  <c r="H127" i="22"/>
  <c r="I127" i="22" s="1"/>
  <c r="H38" i="22"/>
  <c r="I38" i="22" s="1"/>
  <c r="H42" i="22"/>
  <c r="I42" i="22" s="1"/>
  <c r="H98" i="22"/>
  <c r="I98" i="22" s="1"/>
  <c r="H40" i="22"/>
  <c r="I40" i="22" s="1"/>
  <c r="H48" i="22"/>
  <c r="I48" i="22" s="1"/>
  <c r="H56" i="22"/>
  <c r="I56" i="22" s="1"/>
  <c r="H64" i="22"/>
  <c r="I64" i="22" s="1"/>
  <c r="H72" i="22"/>
  <c r="I72" i="22" s="1"/>
  <c r="H80" i="22"/>
  <c r="I80" i="22" s="1"/>
  <c r="H88" i="22"/>
  <c r="H96" i="22"/>
  <c r="I96" i="22" s="1"/>
  <c r="H104" i="22"/>
  <c r="I104" i="22" s="1"/>
  <c r="H112" i="22"/>
  <c r="I112" i="22" s="1"/>
  <c r="H120" i="22"/>
  <c r="I120" i="22" s="1"/>
  <c r="H128" i="22"/>
  <c r="I128" i="22" s="1"/>
  <c r="H74" i="22"/>
  <c r="I74" i="22" s="1"/>
  <c r="H106" i="22"/>
  <c r="I106" i="22" s="1"/>
  <c r="H130" i="22"/>
  <c r="I130" i="22" s="1"/>
  <c r="H41" i="22"/>
  <c r="I41" i="22" s="1"/>
  <c r="H49" i="22"/>
  <c r="I49" i="22" s="1"/>
  <c r="H57" i="22"/>
  <c r="I57" i="22" s="1"/>
  <c r="H65" i="22"/>
  <c r="I65" i="22" s="1"/>
  <c r="H73" i="22"/>
  <c r="I73" i="22" s="1"/>
  <c r="H81" i="22"/>
  <c r="I81" i="22" s="1"/>
  <c r="H89" i="22"/>
  <c r="I89" i="22" s="1"/>
  <c r="H97" i="22"/>
  <c r="I97" i="22" s="1"/>
  <c r="H105" i="22"/>
  <c r="I105" i="22" s="1"/>
  <c r="H113" i="22"/>
  <c r="I113" i="22" s="1"/>
  <c r="H121" i="22"/>
  <c r="I121" i="22" s="1"/>
  <c r="H129" i="22"/>
  <c r="I129" i="22" s="1"/>
  <c r="H90" i="22"/>
  <c r="I90" i="22" s="1"/>
  <c r="B32" i="22" l="1"/>
  <c r="K40" i="22" s="1"/>
  <c r="K51" i="22"/>
  <c r="J83" i="22"/>
  <c r="J100" i="22"/>
  <c r="K53" i="22"/>
  <c r="J52" i="22"/>
  <c r="K114" i="22"/>
  <c r="J105" i="22"/>
  <c r="J109" i="22"/>
  <c r="J90" i="22"/>
  <c r="K81" i="22"/>
  <c r="J41" i="22"/>
  <c r="J132" i="22"/>
  <c r="J66" i="22"/>
  <c r="K80" i="22"/>
  <c r="K97" i="22"/>
  <c r="K70" i="22"/>
  <c r="K90" i="22"/>
  <c r="K94" i="22"/>
  <c r="J130" i="22"/>
  <c r="K41" i="22"/>
  <c r="K132" i="22"/>
  <c r="K66" i="22"/>
  <c r="J80" i="22"/>
  <c r="K125" i="22"/>
  <c r="J127" i="22"/>
  <c r="J120" i="22"/>
  <c r="J77" i="22"/>
  <c r="K50" i="22"/>
  <c r="K104" i="22"/>
  <c r="K48" i="22"/>
  <c r="J69" i="22"/>
  <c r="K85" i="22"/>
  <c r="K89" i="22"/>
  <c r="J122" i="22"/>
  <c r="J97" i="22"/>
  <c r="J70" i="22"/>
  <c r="J95" i="22"/>
  <c r="K108" i="22"/>
  <c r="J121" i="22"/>
  <c r="K113" i="22"/>
  <c r="J111" i="22"/>
  <c r="K39" i="22"/>
  <c r="K78" i="22"/>
  <c r="J44" i="22"/>
  <c r="K120" i="22"/>
  <c r="K77" i="22"/>
  <c r="K69" i="22"/>
  <c r="K122" i="22"/>
  <c r="K76" i="22"/>
  <c r="K57" i="22"/>
  <c r="K47" i="22"/>
  <c r="K59" i="22"/>
  <c r="J107" i="22"/>
  <c r="K79" i="22"/>
  <c r="K92" i="22"/>
  <c r="K96" i="22"/>
  <c r="J84" i="22"/>
  <c r="J61" i="22"/>
  <c r="J73" i="22"/>
  <c r="J103" i="22"/>
  <c r="K38" i="22"/>
  <c r="K95" i="22"/>
  <c r="J60" i="22"/>
  <c r="J128" i="22"/>
  <c r="J108" i="22"/>
  <c r="K121" i="22"/>
  <c r="J113" i="22"/>
  <c r="K111" i="22"/>
  <c r="J39" i="22"/>
  <c r="J78" i="22"/>
  <c r="K44" i="22"/>
  <c r="J50" i="22"/>
  <c r="K126" i="22"/>
  <c r="J85" i="22"/>
  <c r="K127" i="22"/>
  <c r="K65" i="22"/>
  <c r="J76" i="22"/>
  <c r="J65" i="22"/>
  <c r="J57" i="22"/>
  <c r="J47" i="22"/>
  <c r="J59" i="22"/>
  <c r="K107" i="22"/>
  <c r="J79" i="22"/>
  <c r="J92" i="22"/>
  <c r="J96" i="22"/>
  <c r="K84" i="22"/>
  <c r="K61" i="22"/>
  <c r="K73" i="22"/>
  <c r="K103" i="22"/>
  <c r="J38" i="22"/>
  <c r="K112" i="22"/>
  <c r="J86" i="22"/>
  <c r="J115" i="22"/>
  <c r="K99" i="22"/>
  <c r="J123" i="22"/>
  <c r="J106" i="22"/>
  <c r="K102" i="22"/>
  <c r="K124" i="22"/>
  <c r="J75" i="22"/>
  <c r="J63" i="22"/>
  <c r="K117" i="22"/>
  <c r="K129" i="22"/>
  <c r="K119" i="22"/>
  <c r="J62" i="22"/>
  <c r="J112" i="22"/>
  <c r="J99" i="22"/>
  <c r="K123" i="22"/>
  <c r="K106" i="22"/>
  <c r="J102" i="22"/>
  <c r="J124" i="22"/>
  <c r="K75" i="22"/>
  <c r="K63" i="22"/>
  <c r="J55" i="22"/>
  <c r="J64" i="22"/>
  <c r="J110" i="22"/>
  <c r="J91" i="22"/>
  <c r="J82" i="22"/>
  <c r="K86" i="22"/>
  <c r="K42" i="22"/>
  <c r="K55" i="22"/>
  <c r="K45" i="22"/>
  <c r="K64" i="22"/>
  <c r="J117" i="22"/>
  <c r="K110" i="22"/>
  <c r="J67" i="22"/>
  <c r="J129" i="22"/>
  <c r="K91" i="22"/>
  <c r="J98" i="22"/>
  <c r="J119" i="22"/>
  <c r="K82" i="22"/>
  <c r="K62" i="22"/>
  <c r="J116" i="22"/>
  <c r="K43" i="22"/>
  <c r="J46" i="22"/>
  <c r="J56" i="22"/>
  <c r="J58" i="22"/>
  <c r="J74" i="22"/>
  <c r="K72" i="22"/>
  <c r="J68" i="22"/>
  <c r="J49" i="22"/>
  <c r="K93" i="22"/>
  <c r="K133" i="22"/>
  <c r="J42" i="22"/>
  <c r="J45" i="22"/>
  <c r="K67" i="22"/>
  <c r="K98" i="22"/>
  <c r="K115" i="22"/>
  <c r="K54" i="22"/>
  <c r="J101" i="22"/>
  <c r="J51" i="22"/>
  <c r="K83" i="22"/>
  <c r="K100" i="22"/>
  <c r="J53" i="22"/>
  <c r="J71" i="22"/>
  <c r="K87" i="22"/>
  <c r="K88" i="22"/>
  <c r="K52" i="22"/>
  <c r="J114" i="22"/>
  <c r="K105" i="22"/>
  <c r="K109" i="22"/>
  <c r="K116" i="22"/>
  <c r="J43" i="22"/>
  <c r="K46" i="22"/>
  <c r="K56" i="22"/>
  <c r="K58" i="22"/>
  <c r="K74" i="22"/>
  <c r="J72" i="22"/>
  <c r="K68" i="22"/>
  <c r="K49" i="22"/>
  <c r="J93" i="22"/>
  <c r="J133" i="22"/>
  <c r="K101" i="22" l="1"/>
  <c r="K118" i="22"/>
  <c r="J131" i="22"/>
  <c r="J88" i="22"/>
  <c r="J54" i="22"/>
  <c r="K128" i="22"/>
  <c r="J118" i="22"/>
  <c r="J89" i="22"/>
  <c r="J81" i="22"/>
  <c r="J104" i="22"/>
  <c r="K130" i="22"/>
  <c r="J87" i="22"/>
  <c r="J40" i="22"/>
  <c r="K60" i="22"/>
  <c r="J126" i="22"/>
  <c r="J48" i="22"/>
  <c r="B36" i="22" s="1"/>
  <c r="B37" i="22" s="1"/>
  <c r="K131" i="22"/>
  <c r="J125" i="22"/>
  <c r="J94" i="22"/>
  <c r="K71" i="22"/>
  <c r="C37" i="22"/>
  <c r="C38" i="2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lo di dat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<sst xmlns="http://schemas.openxmlformats.org/spreadsheetml/2006/main" count="309" uniqueCount="99">
  <si>
    <t>x</t>
  </si>
  <si>
    <t>Intercetta</t>
  </si>
  <si>
    <t>Coefficiente</t>
  </si>
  <si>
    <t>Ante</t>
  </si>
  <si>
    <t>Post</t>
  </si>
  <si>
    <r>
      <t>P</t>
    </r>
    <r>
      <rPr>
        <vertAlign val="subscript"/>
        <sz val="11"/>
        <color theme="1"/>
        <rFont val="Calibri"/>
        <family val="2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</si>
  <si>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</si>
  <si>
    <t>Domanda Marshal</t>
  </si>
  <si>
    <t>Domanda</t>
  </si>
  <si>
    <t>Mercato</t>
  </si>
  <si>
    <t>P</t>
  </si>
  <si>
    <t>Equilibrio del mercato di LC</t>
  </si>
  <si>
    <t>Offerta</t>
  </si>
  <si>
    <t>Consumo</t>
  </si>
  <si>
    <t>Equilibrio</t>
  </si>
  <si>
    <t>Punto equilibrio</t>
  </si>
  <si>
    <t>Rendita Consumatore</t>
  </si>
  <si>
    <t>DAP totale</t>
  </si>
  <si>
    <t>Spesa Totale</t>
  </si>
  <si>
    <t>Costo totale</t>
  </si>
  <si>
    <t>Rendita produttore</t>
  </si>
  <si>
    <t>Ricavo totale</t>
  </si>
  <si>
    <t>Rendita totale</t>
  </si>
  <si>
    <t>Ricavo marginale</t>
  </si>
  <si>
    <t>Offerta - Spesa media</t>
  </si>
  <si>
    <t>Spesa marginale</t>
  </si>
  <si>
    <t>Prezzo di monopsonio</t>
  </si>
  <si>
    <t>Equilibrio monopsonio</t>
  </si>
  <si>
    <t>Equilibrio monopolio</t>
  </si>
  <si>
    <t>Prezzo di monopolio</t>
  </si>
  <si>
    <t>Perdita di rendita totale vs LC</t>
  </si>
  <si>
    <t>Rendita  vs LC</t>
  </si>
  <si>
    <t>Rendita vs LC</t>
  </si>
  <si>
    <t>Rendita totale vs LC</t>
  </si>
  <si>
    <t>Equilibrio di duopolio Nash-Cournot</t>
  </si>
  <si>
    <t>Equilibrio del mercato di monopolio</t>
  </si>
  <si>
    <t>Equilibrio del mercato di monopsonio</t>
  </si>
  <si>
    <t>Equilibrio del mercato di Monopolio bilaterale</t>
  </si>
  <si>
    <t>q2</t>
  </si>
  <si>
    <t>q 1</t>
  </si>
  <si>
    <t>Costo marginale impresa 1</t>
  </si>
  <si>
    <t>Costo marginale impresa 2</t>
  </si>
  <si>
    <t>R Impresa 1</t>
  </si>
  <si>
    <t>R2(q1)</t>
  </si>
  <si>
    <t>R1(q2)</t>
  </si>
  <si>
    <t>Intercetta (a)</t>
  </si>
  <si>
    <t>Coefficiente (b)</t>
  </si>
  <si>
    <t>q1</t>
  </si>
  <si>
    <t>Intercetta (b)</t>
  </si>
  <si>
    <t>Coefficiente (a)</t>
  </si>
  <si>
    <t>Curva collusione</t>
  </si>
  <si>
    <t>Concorrenza perfetta</t>
  </si>
  <si>
    <t>Equilibrio Nash-Cournot</t>
  </si>
  <si>
    <t>Domanda impresa 1</t>
  </si>
  <si>
    <t>Intercetta (b1)</t>
  </si>
  <si>
    <t>Coefficiente (a1)</t>
  </si>
  <si>
    <t>Domanda impresa 2</t>
  </si>
  <si>
    <t>Intercetta (b2)</t>
  </si>
  <si>
    <t>Coefficiente (a2)</t>
  </si>
  <si>
    <t>Elasticità incrociata 12</t>
  </si>
  <si>
    <t>Elasticità incrociata 21</t>
  </si>
  <si>
    <t>P1</t>
  </si>
  <si>
    <t>P2</t>
  </si>
  <si>
    <t>R1(P2)</t>
  </si>
  <si>
    <t>R2(P1)</t>
  </si>
  <si>
    <t>Curva R1(P2)</t>
  </si>
  <si>
    <t>Curva R2(P1)</t>
  </si>
  <si>
    <t>Intercetta R1</t>
  </si>
  <si>
    <t>Coefficiente R1</t>
  </si>
  <si>
    <t>Intercetta R2</t>
  </si>
  <si>
    <t>Coefficiente R2</t>
  </si>
  <si>
    <t>Minima differenza</t>
  </si>
  <si>
    <t>Equilibrio di duopolio differenziato</t>
  </si>
  <si>
    <t>DUOPOLIO OFFERTA CONTEMPORANEA</t>
  </si>
  <si>
    <t>Il dilemma del duopolista (prigioniero)</t>
  </si>
  <si>
    <t>Matrice di payoff in un mercato saturo</t>
  </si>
  <si>
    <t>Matrice dei profitti di ciascun duopolista</t>
  </si>
  <si>
    <t>Impresa B</t>
  </si>
  <si>
    <t>Aumenta la produzione</t>
  </si>
  <si>
    <t>Non aumenta la produzione</t>
  </si>
  <si>
    <t>Impresa A</t>
  </si>
  <si>
    <t>Matrice dei profitti totali del duopolio</t>
  </si>
  <si>
    <t>Matrice di payoff in un mercato congestionato</t>
  </si>
  <si>
    <t>Matrice di payoff con equilibri multipli</t>
  </si>
  <si>
    <t>a</t>
  </si>
  <si>
    <t>b</t>
  </si>
  <si>
    <t>c</t>
  </si>
  <si>
    <t>q</t>
  </si>
  <si>
    <r>
      <t>C</t>
    </r>
    <r>
      <rPr>
        <vertAlign val="subscript"/>
        <sz val="11"/>
        <color theme="1"/>
        <rFont val="Calibri"/>
        <family val="2"/>
        <scheme val="minor"/>
      </rPr>
      <t>F</t>
    </r>
  </si>
  <si>
    <r>
      <t>C</t>
    </r>
    <r>
      <rPr>
        <vertAlign val="subscript"/>
        <sz val="11"/>
        <color theme="1"/>
        <rFont val="Calibri"/>
        <family val="2"/>
        <scheme val="minor"/>
      </rPr>
      <t>V</t>
    </r>
  </si>
  <si>
    <r>
      <t>C</t>
    </r>
    <r>
      <rPr>
        <vertAlign val="subscript"/>
        <sz val="11"/>
        <color theme="1"/>
        <rFont val="Calibri"/>
        <family val="2"/>
        <scheme val="minor"/>
      </rPr>
      <t>T</t>
    </r>
  </si>
  <si>
    <t>Concorrenza monopolistica</t>
  </si>
  <si>
    <t>Funzione di costo totale</t>
  </si>
  <si>
    <t>Costo fisso</t>
  </si>
  <si>
    <r>
      <t>R</t>
    </r>
    <r>
      <rPr>
        <vertAlign val="subscript"/>
        <sz val="11"/>
        <color theme="1"/>
        <rFont val="Calibri"/>
        <family val="2"/>
        <scheme val="minor"/>
      </rPr>
      <t>T</t>
    </r>
  </si>
  <si>
    <t>Prezzo prodotto</t>
  </si>
  <si>
    <r>
      <rPr>
        <sz val="11"/>
        <color theme="1"/>
        <rFont val="Calibri"/>
        <family val="2"/>
      </rPr>
      <t>π</t>
    </r>
    <r>
      <rPr>
        <vertAlign val="subscript"/>
        <sz val="11"/>
        <color theme="1"/>
        <rFont val="Calibri"/>
        <family val="2"/>
        <scheme val="minor"/>
      </rPr>
      <t>T</t>
    </r>
  </si>
  <si>
    <t>Profitto massimo</t>
  </si>
  <si>
    <t>Ottimo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</si>
</sst>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right"/>
    </xf>
    <xf numFmtId="1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2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 applyAlignment="1"/>
    <xf numFmtId="2" fontId="0" fillId="4" borderId="0" xfId="0" applyNumberFormat="1" applyFill="1"/>
    <xf numFmtId="1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2" borderId="0" xfId="0" applyNumberFormat="1" applyFill="1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5" borderId="2" xfId="0" applyFill="1" applyBorder="1"/>
    <xf numFmtId="0" fontId="0" fillId="6" borderId="6" xfId="0" applyFill="1" applyBorder="1"/>
    <xf numFmtId="0" fontId="0" fillId="0" borderId="7" xfId="0" applyBorder="1"/>
    <xf numFmtId="0" fontId="0" fillId="0" borderId="12" xfId="0" applyBorder="1"/>
    <xf numFmtId="0" fontId="0" fillId="5" borderId="11" xfId="0" applyFill="1" applyBorder="1"/>
    <xf numFmtId="9" fontId="0" fillId="0" borderId="0" xfId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 mercato di Libero Concorrenza</a:t>
            </a:r>
          </a:p>
        </c:rich>
      </c:tx>
      <c:layout>
        <c:manualLayout>
          <c:xMode val="edge"/>
          <c:yMode val="edge"/>
          <c:x val="0.34503926046642952"/>
          <c:y val="5.9900166389351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34841425140018"/>
          <c:y val="0.13948798844966112"/>
          <c:w val="0.81736070093072921"/>
          <c:h val="0.723367972151931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'Libera concorrenza'!$B$33</c:f>
              <c:strCache>
                <c:ptCount val="1"/>
                <c:pt idx="0">
                  <c:v>Domanda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'Libera concorrenza'!$A$34:$A$114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'Libera concorrenza'!$B$34:$B$114</c:f>
              <c:numCache>
                <c:formatCode>0.00</c:formatCode>
                <c:ptCount val="81"/>
                <c:pt idx="0">
                  <c:v>16</c:v>
                </c:pt>
                <c:pt idx="1">
                  <c:v>15.8</c:v>
                </c:pt>
                <c:pt idx="2">
                  <c:v>15.6</c:v>
                </c:pt>
                <c:pt idx="3">
                  <c:v>15.4</c:v>
                </c:pt>
                <c:pt idx="4">
                  <c:v>15.2</c:v>
                </c:pt>
                <c:pt idx="5">
                  <c:v>15</c:v>
                </c:pt>
                <c:pt idx="6">
                  <c:v>14.8</c:v>
                </c:pt>
                <c:pt idx="7">
                  <c:v>14.6</c:v>
                </c:pt>
                <c:pt idx="8">
                  <c:v>14.4</c:v>
                </c:pt>
                <c:pt idx="9">
                  <c:v>14.2</c:v>
                </c:pt>
                <c:pt idx="10">
                  <c:v>14</c:v>
                </c:pt>
                <c:pt idx="11">
                  <c:v>13.8</c:v>
                </c:pt>
                <c:pt idx="12">
                  <c:v>13.6</c:v>
                </c:pt>
                <c:pt idx="13">
                  <c:v>13.4</c:v>
                </c:pt>
                <c:pt idx="14">
                  <c:v>13.2</c:v>
                </c:pt>
                <c:pt idx="15">
                  <c:v>13</c:v>
                </c:pt>
                <c:pt idx="16">
                  <c:v>12.8</c:v>
                </c:pt>
                <c:pt idx="17">
                  <c:v>12.6</c:v>
                </c:pt>
                <c:pt idx="18">
                  <c:v>12.4</c:v>
                </c:pt>
                <c:pt idx="19">
                  <c:v>12.2</c:v>
                </c:pt>
                <c:pt idx="20">
                  <c:v>12</c:v>
                </c:pt>
                <c:pt idx="21">
                  <c:v>11.8</c:v>
                </c:pt>
                <c:pt idx="22">
                  <c:v>11.6</c:v>
                </c:pt>
                <c:pt idx="23">
                  <c:v>11.399999999999999</c:v>
                </c:pt>
                <c:pt idx="24">
                  <c:v>11.2</c:v>
                </c:pt>
                <c:pt idx="25">
                  <c:v>11</c:v>
                </c:pt>
                <c:pt idx="26">
                  <c:v>10.8</c:v>
                </c:pt>
                <c:pt idx="27">
                  <c:v>10.6</c:v>
                </c:pt>
                <c:pt idx="28">
                  <c:v>10.399999999999999</c:v>
                </c:pt>
                <c:pt idx="29">
                  <c:v>10.199999999999999</c:v>
                </c:pt>
                <c:pt idx="30">
                  <c:v>10</c:v>
                </c:pt>
                <c:pt idx="31">
                  <c:v>9.8000000000000007</c:v>
                </c:pt>
                <c:pt idx="32">
                  <c:v>9.6</c:v>
                </c:pt>
                <c:pt idx="33">
                  <c:v>9.3999999999999986</c:v>
                </c:pt>
                <c:pt idx="34">
                  <c:v>9.1999999999999993</c:v>
                </c:pt>
                <c:pt idx="35">
                  <c:v>9</c:v>
                </c:pt>
                <c:pt idx="36">
                  <c:v>8.8000000000000007</c:v>
                </c:pt>
                <c:pt idx="37">
                  <c:v>8.6</c:v>
                </c:pt>
                <c:pt idx="38">
                  <c:v>8.3999999999999986</c:v>
                </c:pt>
                <c:pt idx="39">
                  <c:v>8.1999999999999993</c:v>
                </c:pt>
                <c:pt idx="40">
                  <c:v>8</c:v>
                </c:pt>
                <c:pt idx="41">
                  <c:v>7.7999999999999989</c:v>
                </c:pt>
                <c:pt idx="42">
                  <c:v>7.6</c:v>
                </c:pt>
                <c:pt idx="43">
                  <c:v>7.4</c:v>
                </c:pt>
                <c:pt idx="44">
                  <c:v>7.1999999999999993</c:v>
                </c:pt>
                <c:pt idx="45">
                  <c:v>7</c:v>
                </c:pt>
                <c:pt idx="46">
                  <c:v>6.7999999999999989</c:v>
                </c:pt>
                <c:pt idx="47">
                  <c:v>6.6</c:v>
                </c:pt>
                <c:pt idx="48">
                  <c:v>6.3999999999999986</c:v>
                </c:pt>
                <c:pt idx="49">
                  <c:v>6.1999999999999993</c:v>
                </c:pt>
                <c:pt idx="50">
                  <c:v>6</c:v>
                </c:pt>
                <c:pt idx="51">
                  <c:v>5.7999999999999989</c:v>
                </c:pt>
                <c:pt idx="52">
                  <c:v>5.6</c:v>
                </c:pt>
                <c:pt idx="53">
                  <c:v>5.3999999999999986</c:v>
                </c:pt>
                <c:pt idx="54">
                  <c:v>5.1999999999999993</c:v>
                </c:pt>
                <c:pt idx="55">
                  <c:v>5</c:v>
                </c:pt>
                <c:pt idx="56">
                  <c:v>4.7999999999999989</c:v>
                </c:pt>
                <c:pt idx="57">
                  <c:v>4.5999999999999996</c:v>
                </c:pt>
                <c:pt idx="58">
                  <c:v>4.3999999999999986</c:v>
                </c:pt>
                <c:pt idx="59">
                  <c:v>4.1999999999999993</c:v>
                </c:pt>
                <c:pt idx="60">
                  <c:v>4</c:v>
                </c:pt>
                <c:pt idx="61">
                  <c:v>3.7999999999999989</c:v>
                </c:pt>
                <c:pt idx="62">
                  <c:v>3.5999999999999996</c:v>
                </c:pt>
                <c:pt idx="63">
                  <c:v>3.3999999999999986</c:v>
                </c:pt>
                <c:pt idx="64">
                  <c:v>3.1999999999999993</c:v>
                </c:pt>
                <c:pt idx="65">
                  <c:v>3</c:v>
                </c:pt>
                <c:pt idx="66">
                  <c:v>2.7999999999999989</c:v>
                </c:pt>
                <c:pt idx="67">
                  <c:v>2.5999999999999996</c:v>
                </c:pt>
                <c:pt idx="68">
                  <c:v>2.3999999999999986</c:v>
                </c:pt>
                <c:pt idx="69">
                  <c:v>2.1999999999999993</c:v>
                </c:pt>
                <c:pt idx="70">
                  <c:v>2</c:v>
                </c:pt>
                <c:pt idx="71">
                  <c:v>1.7999999999999989</c:v>
                </c:pt>
                <c:pt idx="72">
                  <c:v>1.5999999999999996</c:v>
                </c:pt>
                <c:pt idx="73">
                  <c:v>1.3999999999999986</c:v>
                </c:pt>
                <c:pt idx="74">
                  <c:v>1.1999999999999993</c:v>
                </c:pt>
                <c:pt idx="75">
                  <c:v>1</c:v>
                </c:pt>
                <c:pt idx="76">
                  <c:v>0.79999999999999893</c:v>
                </c:pt>
                <c:pt idx="77">
                  <c:v>0.59999999999999964</c:v>
                </c:pt>
                <c:pt idx="78">
                  <c:v>0.39999999999999858</c:v>
                </c:pt>
                <c:pt idx="79">
                  <c:v>0.19999999999999929</c:v>
                </c:pt>
                <c:pt idx="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26-4A75-A4A9-671E0B81D3F9}"/>
            </c:ext>
          </c:extLst>
        </c:ser>
        <c:ser>
          <c:idx val="1"/>
          <c:order val="1"/>
          <c:tx>
            <c:strRef>
              <c:f>'Libera concorrenza'!$C$33</c:f>
              <c:strCache>
                <c:ptCount val="1"/>
                <c:pt idx="0">
                  <c:v>Offerta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'Libera concorrenza'!$A$34:$A$114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'Libera concorrenza'!$C$34:$C$114</c:f>
              <c:numCache>
                <c:formatCode>0.00</c:formatCode>
                <c:ptCount val="8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3.4000000000000004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3.8</c:v>
                </c:pt>
                <c:pt idx="19">
                  <c:v>3.9000000000000004</c:v>
                </c:pt>
                <c:pt idx="20">
                  <c:v>4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4.3000000000000007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4.7</c:v>
                </c:pt>
                <c:pt idx="28">
                  <c:v>4.8000000000000007</c:v>
                </c:pt>
                <c:pt idx="29">
                  <c:v>4.9000000000000004</c:v>
                </c:pt>
                <c:pt idx="30">
                  <c:v>5</c:v>
                </c:pt>
                <c:pt idx="31">
                  <c:v>5.0999999999999996</c:v>
                </c:pt>
                <c:pt idx="32">
                  <c:v>5.2</c:v>
                </c:pt>
                <c:pt idx="33">
                  <c:v>5.3000000000000007</c:v>
                </c:pt>
                <c:pt idx="34">
                  <c:v>5.4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5.8000000000000007</c:v>
                </c:pt>
                <c:pt idx="39">
                  <c:v>5.9</c:v>
                </c:pt>
                <c:pt idx="40">
                  <c:v>6</c:v>
                </c:pt>
                <c:pt idx="41">
                  <c:v>6.1000000000000005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6.5</c:v>
                </c:pt>
                <c:pt idx="46">
                  <c:v>6.6000000000000005</c:v>
                </c:pt>
                <c:pt idx="47">
                  <c:v>6.7</c:v>
                </c:pt>
                <c:pt idx="48">
                  <c:v>6.8000000000000007</c:v>
                </c:pt>
                <c:pt idx="49">
                  <c:v>6.9</c:v>
                </c:pt>
                <c:pt idx="50">
                  <c:v>7</c:v>
                </c:pt>
                <c:pt idx="51">
                  <c:v>7.1000000000000005</c:v>
                </c:pt>
                <c:pt idx="52">
                  <c:v>7.2</c:v>
                </c:pt>
                <c:pt idx="53">
                  <c:v>7.3000000000000007</c:v>
                </c:pt>
                <c:pt idx="54">
                  <c:v>7.4</c:v>
                </c:pt>
                <c:pt idx="55">
                  <c:v>7.5</c:v>
                </c:pt>
                <c:pt idx="56">
                  <c:v>7.6000000000000005</c:v>
                </c:pt>
                <c:pt idx="57">
                  <c:v>7.7</c:v>
                </c:pt>
                <c:pt idx="58">
                  <c:v>7.8000000000000007</c:v>
                </c:pt>
                <c:pt idx="59">
                  <c:v>7.9</c:v>
                </c:pt>
                <c:pt idx="60">
                  <c:v>8</c:v>
                </c:pt>
                <c:pt idx="61">
                  <c:v>8.1000000000000014</c:v>
                </c:pt>
                <c:pt idx="62">
                  <c:v>8.1999999999999993</c:v>
                </c:pt>
                <c:pt idx="63">
                  <c:v>8.3000000000000007</c:v>
                </c:pt>
                <c:pt idx="64">
                  <c:v>8.4</c:v>
                </c:pt>
                <c:pt idx="65">
                  <c:v>8.5</c:v>
                </c:pt>
                <c:pt idx="66">
                  <c:v>8.6000000000000014</c:v>
                </c:pt>
                <c:pt idx="67">
                  <c:v>8.6999999999999993</c:v>
                </c:pt>
                <c:pt idx="68">
                  <c:v>8.8000000000000007</c:v>
                </c:pt>
                <c:pt idx="69">
                  <c:v>8.9</c:v>
                </c:pt>
                <c:pt idx="70">
                  <c:v>9</c:v>
                </c:pt>
                <c:pt idx="71">
                  <c:v>9.1000000000000014</c:v>
                </c:pt>
                <c:pt idx="72">
                  <c:v>9.1999999999999993</c:v>
                </c:pt>
                <c:pt idx="73">
                  <c:v>9.3000000000000007</c:v>
                </c:pt>
                <c:pt idx="74">
                  <c:v>9.4</c:v>
                </c:pt>
                <c:pt idx="75">
                  <c:v>9.5</c:v>
                </c:pt>
                <c:pt idx="76">
                  <c:v>9.6000000000000014</c:v>
                </c:pt>
                <c:pt idx="77">
                  <c:v>9.6999999999999993</c:v>
                </c:pt>
                <c:pt idx="78">
                  <c:v>9.8000000000000007</c:v>
                </c:pt>
                <c:pt idx="79">
                  <c:v>9.9</c:v>
                </c:pt>
                <c:pt idx="8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26-4A75-A4A9-671E0B81D3F9}"/>
            </c:ext>
          </c:extLst>
        </c:ser>
        <c:ser>
          <c:idx val="2"/>
          <c:order val="2"/>
          <c:tx>
            <c:strRef>
              <c:f>'Libera concorrenza'!$A$19</c:f>
              <c:strCache>
                <c:ptCount val="1"/>
                <c:pt idx="0">
                  <c:v>Punto equilibrio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'Libera concorrenza'!$C$19:$C$21</c:f>
              <c:numCache>
                <c:formatCode>0.00</c:formatCode>
                <c:ptCount val="3"/>
                <c:pt idx="0">
                  <c:v>0</c:v>
                </c:pt>
                <c:pt idx="1">
                  <c:v>46.666666666666657</c:v>
                </c:pt>
                <c:pt idx="2">
                  <c:v>46.666666666666657</c:v>
                </c:pt>
              </c:numCache>
            </c:numRef>
          </c:xVal>
          <c:yVal>
            <c:numRef>
              <c:f>'Libera concorrenza'!$B$19:$B$21</c:f>
              <c:numCache>
                <c:formatCode>0.00</c:formatCode>
                <c:ptCount val="3"/>
                <c:pt idx="0">
                  <c:v>6.6666666666666679</c:v>
                </c:pt>
                <c:pt idx="1">
                  <c:v>6.6666666666666679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30-42AF-8C3B-5B1BB3EEB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65040"/>
        <c:axId val="425165432"/>
      </c:scatterChart>
      <c:valAx>
        <c:axId val="425165040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432"/>
        <c:crosses val="autoZero"/>
        <c:crossBetween val="midCat"/>
        <c:majorUnit val="5"/>
      </c:valAx>
      <c:valAx>
        <c:axId val="425165432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Prezzo</a:t>
                </a:r>
              </a:p>
            </c:rich>
          </c:tx>
          <c:layout>
            <c:manualLayout>
              <c:xMode val="edge"/>
              <c:yMode val="edge"/>
              <c:x val="3.7045257754392928E-2"/>
              <c:y val="0.445484272021175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86110999840498"/>
          <c:y val="0.15839956557154491"/>
          <c:w val="0.20013889000159502"/>
          <c:h val="9.5972235698025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 mercato di Libero Concorrenza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34841425140018"/>
          <c:y val="0.13948798844966112"/>
          <c:w val="0.71595903602461441"/>
          <c:h val="0.723367972151931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Monopolio!$B$39</c:f>
              <c:strCache>
                <c:ptCount val="1"/>
                <c:pt idx="0">
                  <c:v>Domanda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Monopolio!$A$40:$A$120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Monopolio!$B$40:$B$120</c:f>
              <c:numCache>
                <c:formatCode>0.00</c:formatCode>
                <c:ptCount val="81"/>
                <c:pt idx="0">
                  <c:v>16</c:v>
                </c:pt>
                <c:pt idx="1">
                  <c:v>15.8</c:v>
                </c:pt>
                <c:pt idx="2">
                  <c:v>15.6</c:v>
                </c:pt>
                <c:pt idx="3">
                  <c:v>15.4</c:v>
                </c:pt>
                <c:pt idx="4">
                  <c:v>15.2</c:v>
                </c:pt>
                <c:pt idx="5">
                  <c:v>15</c:v>
                </c:pt>
                <c:pt idx="6">
                  <c:v>14.8</c:v>
                </c:pt>
                <c:pt idx="7">
                  <c:v>14.6</c:v>
                </c:pt>
                <c:pt idx="8">
                  <c:v>14.4</c:v>
                </c:pt>
                <c:pt idx="9">
                  <c:v>14.2</c:v>
                </c:pt>
                <c:pt idx="10">
                  <c:v>14</c:v>
                </c:pt>
                <c:pt idx="11">
                  <c:v>13.8</c:v>
                </c:pt>
                <c:pt idx="12">
                  <c:v>13.6</c:v>
                </c:pt>
                <c:pt idx="13">
                  <c:v>13.4</c:v>
                </c:pt>
                <c:pt idx="14">
                  <c:v>13.2</c:v>
                </c:pt>
                <c:pt idx="15">
                  <c:v>13</c:v>
                </c:pt>
                <c:pt idx="16">
                  <c:v>12.8</c:v>
                </c:pt>
                <c:pt idx="17">
                  <c:v>12.6</c:v>
                </c:pt>
                <c:pt idx="18">
                  <c:v>12.4</c:v>
                </c:pt>
                <c:pt idx="19">
                  <c:v>12.2</c:v>
                </c:pt>
                <c:pt idx="20">
                  <c:v>12</c:v>
                </c:pt>
                <c:pt idx="21">
                  <c:v>11.8</c:v>
                </c:pt>
                <c:pt idx="22">
                  <c:v>11.6</c:v>
                </c:pt>
                <c:pt idx="23">
                  <c:v>11.399999999999999</c:v>
                </c:pt>
                <c:pt idx="24">
                  <c:v>11.2</c:v>
                </c:pt>
                <c:pt idx="25">
                  <c:v>11</c:v>
                </c:pt>
                <c:pt idx="26">
                  <c:v>10.8</c:v>
                </c:pt>
                <c:pt idx="27">
                  <c:v>10.6</c:v>
                </c:pt>
                <c:pt idx="28">
                  <c:v>10.399999999999999</c:v>
                </c:pt>
                <c:pt idx="29">
                  <c:v>10.199999999999999</c:v>
                </c:pt>
                <c:pt idx="30">
                  <c:v>10</c:v>
                </c:pt>
                <c:pt idx="31">
                  <c:v>9.8000000000000007</c:v>
                </c:pt>
                <c:pt idx="32">
                  <c:v>9.6</c:v>
                </c:pt>
                <c:pt idx="33">
                  <c:v>9.3999999999999986</c:v>
                </c:pt>
                <c:pt idx="34">
                  <c:v>9.1999999999999993</c:v>
                </c:pt>
                <c:pt idx="35">
                  <c:v>9</c:v>
                </c:pt>
                <c:pt idx="36">
                  <c:v>8.8000000000000007</c:v>
                </c:pt>
                <c:pt idx="37">
                  <c:v>8.6</c:v>
                </c:pt>
                <c:pt idx="38">
                  <c:v>8.3999999999999986</c:v>
                </c:pt>
                <c:pt idx="39">
                  <c:v>8.1999999999999993</c:v>
                </c:pt>
                <c:pt idx="40">
                  <c:v>8</c:v>
                </c:pt>
                <c:pt idx="41">
                  <c:v>7.7999999999999989</c:v>
                </c:pt>
                <c:pt idx="42">
                  <c:v>7.6</c:v>
                </c:pt>
                <c:pt idx="43">
                  <c:v>7.4</c:v>
                </c:pt>
                <c:pt idx="44">
                  <c:v>7.1999999999999993</c:v>
                </c:pt>
                <c:pt idx="45">
                  <c:v>7</c:v>
                </c:pt>
                <c:pt idx="46">
                  <c:v>6.7999999999999989</c:v>
                </c:pt>
                <c:pt idx="47">
                  <c:v>6.6</c:v>
                </c:pt>
                <c:pt idx="48">
                  <c:v>6.3999999999999986</c:v>
                </c:pt>
                <c:pt idx="49">
                  <c:v>6.1999999999999993</c:v>
                </c:pt>
                <c:pt idx="50">
                  <c:v>6</c:v>
                </c:pt>
                <c:pt idx="51">
                  <c:v>5.7999999999999989</c:v>
                </c:pt>
                <c:pt idx="52">
                  <c:v>5.6</c:v>
                </c:pt>
                <c:pt idx="53">
                  <c:v>5.3999999999999986</c:v>
                </c:pt>
                <c:pt idx="54">
                  <c:v>5.1999999999999993</c:v>
                </c:pt>
                <c:pt idx="55">
                  <c:v>5</c:v>
                </c:pt>
                <c:pt idx="56">
                  <c:v>4.7999999999999989</c:v>
                </c:pt>
                <c:pt idx="57">
                  <c:v>4.5999999999999996</c:v>
                </c:pt>
                <c:pt idx="58">
                  <c:v>4.3999999999999986</c:v>
                </c:pt>
                <c:pt idx="59">
                  <c:v>4.1999999999999993</c:v>
                </c:pt>
                <c:pt idx="60">
                  <c:v>4</c:v>
                </c:pt>
                <c:pt idx="61">
                  <c:v>3.7999999999999989</c:v>
                </c:pt>
                <c:pt idx="62">
                  <c:v>3.5999999999999996</c:v>
                </c:pt>
                <c:pt idx="63">
                  <c:v>3.3999999999999986</c:v>
                </c:pt>
                <c:pt idx="64">
                  <c:v>3.1999999999999993</c:v>
                </c:pt>
                <c:pt idx="65">
                  <c:v>3</c:v>
                </c:pt>
                <c:pt idx="66">
                  <c:v>2.7999999999999989</c:v>
                </c:pt>
                <c:pt idx="67">
                  <c:v>2.5999999999999996</c:v>
                </c:pt>
                <c:pt idx="68">
                  <c:v>2.3999999999999986</c:v>
                </c:pt>
                <c:pt idx="69">
                  <c:v>2.1999999999999993</c:v>
                </c:pt>
                <c:pt idx="70">
                  <c:v>2</c:v>
                </c:pt>
                <c:pt idx="71">
                  <c:v>1.7999999999999989</c:v>
                </c:pt>
                <c:pt idx="72">
                  <c:v>1.5999999999999996</c:v>
                </c:pt>
                <c:pt idx="73">
                  <c:v>1.3999999999999986</c:v>
                </c:pt>
                <c:pt idx="74">
                  <c:v>1.1999999999999993</c:v>
                </c:pt>
                <c:pt idx="75">
                  <c:v>1</c:v>
                </c:pt>
                <c:pt idx="76">
                  <c:v>0.79999999999999893</c:v>
                </c:pt>
                <c:pt idx="77">
                  <c:v>0.59999999999999964</c:v>
                </c:pt>
                <c:pt idx="78">
                  <c:v>0.39999999999999858</c:v>
                </c:pt>
                <c:pt idx="79">
                  <c:v>0.19999999999999929</c:v>
                </c:pt>
                <c:pt idx="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5A-419F-B25F-231772955934}"/>
            </c:ext>
          </c:extLst>
        </c:ser>
        <c:ser>
          <c:idx val="1"/>
          <c:order val="1"/>
          <c:tx>
            <c:strRef>
              <c:f>Monopolio!$C$39</c:f>
              <c:strCache>
                <c:ptCount val="1"/>
                <c:pt idx="0">
                  <c:v>Offerta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Monopolio!$A$40:$A$120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Monopolio!$C$40:$C$120</c:f>
              <c:numCache>
                <c:formatCode>0.00</c:formatCode>
                <c:ptCount val="8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3.4000000000000004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3.8</c:v>
                </c:pt>
                <c:pt idx="19">
                  <c:v>3.9000000000000004</c:v>
                </c:pt>
                <c:pt idx="20">
                  <c:v>4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4.3000000000000007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4.7</c:v>
                </c:pt>
                <c:pt idx="28">
                  <c:v>4.8000000000000007</c:v>
                </c:pt>
                <c:pt idx="29">
                  <c:v>4.9000000000000004</c:v>
                </c:pt>
                <c:pt idx="30">
                  <c:v>5</c:v>
                </c:pt>
                <c:pt idx="31">
                  <c:v>5.0999999999999996</c:v>
                </c:pt>
                <c:pt idx="32">
                  <c:v>5.2</c:v>
                </c:pt>
                <c:pt idx="33">
                  <c:v>5.3000000000000007</c:v>
                </c:pt>
                <c:pt idx="34">
                  <c:v>5.4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5.8000000000000007</c:v>
                </c:pt>
                <c:pt idx="39">
                  <c:v>5.9</c:v>
                </c:pt>
                <c:pt idx="40">
                  <c:v>6</c:v>
                </c:pt>
                <c:pt idx="41">
                  <c:v>6.1000000000000005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6.5</c:v>
                </c:pt>
                <c:pt idx="46">
                  <c:v>6.6000000000000005</c:v>
                </c:pt>
                <c:pt idx="47">
                  <c:v>6.7</c:v>
                </c:pt>
                <c:pt idx="48">
                  <c:v>6.8000000000000007</c:v>
                </c:pt>
                <c:pt idx="49">
                  <c:v>6.9</c:v>
                </c:pt>
                <c:pt idx="50">
                  <c:v>7</c:v>
                </c:pt>
                <c:pt idx="51">
                  <c:v>7.1000000000000005</c:v>
                </c:pt>
                <c:pt idx="52">
                  <c:v>7.2</c:v>
                </c:pt>
                <c:pt idx="53">
                  <c:v>7.3000000000000007</c:v>
                </c:pt>
                <c:pt idx="54">
                  <c:v>7.4</c:v>
                </c:pt>
                <c:pt idx="55">
                  <c:v>7.5</c:v>
                </c:pt>
                <c:pt idx="56">
                  <c:v>7.6000000000000005</c:v>
                </c:pt>
                <c:pt idx="57">
                  <c:v>7.7</c:v>
                </c:pt>
                <c:pt idx="58">
                  <c:v>7.8000000000000007</c:v>
                </c:pt>
                <c:pt idx="59">
                  <c:v>7.9</c:v>
                </c:pt>
                <c:pt idx="60">
                  <c:v>8</c:v>
                </c:pt>
                <c:pt idx="61">
                  <c:v>8.1000000000000014</c:v>
                </c:pt>
                <c:pt idx="62">
                  <c:v>8.1999999999999993</c:v>
                </c:pt>
                <c:pt idx="63">
                  <c:v>8.3000000000000007</c:v>
                </c:pt>
                <c:pt idx="64">
                  <c:v>8.4</c:v>
                </c:pt>
                <c:pt idx="65">
                  <c:v>8.5</c:v>
                </c:pt>
                <c:pt idx="66">
                  <c:v>8.6000000000000014</c:v>
                </c:pt>
                <c:pt idx="67">
                  <c:v>8.6999999999999993</c:v>
                </c:pt>
                <c:pt idx="68">
                  <c:v>8.8000000000000007</c:v>
                </c:pt>
                <c:pt idx="69">
                  <c:v>8.9</c:v>
                </c:pt>
                <c:pt idx="70">
                  <c:v>9</c:v>
                </c:pt>
                <c:pt idx="71">
                  <c:v>9.1000000000000014</c:v>
                </c:pt>
                <c:pt idx="72">
                  <c:v>9.1999999999999993</c:v>
                </c:pt>
                <c:pt idx="73">
                  <c:v>9.3000000000000007</c:v>
                </c:pt>
                <c:pt idx="74">
                  <c:v>9.4</c:v>
                </c:pt>
                <c:pt idx="75">
                  <c:v>9.5</c:v>
                </c:pt>
                <c:pt idx="76">
                  <c:v>9.6000000000000014</c:v>
                </c:pt>
                <c:pt idx="77">
                  <c:v>9.6999999999999993</c:v>
                </c:pt>
                <c:pt idx="78">
                  <c:v>9.8000000000000007</c:v>
                </c:pt>
                <c:pt idx="79">
                  <c:v>9.9</c:v>
                </c:pt>
                <c:pt idx="8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5A-419F-B25F-231772955934}"/>
            </c:ext>
          </c:extLst>
        </c:ser>
        <c:ser>
          <c:idx val="2"/>
          <c:order val="2"/>
          <c:tx>
            <c:strRef>
              <c:f>Monopolio!$A$21</c:f>
              <c:strCache>
                <c:ptCount val="1"/>
                <c:pt idx="0">
                  <c:v>Punto equilibrio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Monopolio!$C$21:$C$23</c:f>
              <c:numCache>
                <c:formatCode>0.00</c:formatCode>
                <c:ptCount val="3"/>
                <c:pt idx="0">
                  <c:v>0</c:v>
                </c:pt>
                <c:pt idx="1">
                  <c:v>28</c:v>
                </c:pt>
                <c:pt idx="2">
                  <c:v>28</c:v>
                </c:pt>
              </c:numCache>
            </c:numRef>
          </c:xVal>
          <c:yVal>
            <c:numRef>
              <c:f>Monopolio!$B$21:$B$23</c:f>
              <c:numCache>
                <c:formatCode>0.00</c:formatCode>
                <c:ptCount val="3"/>
                <c:pt idx="0">
                  <c:v>10.399999999999999</c:v>
                </c:pt>
                <c:pt idx="1">
                  <c:v>10.399999999999999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5A-419F-B25F-231772955934}"/>
            </c:ext>
          </c:extLst>
        </c:ser>
        <c:ser>
          <c:idx val="3"/>
          <c:order val="3"/>
          <c:tx>
            <c:strRef>
              <c:f>Monopolio!$D$39</c:f>
              <c:strCache>
                <c:ptCount val="1"/>
                <c:pt idx="0">
                  <c:v>Ricavo marginale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Monopolio!$A$40:$A$120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Monopolio!$D$40:$D$120</c:f>
              <c:numCache>
                <c:formatCode>0.00</c:formatCode>
                <c:ptCount val="81"/>
                <c:pt idx="0">
                  <c:v>16</c:v>
                </c:pt>
                <c:pt idx="1">
                  <c:v>15.6</c:v>
                </c:pt>
                <c:pt idx="2">
                  <c:v>15.2</c:v>
                </c:pt>
                <c:pt idx="3">
                  <c:v>14.8</c:v>
                </c:pt>
                <c:pt idx="4">
                  <c:v>14.4</c:v>
                </c:pt>
                <c:pt idx="5">
                  <c:v>14</c:v>
                </c:pt>
                <c:pt idx="6">
                  <c:v>13.6</c:v>
                </c:pt>
                <c:pt idx="7">
                  <c:v>13.2</c:v>
                </c:pt>
                <c:pt idx="8">
                  <c:v>12.8</c:v>
                </c:pt>
                <c:pt idx="9">
                  <c:v>12.4</c:v>
                </c:pt>
                <c:pt idx="10">
                  <c:v>12</c:v>
                </c:pt>
                <c:pt idx="11">
                  <c:v>11.6</c:v>
                </c:pt>
                <c:pt idx="12">
                  <c:v>11.2</c:v>
                </c:pt>
                <c:pt idx="13">
                  <c:v>10.8</c:v>
                </c:pt>
                <c:pt idx="14">
                  <c:v>10.399999999999999</c:v>
                </c:pt>
                <c:pt idx="15">
                  <c:v>10</c:v>
                </c:pt>
                <c:pt idx="16">
                  <c:v>9.6</c:v>
                </c:pt>
                <c:pt idx="17">
                  <c:v>9.1999999999999993</c:v>
                </c:pt>
                <c:pt idx="18">
                  <c:v>8.8000000000000007</c:v>
                </c:pt>
                <c:pt idx="19">
                  <c:v>8.3999999999999986</c:v>
                </c:pt>
                <c:pt idx="20">
                  <c:v>8</c:v>
                </c:pt>
                <c:pt idx="21">
                  <c:v>7.6</c:v>
                </c:pt>
                <c:pt idx="22">
                  <c:v>7.1999999999999993</c:v>
                </c:pt>
                <c:pt idx="23">
                  <c:v>6.7999999999999989</c:v>
                </c:pt>
                <c:pt idx="24">
                  <c:v>6.3999999999999986</c:v>
                </c:pt>
                <c:pt idx="25">
                  <c:v>6</c:v>
                </c:pt>
                <c:pt idx="26">
                  <c:v>5.6</c:v>
                </c:pt>
                <c:pt idx="27">
                  <c:v>5.1999999999999993</c:v>
                </c:pt>
                <c:pt idx="28">
                  <c:v>4.7999999999999989</c:v>
                </c:pt>
                <c:pt idx="29">
                  <c:v>4.3999999999999986</c:v>
                </c:pt>
                <c:pt idx="30">
                  <c:v>4</c:v>
                </c:pt>
                <c:pt idx="31">
                  <c:v>3.5999999999999996</c:v>
                </c:pt>
                <c:pt idx="32">
                  <c:v>3.1999999999999993</c:v>
                </c:pt>
                <c:pt idx="33">
                  <c:v>2.7999999999999989</c:v>
                </c:pt>
                <c:pt idx="34">
                  <c:v>2.3999999999999986</c:v>
                </c:pt>
                <c:pt idx="35">
                  <c:v>2</c:v>
                </c:pt>
                <c:pt idx="36">
                  <c:v>1.5999999999999996</c:v>
                </c:pt>
                <c:pt idx="37">
                  <c:v>1.1999999999999993</c:v>
                </c:pt>
                <c:pt idx="38">
                  <c:v>0.79999999999999893</c:v>
                </c:pt>
                <c:pt idx="39">
                  <c:v>0.39999999999999858</c:v>
                </c:pt>
                <c:pt idx="40">
                  <c:v>0</c:v>
                </c:pt>
                <c:pt idx="41">
                  <c:v>-0.40000000000000213</c:v>
                </c:pt>
                <c:pt idx="42">
                  <c:v>-0.80000000000000071</c:v>
                </c:pt>
                <c:pt idx="43">
                  <c:v>-1.1999999999999993</c:v>
                </c:pt>
                <c:pt idx="44">
                  <c:v>-1.6000000000000014</c:v>
                </c:pt>
                <c:pt idx="45">
                  <c:v>-2</c:v>
                </c:pt>
                <c:pt idx="46">
                  <c:v>-2.4000000000000021</c:v>
                </c:pt>
                <c:pt idx="47">
                  <c:v>-2.8000000000000007</c:v>
                </c:pt>
                <c:pt idx="48">
                  <c:v>-3.2000000000000028</c:v>
                </c:pt>
                <c:pt idx="49">
                  <c:v>-3.6000000000000014</c:v>
                </c:pt>
                <c:pt idx="50">
                  <c:v>-4</c:v>
                </c:pt>
                <c:pt idx="51">
                  <c:v>-4.4000000000000021</c:v>
                </c:pt>
                <c:pt idx="52">
                  <c:v>-4.8000000000000007</c:v>
                </c:pt>
                <c:pt idx="53">
                  <c:v>-5.2000000000000028</c:v>
                </c:pt>
                <c:pt idx="54">
                  <c:v>-5.6000000000000014</c:v>
                </c:pt>
                <c:pt idx="55">
                  <c:v>-6</c:v>
                </c:pt>
                <c:pt idx="56">
                  <c:v>-6.4000000000000021</c:v>
                </c:pt>
                <c:pt idx="57">
                  <c:v>-6.8000000000000007</c:v>
                </c:pt>
                <c:pt idx="58">
                  <c:v>-7.2000000000000028</c:v>
                </c:pt>
                <c:pt idx="59">
                  <c:v>-7.6000000000000014</c:v>
                </c:pt>
                <c:pt idx="60">
                  <c:v>-8</c:v>
                </c:pt>
                <c:pt idx="61">
                  <c:v>-8.4000000000000021</c:v>
                </c:pt>
                <c:pt idx="62">
                  <c:v>-8.8000000000000007</c:v>
                </c:pt>
                <c:pt idx="63">
                  <c:v>-9.2000000000000028</c:v>
                </c:pt>
                <c:pt idx="64">
                  <c:v>-9.6000000000000014</c:v>
                </c:pt>
                <c:pt idx="65">
                  <c:v>-10</c:v>
                </c:pt>
                <c:pt idx="66">
                  <c:v>-10.400000000000002</c:v>
                </c:pt>
                <c:pt idx="67">
                  <c:v>-10.8</c:v>
                </c:pt>
                <c:pt idx="68">
                  <c:v>-11.200000000000003</c:v>
                </c:pt>
                <c:pt idx="69">
                  <c:v>-11.600000000000001</c:v>
                </c:pt>
                <c:pt idx="70">
                  <c:v>-12</c:v>
                </c:pt>
                <c:pt idx="71">
                  <c:v>-12.400000000000002</c:v>
                </c:pt>
                <c:pt idx="72">
                  <c:v>-12.8</c:v>
                </c:pt>
                <c:pt idx="73">
                  <c:v>-13.200000000000003</c:v>
                </c:pt>
                <c:pt idx="74">
                  <c:v>-13.600000000000001</c:v>
                </c:pt>
                <c:pt idx="75">
                  <c:v>-14</c:v>
                </c:pt>
                <c:pt idx="76">
                  <c:v>-14.400000000000002</c:v>
                </c:pt>
                <c:pt idx="77">
                  <c:v>-14.8</c:v>
                </c:pt>
                <c:pt idx="78">
                  <c:v>-15.200000000000003</c:v>
                </c:pt>
                <c:pt idx="79">
                  <c:v>-15.600000000000001</c:v>
                </c:pt>
                <c:pt idx="80">
                  <c:v>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35A-419F-B25F-231772955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65040"/>
        <c:axId val="425165432"/>
      </c:scatterChart>
      <c:valAx>
        <c:axId val="425165040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432"/>
        <c:crosses val="autoZero"/>
        <c:crossBetween val="midCat"/>
        <c:majorUnit val="5"/>
      </c:valAx>
      <c:valAx>
        <c:axId val="425165432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Prezzo</a:t>
                </a:r>
              </a:p>
            </c:rich>
          </c:tx>
          <c:layout>
            <c:manualLayout>
              <c:xMode val="edge"/>
              <c:yMode val="edge"/>
              <c:x val="3.7045257754392928E-2"/>
              <c:y val="0.445484272021175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31867848689901"/>
          <c:y val="0.15839947717378702"/>
          <c:w val="0.23434244548844554"/>
          <c:h val="0.20689794988434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 mercato di Libero Concorrenza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34841425140018"/>
          <c:y val="0.13948798844966112"/>
          <c:w val="0.81736070093072921"/>
          <c:h val="0.723367972151931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Monopsonio!$B$41</c:f>
              <c:strCache>
                <c:ptCount val="1"/>
                <c:pt idx="0">
                  <c:v>Domanda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Monopsonio!$A$42:$A$122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Monopsonio!$B$42:$B$122</c:f>
              <c:numCache>
                <c:formatCode>0.00</c:formatCode>
                <c:ptCount val="81"/>
                <c:pt idx="0">
                  <c:v>16</c:v>
                </c:pt>
                <c:pt idx="1">
                  <c:v>15.8</c:v>
                </c:pt>
                <c:pt idx="2">
                  <c:v>15.6</c:v>
                </c:pt>
                <c:pt idx="3">
                  <c:v>15.4</c:v>
                </c:pt>
                <c:pt idx="4">
                  <c:v>15.2</c:v>
                </c:pt>
                <c:pt idx="5">
                  <c:v>15</c:v>
                </c:pt>
                <c:pt idx="6">
                  <c:v>14.8</c:v>
                </c:pt>
                <c:pt idx="7">
                  <c:v>14.6</c:v>
                </c:pt>
                <c:pt idx="8">
                  <c:v>14.4</c:v>
                </c:pt>
                <c:pt idx="9">
                  <c:v>14.2</c:v>
                </c:pt>
                <c:pt idx="10">
                  <c:v>14</c:v>
                </c:pt>
                <c:pt idx="11">
                  <c:v>13.8</c:v>
                </c:pt>
                <c:pt idx="12">
                  <c:v>13.6</c:v>
                </c:pt>
                <c:pt idx="13">
                  <c:v>13.4</c:v>
                </c:pt>
                <c:pt idx="14">
                  <c:v>13.2</c:v>
                </c:pt>
                <c:pt idx="15">
                  <c:v>13</c:v>
                </c:pt>
                <c:pt idx="16">
                  <c:v>12.8</c:v>
                </c:pt>
                <c:pt idx="17">
                  <c:v>12.6</c:v>
                </c:pt>
                <c:pt idx="18">
                  <c:v>12.4</c:v>
                </c:pt>
                <c:pt idx="19">
                  <c:v>12.2</c:v>
                </c:pt>
                <c:pt idx="20">
                  <c:v>12</c:v>
                </c:pt>
                <c:pt idx="21">
                  <c:v>11.8</c:v>
                </c:pt>
                <c:pt idx="22">
                  <c:v>11.6</c:v>
                </c:pt>
                <c:pt idx="23">
                  <c:v>11.399999999999999</c:v>
                </c:pt>
                <c:pt idx="24">
                  <c:v>11.2</c:v>
                </c:pt>
                <c:pt idx="25">
                  <c:v>11</c:v>
                </c:pt>
                <c:pt idx="26">
                  <c:v>10.8</c:v>
                </c:pt>
                <c:pt idx="27">
                  <c:v>10.6</c:v>
                </c:pt>
                <c:pt idx="28">
                  <c:v>10.399999999999999</c:v>
                </c:pt>
                <c:pt idx="29">
                  <c:v>10.199999999999999</c:v>
                </c:pt>
                <c:pt idx="30">
                  <c:v>10</c:v>
                </c:pt>
                <c:pt idx="31">
                  <c:v>9.8000000000000007</c:v>
                </c:pt>
                <c:pt idx="32">
                  <c:v>9.6</c:v>
                </c:pt>
                <c:pt idx="33">
                  <c:v>9.3999999999999986</c:v>
                </c:pt>
                <c:pt idx="34">
                  <c:v>9.1999999999999993</c:v>
                </c:pt>
                <c:pt idx="35">
                  <c:v>9</c:v>
                </c:pt>
                <c:pt idx="36">
                  <c:v>8.8000000000000007</c:v>
                </c:pt>
                <c:pt idx="37">
                  <c:v>8.6</c:v>
                </c:pt>
                <c:pt idx="38">
                  <c:v>8.3999999999999986</c:v>
                </c:pt>
                <c:pt idx="39">
                  <c:v>8.1999999999999993</c:v>
                </c:pt>
                <c:pt idx="40">
                  <c:v>8</c:v>
                </c:pt>
                <c:pt idx="41">
                  <c:v>7.7999999999999989</c:v>
                </c:pt>
                <c:pt idx="42">
                  <c:v>7.6</c:v>
                </c:pt>
                <c:pt idx="43">
                  <c:v>7.4</c:v>
                </c:pt>
                <c:pt idx="44">
                  <c:v>7.1999999999999993</c:v>
                </c:pt>
                <c:pt idx="45">
                  <c:v>7</c:v>
                </c:pt>
                <c:pt idx="46">
                  <c:v>6.7999999999999989</c:v>
                </c:pt>
                <c:pt idx="47">
                  <c:v>6.6</c:v>
                </c:pt>
                <c:pt idx="48">
                  <c:v>6.3999999999999986</c:v>
                </c:pt>
                <c:pt idx="49">
                  <c:v>6.1999999999999993</c:v>
                </c:pt>
                <c:pt idx="50">
                  <c:v>6</c:v>
                </c:pt>
                <c:pt idx="51">
                  <c:v>5.7999999999999989</c:v>
                </c:pt>
                <c:pt idx="52">
                  <c:v>5.6</c:v>
                </c:pt>
                <c:pt idx="53">
                  <c:v>5.3999999999999986</c:v>
                </c:pt>
                <c:pt idx="54">
                  <c:v>5.1999999999999993</c:v>
                </c:pt>
                <c:pt idx="55">
                  <c:v>5</c:v>
                </c:pt>
                <c:pt idx="56">
                  <c:v>4.7999999999999989</c:v>
                </c:pt>
                <c:pt idx="57">
                  <c:v>4.5999999999999996</c:v>
                </c:pt>
                <c:pt idx="58">
                  <c:v>4.3999999999999986</c:v>
                </c:pt>
                <c:pt idx="59">
                  <c:v>4.1999999999999993</c:v>
                </c:pt>
                <c:pt idx="60">
                  <c:v>4</c:v>
                </c:pt>
                <c:pt idx="61">
                  <c:v>3.7999999999999989</c:v>
                </c:pt>
                <c:pt idx="62">
                  <c:v>3.5999999999999996</c:v>
                </c:pt>
                <c:pt idx="63">
                  <c:v>3.3999999999999986</c:v>
                </c:pt>
                <c:pt idx="64">
                  <c:v>3.1999999999999993</c:v>
                </c:pt>
                <c:pt idx="65">
                  <c:v>3</c:v>
                </c:pt>
                <c:pt idx="66">
                  <c:v>2.7999999999999989</c:v>
                </c:pt>
                <c:pt idx="67">
                  <c:v>2.5999999999999996</c:v>
                </c:pt>
                <c:pt idx="68">
                  <c:v>2.3999999999999986</c:v>
                </c:pt>
                <c:pt idx="69">
                  <c:v>2.1999999999999993</c:v>
                </c:pt>
                <c:pt idx="70">
                  <c:v>2</c:v>
                </c:pt>
                <c:pt idx="71">
                  <c:v>1.7999999999999989</c:v>
                </c:pt>
                <c:pt idx="72">
                  <c:v>1.5999999999999996</c:v>
                </c:pt>
                <c:pt idx="73">
                  <c:v>1.3999999999999986</c:v>
                </c:pt>
                <c:pt idx="74">
                  <c:v>1.1999999999999993</c:v>
                </c:pt>
                <c:pt idx="75">
                  <c:v>1</c:v>
                </c:pt>
                <c:pt idx="76">
                  <c:v>0.79999999999999893</c:v>
                </c:pt>
                <c:pt idx="77">
                  <c:v>0.59999999999999964</c:v>
                </c:pt>
                <c:pt idx="78">
                  <c:v>0.39999999999999858</c:v>
                </c:pt>
                <c:pt idx="79">
                  <c:v>0.19999999999999929</c:v>
                </c:pt>
                <c:pt idx="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01-4D73-B80C-5B2BBEACBDA7}"/>
            </c:ext>
          </c:extLst>
        </c:ser>
        <c:ser>
          <c:idx val="1"/>
          <c:order val="1"/>
          <c:tx>
            <c:strRef>
              <c:f>Monopsonio!$C$41</c:f>
              <c:strCache>
                <c:ptCount val="1"/>
                <c:pt idx="0">
                  <c:v>Offerta - Spesa media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Monopsonio!$A$42:$A$122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Monopsonio!$C$42:$C$122</c:f>
              <c:numCache>
                <c:formatCode>0.00</c:formatCode>
                <c:ptCount val="8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3.4000000000000004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3.8</c:v>
                </c:pt>
                <c:pt idx="19">
                  <c:v>3.9000000000000004</c:v>
                </c:pt>
                <c:pt idx="20">
                  <c:v>4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4.3000000000000007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4.7</c:v>
                </c:pt>
                <c:pt idx="28">
                  <c:v>4.8000000000000007</c:v>
                </c:pt>
                <c:pt idx="29">
                  <c:v>4.9000000000000004</c:v>
                </c:pt>
                <c:pt idx="30">
                  <c:v>5</c:v>
                </c:pt>
                <c:pt idx="31">
                  <c:v>5.0999999999999996</c:v>
                </c:pt>
                <c:pt idx="32">
                  <c:v>5.2</c:v>
                </c:pt>
                <c:pt idx="33">
                  <c:v>5.3000000000000007</c:v>
                </c:pt>
                <c:pt idx="34">
                  <c:v>5.4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5.8000000000000007</c:v>
                </c:pt>
                <c:pt idx="39">
                  <c:v>5.9</c:v>
                </c:pt>
                <c:pt idx="40">
                  <c:v>6</c:v>
                </c:pt>
                <c:pt idx="41">
                  <c:v>6.1000000000000005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6.5</c:v>
                </c:pt>
                <c:pt idx="46">
                  <c:v>6.6000000000000005</c:v>
                </c:pt>
                <c:pt idx="47">
                  <c:v>6.7</c:v>
                </c:pt>
                <c:pt idx="48">
                  <c:v>6.8000000000000007</c:v>
                </c:pt>
                <c:pt idx="49">
                  <c:v>6.9</c:v>
                </c:pt>
                <c:pt idx="50">
                  <c:v>7</c:v>
                </c:pt>
                <c:pt idx="51">
                  <c:v>7.1000000000000005</c:v>
                </c:pt>
                <c:pt idx="52">
                  <c:v>7.2</c:v>
                </c:pt>
                <c:pt idx="53">
                  <c:v>7.3000000000000007</c:v>
                </c:pt>
                <c:pt idx="54">
                  <c:v>7.4</c:v>
                </c:pt>
                <c:pt idx="55">
                  <c:v>7.5</c:v>
                </c:pt>
                <c:pt idx="56">
                  <c:v>7.6000000000000005</c:v>
                </c:pt>
                <c:pt idx="57">
                  <c:v>7.7</c:v>
                </c:pt>
                <c:pt idx="58">
                  <c:v>7.8000000000000007</c:v>
                </c:pt>
                <c:pt idx="59">
                  <c:v>7.9</c:v>
                </c:pt>
                <c:pt idx="60">
                  <c:v>8</c:v>
                </c:pt>
                <c:pt idx="61">
                  <c:v>8.1000000000000014</c:v>
                </c:pt>
                <c:pt idx="62">
                  <c:v>8.1999999999999993</c:v>
                </c:pt>
                <c:pt idx="63">
                  <c:v>8.3000000000000007</c:v>
                </c:pt>
                <c:pt idx="64">
                  <c:v>8.4</c:v>
                </c:pt>
                <c:pt idx="65">
                  <c:v>8.5</c:v>
                </c:pt>
                <c:pt idx="66">
                  <c:v>8.6000000000000014</c:v>
                </c:pt>
                <c:pt idx="67">
                  <c:v>8.6999999999999993</c:v>
                </c:pt>
                <c:pt idx="68">
                  <c:v>8.8000000000000007</c:v>
                </c:pt>
                <c:pt idx="69">
                  <c:v>8.9</c:v>
                </c:pt>
                <c:pt idx="70">
                  <c:v>9</c:v>
                </c:pt>
                <c:pt idx="71">
                  <c:v>9.1000000000000014</c:v>
                </c:pt>
                <c:pt idx="72">
                  <c:v>9.1999999999999993</c:v>
                </c:pt>
                <c:pt idx="73">
                  <c:v>9.3000000000000007</c:v>
                </c:pt>
                <c:pt idx="74">
                  <c:v>9.4</c:v>
                </c:pt>
                <c:pt idx="75">
                  <c:v>9.5</c:v>
                </c:pt>
                <c:pt idx="76">
                  <c:v>9.6000000000000014</c:v>
                </c:pt>
                <c:pt idx="77">
                  <c:v>9.6999999999999993</c:v>
                </c:pt>
                <c:pt idx="78">
                  <c:v>9.8000000000000007</c:v>
                </c:pt>
                <c:pt idx="79">
                  <c:v>9.9</c:v>
                </c:pt>
                <c:pt idx="8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01-4D73-B80C-5B2BBEACBDA7}"/>
            </c:ext>
          </c:extLst>
        </c:ser>
        <c:ser>
          <c:idx val="2"/>
          <c:order val="2"/>
          <c:tx>
            <c:strRef>
              <c:f>Monopsonio!$A$23</c:f>
              <c:strCache>
                <c:ptCount val="1"/>
                <c:pt idx="0">
                  <c:v>Punto equilibrio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Monopsonio!$C$23:$C$26</c:f>
              <c:numCache>
                <c:formatCode>0.00</c:formatCode>
                <c:ptCount val="4"/>
                <c:pt idx="0">
                  <c:v>0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</c:numCache>
            </c:numRef>
          </c:xVal>
          <c:yVal>
            <c:numRef>
              <c:f>Monopsonio!$B$23:$B$26</c:f>
              <c:numCache>
                <c:formatCode>0.00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9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01-4D73-B80C-5B2BBEACBDA7}"/>
            </c:ext>
          </c:extLst>
        </c:ser>
        <c:ser>
          <c:idx val="3"/>
          <c:order val="3"/>
          <c:tx>
            <c:strRef>
              <c:f>Monopsonio!$D$41</c:f>
              <c:strCache>
                <c:ptCount val="1"/>
                <c:pt idx="0">
                  <c:v>Spesa marginale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Monopsonio!$A$42:$A$122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Monopsonio!$D$42:$D$122</c:f>
              <c:numCache>
                <c:formatCode>0.00</c:formatCode>
                <c:ptCount val="81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</c:v>
                </c:pt>
                <c:pt idx="6">
                  <c:v>3.2</c:v>
                </c:pt>
                <c:pt idx="7">
                  <c:v>3.4000000000000004</c:v>
                </c:pt>
                <c:pt idx="8">
                  <c:v>3.6</c:v>
                </c:pt>
                <c:pt idx="9">
                  <c:v>3.8</c:v>
                </c:pt>
                <c:pt idx="10">
                  <c:v>4</c:v>
                </c:pt>
                <c:pt idx="11">
                  <c:v>4.2</c:v>
                </c:pt>
                <c:pt idx="12">
                  <c:v>4.4000000000000004</c:v>
                </c:pt>
                <c:pt idx="13">
                  <c:v>4.5999999999999996</c:v>
                </c:pt>
                <c:pt idx="14">
                  <c:v>4.8000000000000007</c:v>
                </c:pt>
                <c:pt idx="15">
                  <c:v>5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5.8000000000000007</c:v>
                </c:pt>
                <c:pt idx="20">
                  <c:v>6</c:v>
                </c:pt>
                <c:pt idx="21">
                  <c:v>6.2</c:v>
                </c:pt>
                <c:pt idx="22">
                  <c:v>6.4</c:v>
                </c:pt>
                <c:pt idx="23">
                  <c:v>6.6000000000000005</c:v>
                </c:pt>
                <c:pt idx="24">
                  <c:v>6.8000000000000007</c:v>
                </c:pt>
                <c:pt idx="25">
                  <c:v>7</c:v>
                </c:pt>
                <c:pt idx="26">
                  <c:v>7.2</c:v>
                </c:pt>
                <c:pt idx="27">
                  <c:v>7.4</c:v>
                </c:pt>
                <c:pt idx="28">
                  <c:v>7.6000000000000005</c:v>
                </c:pt>
                <c:pt idx="29">
                  <c:v>7.8000000000000007</c:v>
                </c:pt>
                <c:pt idx="30">
                  <c:v>8</c:v>
                </c:pt>
                <c:pt idx="31">
                  <c:v>8.1999999999999993</c:v>
                </c:pt>
                <c:pt idx="32">
                  <c:v>8.4</c:v>
                </c:pt>
                <c:pt idx="33">
                  <c:v>8.6000000000000014</c:v>
                </c:pt>
                <c:pt idx="34">
                  <c:v>8.8000000000000007</c:v>
                </c:pt>
                <c:pt idx="35">
                  <c:v>9</c:v>
                </c:pt>
                <c:pt idx="36">
                  <c:v>9.1999999999999993</c:v>
                </c:pt>
                <c:pt idx="37">
                  <c:v>9.4</c:v>
                </c:pt>
                <c:pt idx="38">
                  <c:v>9.6000000000000014</c:v>
                </c:pt>
                <c:pt idx="39">
                  <c:v>9.8000000000000007</c:v>
                </c:pt>
                <c:pt idx="40">
                  <c:v>10</c:v>
                </c:pt>
                <c:pt idx="41">
                  <c:v>10.200000000000001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</c:v>
                </c:pt>
                <c:pt idx="46">
                  <c:v>11.200000000000001</c:v>
                </c:pt>
                <c:pt idx="47">
                  <c:v>11.4</c:v>
                </c:pt>
                <c:pt idx="48">
                  <c:v>11.600000000000001</c:v>
                </c:pt>
                <c:pt idx="49">
                  <c:v>11.8</c:v>
                </c:pt>
                <c:pt idx="50">
                  <c:v>12</c:v>
                </c:pt>
                <c:pt idx="51">
                  <c:v>12.200000000000001</c:v>
                </c:pt>
                <c:pt idx="52">
                  <c:v>12.4</c:v>
                </c:pt>
                <c:pt idx="53">
                  <c:v>12.600000000000001</c:v>
                </c:pt>
                <c:pt idx="54">
                  <c:v>12.8</c:v>
                </c:pt>
                <c:pt idx="55">
                  <c:v>13</c:v>
                </c:pt>
                <c:pt idx="56">
                  <c:v>13.200000000000001</c:v>
                </c:pt>
                <c:pt idx="57">
                  <c:v>13.4</c:v>
                </c:pt>
                <c:pt idx="58">
                  <c:v>13.600000000000001</c:v>
                </c:pt>
                <c:pt idx="59">
                  <c:v>13.8</c:v>
                </c:pt>
                <c:pt idx="60">
                  <c:v>14</c:v>
                </c:pt>
                <c:pt idx="61">
                  <c:v>14.200000000000001</c:v>
                </c:pt>
                <c:pt idx="62">
                  <c:v>14.4</c:v>
                </c:pt>
                <c:pt idx="63">
                  <c:v>14.600000000000001</c:v>
                </c:pt>
                <c:pt idx="64">
                  <c:v>14.8</c:v>
                </c:pt>
                <c:pt idx="65">
                  <c:v>15</c:v>
                </c:pt>
                <c:pt idx="66">
                  <c:v>15.200000000000001</c:v>
                </c:pt>
                <c:pt idx="67">
                  <c:v>15.4</c:v>
                </c:pt>
                <c:pt idx="68">
                  <c:v>15.600000000000001</c:v>
                </c:pt>
                <c:pt idx="69">
                  <c:v>15.8</c:v>
                </c:pt>
                <c:pt idx="70">
                  <c:v>16</c:v>
                </c:pt>
                <c:pt idx="71">
                  <c:v>16.200000000000003</c:v>
                </c:pt>
                <c:pt idx="72">
                  <c:v>16.399999999999999</c:v>
                </c:pt>
                <c:pt idx="73">
                  <c:v>16.600000000000001</c:v>
                </c:pt>
                <c:pt idx="74">
                  <c:v>16.8</c:v>
                </c:pt>
                <c:pt idx="75">
                  <c:v>17</c:v>
                </c:pt>
                <c:pt idx="76">
                  <c:v>17.200000000000003</c:v>
                </c:pt>
                <c:pt idx="77">
                  <c:v>17.399999999999999</c:v>
                </c:pt>
                <c:pt idx="78">
                  <c:v>17.600000000000001</c:v>
                </c:pt>
                <c:pt idx="79">
                  <c:v>17.8</c:v>
                </c:pt>
                <c:pt idx="80">
                  <c:v>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601-4D73-B80C-5B2BBEACB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65040"/>
        <c:axId val="425165432"/>
      </c:scatterChart>
      <c:valAx>
        <c:axId val="425165040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432"/>
        <c:crosses val="autoZero"/>
        <c:crossBetween val="midCat"/>
        <c:majorUnit val="5"/>
      </c:valAx>
      <c:valAx>
        <c:axId val="425165432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Prezzo</a:t>
                </a:r>
              </a:p>
            </c:rich>
          </c:tx>
          <c:layout>
            <c:manualLayout>
              <c:xMode val="edge"/>
              <c:yMode val="edge"/>
              <c:x val="3.7045257754392928E-2"/>
              <c:y val="0.445484272021175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218861364180944"/>
          <c:y val="0.20095278941196179"/>
          <c:w val="0.28338549295025811"/>
          <c:h val="9.5972235698025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 mercato di Libero Concorrenza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34841425140018"/>
          <c:y val="0.13948798844966112"/>
          <c:w val="0.81736070093072921"/>
          <c:h val="0.723367972151931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'Monopolio bilaterale'!$B$34</c:f>
              <c:strCache>
                <c:ptCount val="1"/>
                <c:pt idx="0">
                  <c:v>Domanda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'Monopolio bilaterale'!$A$35:$A$115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bilaterale'!$B$35:$B$115</c:f>
              <c:numCache>
                <c:formatCode>0.00</c:formatCode>
                <c:ptCount val="81"/>
                <c:pt idx="0">
                  <c:v>16</c:v>
                </c:pt>
                <c:pt idx="1">
                  <c:v>15.8</c:v>
                </c:pt>
                <c:pt idx="2">
                  <c:v>15.6</c:v>
                </c:pt>
                <c:pt idx="3">
                  <c:v>15.4</c:v>
                </c:pt>
                <c:pt idx="4">
                  <c:v>15.2</c:v>
                </c:pt>
                <c:pt idx="5">
                  <c:v>15</c:v>
                </c:pt>
                <c:pt idx="6">
                  <c:v>14.8</c:v>
                </c:pt>
                <c:pt idx="7">
                  <c:v>14.6</c:v>
                </c:pt>
                <c:pt idx="8">
                  <c:v>14.4</c:v>
                </c:pt>
                <c:pt idx="9">
                  <c:v>14.2</c:v>
                </c:pt>
                <c:pt idx="10">
                  <c:v>14</c:v>
                </c:pt>
                <c:pt idx="11">
                  <c:v>13.8</c:v>
                </c:pt>
                <c:pt idx="12">
                  <c:v>13.6</c:v>
                </c:pt>
                <c:pt idx="13">
                  <c:v>13.4</c:v>
                </c:pt>
                <c:pt idx="14">
                  <c:v>13.2</c:v>
                </c:pt>
                <c:pt idx="15">
                  <c:v>13</c:v>
                </c:pt>
                <c:pt idx="16">
                  <c:v>12.8</c:v>
                </c:pt>
                <c:pt idx="17">
                  <c:v>12.6</c:v>
                </c:pt>
                <c:pt idx="18">
                  <c:v>12.4</c:v>
                </c:pt>
                <c:pt idx="19">
                  <c:v>12.2</c:v>
                </c:pt>
                <c:pt idx="20">
                  <c:v>12</c:v>
                </c:pt>
                <c:pt idx="21">
                  <c:v>11.8</c:v>
                </c:pt>
                <c:pt idx="22">
                  <c:v>11.6</c:v>
                </c:pt>
                <c:pt idx="23">
                  <c:v>11.399999999999999</c:v>
                </c:pt>
                <c:pt idx="24">
                  <c:v>11.2</c:v>
                </c:pt>
                <c:pt idx="25">
                  <c:v>11</c:v>
                </c:pt>
                <c:pt idx="26">
                  <c:v>10.8</c:v>
                </c:pt>
                <c:pt idx="27">
                  <c:v>10.6</c:v>
                </c:pt>
                <c:pt idx="28">
                  <c:v>10.399999999999999</c:v>
                </c:pt>
                <c:pt idx="29">
                  <c:v>10.199999999999999</c:v>
                </c:pt>
                <c:pt idx="30">
                  <c:v>10</c:v>
                </c:pt>
                <c:pt idx="31">
                  <c:v>9.8000000000000007</c:v>
                </c:pt>
                <c:pt idx="32">
                  <c:v>9.6</c:v>
                </c:pt>
                <c:pt idx="33">
                  <c:v>9.3999999999999986</c:v>
                </c:pt>
                <c:pt idx="34">
                  <c:v>9.1999999999999993</c:v>
                </c:pt>
                <c:pt idx="35">
                  <c:v>9</c:v>
                </c:pt>
                <c:pt idx="36">
                  <c:v>8.8000000000000007</c:v>
                </c:pt>
                <c:pt idx="37">
                  <c:v>8.6</c:v>
                </c:pt>
                <c:pt idx="38">
                  <c:v>8.3999999999999986</c:v>
                </c:pt>
                <c:pt idx="39">
                  <c:v>8.1999999999999993</c:v>
                </c:pt>
                <c:pt idx="40">
                  <c:v>8</c:v>
                </c:pt>
                <c:pt idx="41">
                  <c:v>7.7999999999999989</c:v>
                </c:pt>
                <c:pt idx="42">
                  <c:v>7.6</c:v>
                </c:pt>
                <c:pt idx="43">
                  <c:v>7.4</c:v>
                </c:pt>
                <c:pt idx="44">
                  <c:v>7.1999999999999993</c:v>
                </c:pt>
                <c:pt idx="45">
                  <c:v>7</c:v>
                </c:pt>
                <c:pt idx="46">
                  <c:v>6.7999999999999989</c:v>
                </c:pt>
                <c:pt idx="47">
                  <c:v>6.6</c:v>
                </c:pt>
                <c:pt idx="48">
                  <c:v>6.3999999999999986</c:v>
                </c:pt>
                <c:pt idx="49">
                  <c:v>6.1999999999999993</c:v>
                </c:pt>
                <c:pt idx="50">
                  <c:v>6</c:v>
                </c:pt>
                <c:pt idx="51">
                  <c:v>5.7999999999999989</c:v>
                </c:pt>
                <c:pt idx="52">
                  <c:v>5.6</c:v>
                </c:pt>
                <c:pt idx="53">
                  <c:v>5.3999999999999986</c:v>
                </c:pt>
                <c:pt idx="54">
                  <c:v>5.1999999999999993</c:v>
                </c:pt>
                <c:pt idx="55">
                  <c:v>5</c:v>
                </c:pt>
                <c:pt idx="56">
                  <c:v>4.7999999999999989</c:v>
                </c:pt>
                <c:pt idx="57">
                  <c:v>4.5999999999999996</c:v>
                </c:pt>
                <c:pt idx="58">
                  <c:v>4.3999999999999986</c:v>
                </c:pt>
                <c:pt idx="59">
                  <c:v>4.1999999999999993</c:v>
                </c:pt>
                <c:pt idx="60">
                  <c:v>4</c:v>
                </c:pt>
                <c:pt idx="61">
                  <c:v>3.7999999999999989</c:v>
                </c:pt>
                <c:pt idx="62">
                  <c:v>3.5999999999999996</c:v>
                </c:pt>
                <c:pt idx="63">
                  <c:v>3.3999999999999986</c:v>
                </c:pt>
                <c:pt idx="64">
                  <c:v>3.1999999999999993</c:v>
                </c:pt>
                <c:pt idx="65">
                  <c:v>3</c:v>
                </c:pt>
                <c:pt idx="66">
                  <c:v>2.7999999999999989</c:v>
                </c:pt>
                <c:pt idx="67">
                  <c:v>2.5999999999999996</c:v>
                </c:pt>
                <c:pt idx="68">
                  <c:v>2.3999999999999986</c:v>
                </c:pt>
                <c:pt idx="69">
                  <c:v>2.1999999999999993</c:v>
                </c:pt>
                <c:pt idx="70">
                  <c:v>2</c:v>
                </c:pt>
                <c:pt idx="71">
                  <c:v>1.7999999999999989</c:v>
                </c:pt>
                <c:pt idx="72">
                  <c:v>1.5999999999999996</c:v>
                </c:pt>
                <c:pt idx="73">
                  <c:v>1.3999999999999986</c:v>
                </c:pt>
                <c:pt idx="74">
                  <c:v>1.1999999999999993</c:v>
                </c:pt>
                <c:pt idx="75">
                  <c:v>1</c:v>
                </c:pt>
                <c:pt idx="76">
                  <c:v>0.79999999999999893</c:v>
                </c:pt>
                <c:pt idx="77">
                  <c:v>0.59999999999999964</c:v>
                </c:pt>
                <c:pt idx="78">
                  <c:v>0.39999999999999858</c:v>
                </c:pt>
                <c:pt idx="79">
                  <c:v>0.19999999999999929</c:v>
                </c:pt>
                <c:pt idx="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30B-40F7-B49B-BE9E170A18B8}"/>
            </c:ext>
          </c:extLst>
        </c:ser>
        <c:ser>
          <c:idx val="1"/>
          <c:order val="1"/>
          <c:tx>
            <c:strRef>
              <c:f>'Monopolio bilaterale'!$C$34</c:f>
              <c:strCache>
                <c:ptCount val="1"/>
                <c:pt idx="0">
                  <c:v>Offerta - Spesa media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'Monopolio bilaterale'!$A$35:$A$115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bilaterale'!$C$35:$C$115</c:f>
              <c:numCache>
                <c:formatCode>0.00</c:formatCode>
                <c:ptCount val="8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3.4000000000000004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3.8</c:v>
                </c:pt>
                <c:pt idx="19">
                  <c:v>3.9000000000000004</c:v>
                </c:pt>
                <c:pt idx="20">
                  <c:v>4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4.3000000000000007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4.7</c:v>
                </c:pt>
                <c:pt idx="28">
                  <c:v>4.8000000000000007</c:v>
                </c:pt>
                <c:pt idx="29">
                  <c:v>4.9000000000000004</c:v>
                </c:pt>
                <c:pt idx="30">
                  <c:v>5</c:v>
                </c:pt>
                <c:pt idx="31">
                  <c:v>5.0999999999999996</c:v>
                </c:pt>
                <c:pt idx="32">
                  <c:v>5.2</c:v>
                </c:pt>
                <c:pt idx="33">
                  <c:v>5.3000000000000007</c:v>
                </c:pt>
                <c:pt idx="34">
                  <c:v>5.4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5.8000000000000007</c:v>
                </c:pt>
                <c:pt idx="39">
                  <c:v>5.9</c:v>
                </c:pt>
                <c:pt idx="40">
                  <c:v>6</c:v>
                </c:pt>
                <c:pt idx="41">
                  <c:v>6.1000000000000005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6.5</c:v>
                </c:pt>
                <c:pt idx="46">
                  <c:v>6.6000000000000005</c:v>
                </c:pt>
                <c:pt idx="47">
                  <c:v>6.7</c:v>
                </c:pt>
                <c:pt idx="48">
                  <c:v>6.8000000000000007</c:v>
                </c:pt>
                <c:pt idx="49">
                  <c:v>6.9</c:v>
                </c:pt>
                <c:pt idx="50">
                  <c:v>7</c:v>
                </c:pt>
                <c:pt idx="51">
                  <c:v>7.1000000000000005</c:v>
                </c:pt>
                <c:pt idx="52">
                  <c:v>7.2</c:v>
                </c:pt>
                <c:pt idx="53">
                  <c:v>7.3000000000000007</c:v>
                </c:pt>
                <c:pt idx="54">
                  <c:v>7.4</c:v>
                </c:pt>
                <c:pt idx="55">
                  <c:v>7.5</c:v>
                </c:pt>
                <c:pt idx="56">
                  <c:v>7.6000000000000005</c:v>
                </c:pt>
                <c:pt idx="57">
                  <c:v>7.7</c:v>
                </c:pt>
                <c:pt idx="58">
                  <c:v>7.8000000000000007</c:v>
                </c:pt>
                <c:pt idx="59">
                  <c:v>7.9</c:v>
                </c:pt>
                <c:pt idx="60">
                  <c:v>8</c:v>
                </c:pt>
                <c:pt idx="61">
                  <c:v>8.1000000000000014</c:v>
                </c:pt>
                <c:pt idx="62">
                  <c:v>8.1999999999999993</c:v>
                </c:pt>
                <c:pt idx="63">
                  <c:v>8.3000000000000007</c:v>
                </c:pt>
                <c:pt idx="64">
                  <c:v>8.4</c:v>
                </c:pt>
                <c:pt idx="65">
                  <c:v>8.5</c:v>
                </c:pt>
                <c:pt idx="66">
                  <c:v>8.6000000000000014</c:v>
                </c:pt>
                <c:pt idx="67">
                  <c:v>8.6999999999999993</c:v>
                </c:pt>
                <c:pt idx="68">
                  <c:v>8.8000000000000007</c:v>
                </c:pt>
                <c:pt idx="69">
                  <c:v>8.9</c:v>
                </c:pt>
                <c:pt idx="70">
                  <c:v>9</c:v>
                </c:pt>
                <c:pt idx="71">
                  <c:v>9.1000000000000014</c:v>
                </c:pt>
                <c:pt idx="72">
                  <c:v>9.1999999999999993</c:v>
                </c:pt>
                <c:pt idx="73">
                  <c:v>9.3000000000000007</c:v>
                </c:pt>
                <c:pt idx="74">
                  <c:v>9.4</c:v>
                </c:pt>
                <c:pt idx="75">
                  <c:v>9.5</c:v>
                </c:pt>
                <c:pt idx="76">
                  <c:v>9.6000000000000014</c:v>
                </c:pt>
                <c:pt idx="77">
                  <c:v>9.6999999999999993</c:v>
                </c:pt>
                <c:pt idx="78">
                  <c:v>9.8000000000000007</c:v>
                </c:pt>
                <c:pt idx="79">
                  <c:v>9.9</c:v>
                </c:pt>
                <c:pt idx="8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30B-40F7-B49B-BE9E170A18B8}"/>
            </c:ext>
          </c:extLst>
        </c:ser>
        <c:ser>
          <c:idx val="2"/>
          <c:order val="2"/>
          <c:tx>
            <c:strRef>
              <c:f>'Monopolio bilaterale'!$A$29</c:f>
              <c:strCache>
                <c:ptCount val="1"/>
                <c:pt idx="0">
                  <c:v>Prezzo di monopsonio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'Monopolio bilaterale'!$C$29:$C$32</c:f>
              <c:numCache>
                <c:formatCode>0.00</c:formatCode>
                <c:ptCount val="4"/>
                <c:pt idx="0">
                  <c:v>0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</c:numCache>
            </c:numRef>
          </c:xVal>
          <c:yVal>
            <c:numRef>
              <c:f>'Monopolio bilaterale'!$B$29:$B$32</c:f>
              <c:numCache>
                <c:formatCode>0.00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9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0B-40F7-B49B-BE9E170A18B8}"/>
            </c:ext>
          </c:extLst>
        </c:ser>
        <c:ser>
          <c:idx val="3"/>
          <c:order val="3"/>
          <c:tx>
            <c:strRef>
              <c:f>'Monopolio bilaterale'!$D$34</c:f>
              <c:strCache>
                <c:ptCount val="1"/>
                <c:pt idx="0">
                  <c:v>Spesa marginale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'Monopolio bilaterale'!$A$35:$A$115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bilaterale'!$D$35:$D$115</c:f>
              <c:numCache>
                <c:formatCode>0.00</c:formatCode>
                <c:ptCount val="81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</c:v>
                </c:pt>
                <c:pt idx="6">
                  <c:v>3.2</c:v>
                </c:pt>
                <c:pt idx="7">
                  <c:v>3.4000000000000004</c:v>
                </c:pt>
                <c:pt idx="8">
                  <c:v>3.6</c:v>
                </c:pt>
                <c:pt idx="9">
                  <c:v>3.8</c:v>
                </c:pt>
                <c:pt idx="10">
                  <c:v>4</c:v>
                </c:pt>
                <c:pt idx="11">
                  <c:v>4.2</c:v>
                </c:pt>
                <c:pt idx="12">
                  <c:v>4.4000000000000004</c:v>
                </c:pt>
                <c:pt idx="13">
                  <c:v>4.5999999999999996</c:v>
                </c:pt>
                <c:pt idx="14">
                  <c:v>4.8000000000000007</c:v>
                </c:pt>
                <c:pt idx="15">
                  <c:v>5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5.8000000000000007</c:v>
                </c:pt>
                <c:pt idx="20">
                  <c:v>6</c:v>
                </c:pt>
                <c:pt idx="21">
                  <c:v>6.2</c:v>
                </c:pt>
                <c:pt idx="22">
                  <c:v>6.4</c:v>
                </c:pt>
                <c:pt idx="23">
                  <c:v>6.6000000000000005</c:v>
                </c:pt>
                <c:pt idx="24">
                  <c:v>6.8000000000000007</c:v>
                </c:pt>
                <c:pt idx="25">
                  <c:v>7</c:v>
                </c:pt>
                <c:pt idx="26">
                  <c:v>7.2</c:v>
                </c:pt>
                <c:pt idx="27">
                  <c:v>7.4</c:v>
                </c:pt>
                <c:pt idx="28">
                  <c:v>7.6000000000000005</c:v>
                </c:pt>
                <c:pt idx="29">
                  <c:v>7.8000000000000007</c:v>
                </c:pt>
                <c:pt idx="30">
                  <c:v>8</c:v>
                </c:pt>
                <c:pt idx="31">
                  <c:v>8.1999999999999993</c:v>
                </c:pt>
                <c:pt idx="32">
                  <c:v>8.4</c:v>
                </c:pt>
                <c:pt idx="33">
                  <c:v>8.6000000000000014</c:v>
                </c:pt>
                <c:pt idx="34">
                  <c:v>8.8000000000000007</c:v>
                </c:pt>
                <c:pt idx="35">
                  <c:v>9</c:v>
                </c:pt>
                <c:pt idx="36">
                  <c:v>9.1999999999999993</c:v>
                </c:pt>
                <c:pt idx="37">
                  <c:v>9.4</c:v>
                </c:pt>
                <c:pt idx="38">
                  <c:v>9.6000000000000014</c:v>
                </c:pt>
                <c:pt idx="39">
                  <c:v>9.8000000000000007</c:v>
                </c:pt>
                <c:pt idx="40">
                  <c:v>10</c:v>
                </c:pt>
                <c:pt idx="41">
                  <c:v>10.200000000000001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</c:v>
                </c:pt>
                <c:pt idx="46">
                  <c:v>11.200000000000001</c:v>
                </c:pt>
                <c:pt idx="47">
                  <c:v>11.4</c:v>
                </c:pt>
                <c:pt idx="48">
                  <c:v>11.600000000000001</c:v>
                </c:pt>
                <c:pt idx="49">
                  <c:v>11.8</c:v>
                </c:pt>
                <c:pt idx="50">
                  <c:v>12</c:v>
                </c:pt>
                <c:pt idx="51">
                  <c:v>12.200000000000001</c:v>
                </c:pt>
                <c:pt idx="52">
                  <c:v>12.4</c:v>
                </c:pt>
                <c:pt idx="53">
                  <c:v>12.600000000000001</c:v>
                </c:pt>
                <c:pt idx="54">
                  <c:v>12.8</c:v>
                </c:pt>
                <c:pt idx="55">
                  <c:v>13</c:v>
                </c:pt>
                <c:pt idx="56">
                  <c:v>13.200000000000001</c:v>
                </c:pt>
                <c:pt idx="57">
                  <c:v>13.4</c:v>
                </c:pt>
                <c:pt idx="58">
                  <c:v>13.600000000000001</c:v>
                </c:pt>
                <c:pt idx="59">
                  <c:v>13.8</c:v>
                </c:pt>
                <c:pt idx="60">
                  <c:v>14</c:v>
                </c:pt>
                <c:pt idx="61">
                  <c:v>14.200000000000001</c:v>
                </c:pt>
                <c:pt idx="62">
                  <c:v>14.4</c:v>
                </c:pt>
                <c:pt idx="63">
                  <c:v>14.600000000000001</c:v>
                </c:pt>
                <c:pt idx="64">
                  <c:v>14.8</c:v>
                </c:pt>
                <c:pt idx="65">
                  <c:v>15</c:v>
                </c:pt>
                <c:pt idx="66">
                  <c:v>15.200000000000001</c:v>
                </c:pt>
                <c:pt idx="67">
                  <c:v>15.4</c:v>
                </c:pt>
                <c:pt idx="68">
                  <c:v>15.600000000000001</c:v>
                </c:pt>
                <c:pt idx="69">
                  <c:v>15.8</c:v>
                </c:pt>
                <c:pt idx="70">
                  <c:v>16</c:v>
                </c:pt>
                <c:pt idx="71">
                  <c:v>16.200000000000003</c:v>
                </c:pt>
                <c:pt idx="72">
                  <c:v>16.399999999999999</c:v>
                </c:pt>
                <c:pt idx="73">
                  <c:v>16.600000000000001</c:v>
                </c:pt>
                <c:pt idx="74">
                  <c:v>16.8</c:v>
                </c:pt>
                <c:pt idx="75">
                  <c:v>17</c:v>
                </c:pt>
                <c:pt idx="76">
                  <c:v>17.200000000000003</c:v>
                </c:pt>
                <c:pt idx="77">
                  <c:v>17.399999999999999</c:v>
                </c:pt>
                <c:pt idx="78">
                  <c:v>17.600000000000001</c:v>
                </c:pt>
                <c:pt idx="79">
                  <c:v>17.8</c:v>
                </c:pt>
                <c:pt idx="80">
                  <c:v>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30B-40F7-B49B-BE9E170A18B8}"/>
            </c:ext>
          </c:extLst>
        </c:ser>
        <c:ser>
          <c:idx val="4"/>
          <c:order val="4"/>
          <c:tx>
            <c:strRef>
              <c:f>'Monopolio bilaterale'!$E$34</c:f>
              <c:strCache>
                <c:ptCount val="1"/>
                <c:pt idx="0">
                  <c:v>Ricavo marginale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'Monopolio bilaterale'!$A$35:$A$115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bilaterale'!$E$35:$E$115</c:f>
              <c:numCache>
                <c:formatCode>0.00</c:formatCode>
                <c:ptCount val="81"/>
                <c:pt idx="0">
                  <c:v>16</c:v>
                </c:pt>
                <c:pt idx="1">
                  <c:v>15.6</c:v>
                </c:pt>
                <c:pt idx="2">
                  <c:v>15.2</c:v>
                </c:pt>
                <c:pt idx="3">
                  <c:v>14.8</c:v>
                </c:pt>
                <c:pt idx="4">
                  <c:v>14.4</c:v>
                </c:pt>
                <c:pt idx="5">
                  <c:v>14</c:v>
                </c:pt>
                <c:pt idx="6">
                  <c:v>13.6</c:v>
                </c:pt>
                <c:pt idx="7">
                  <c:v>13.2</c:v>
                </c:pt>
                <c:pt idx="8">
                  <c:v>12.8</c:v>
                </c:pt>
                <c:pt idx="9">
                  <c:v>12.4</c:v>
                </c:pt>
                <c:pt idx="10">
                  <c:v>12</c:v>
                </c:pt>
                <c:pt idx="11">
                  <c:v>11.6</c:v>
                </c:pt>
                <c:pt idx="12">
                  <c:v>11.2</c:v>
                </c:pt>
                <c:pt idx="13">
                  <c:v>10.8</c:v>
                </c:pt>
                <c:pt idx="14">
                  <c:v>10.399999999999999</c:v>
                </c:pt>
                <c:pt idx="15">
                  <c:v>10</c:v>
                </c:pt>
                <c:pt idx="16">
                  <c:v>9.6</c:v>
                </c:pt>
                <c:pt idx="17">
                  <c:v>9.1999999999999993</c:v>
                </c:pt>
                <c:pt idx="18">
                  <c:v>8.8000000000000007</c:v>
                </c:pt>
                <c:pt idx="19">
                  <c:v>8.3999999999999986</c:v>
                </c:pt>
                <c:pt idx="20">
                  <c:v>8</c:v>
                </c:pt>
                <c:pt idx="21">
                  <c:v>7.6</c:v>
                </c:pt>
                <c:pt idx="22">
                  <c:v>7.1999999999999993</c:v>
                </c:pt>
                <c:pt idx="23">
                  <c:v>6.7999999999999989</c:v>
                </c:pt>
                <c:pt idx="24">
                  <c:v>6.3999999999999986</c:v>
                </c:pt>
                <c:pt idx="25">
                  <c:v>6</c:v>
                </c:pt>
                <c:pt idx="26">
                  <c:v>5.6</c:v>
                </c:pt>
                <c:pt idx="27">
                  <c:v>5.1999999999999993</c:v>
                </c:pt>
                <c:pt idx="28">
                  <c:v>4.7999999999999989</c:v>
                </c:pt>
                <c:pt idx="29">
                  <c:v>4.3999999999999986</c:v>
                </c:pt>
                <c:pt idx="30">
                  <c:v>4</c:v>
                </c:pt>
                <c:pt idx="31">
                  <c:v>3.5999999999999996</c:v>
                </c:pt>
                <c:pt idx="32">
                  <c:v>3.1999999999999993</c:v>
                </c:pt>
                <c:pt idx="33">
                  <c:v>2.7999999999999989</c:v>
                </c:pt>
                <c:pt idx="34">
                  <c:v>2.3999999999999986</c:v>
                </c:pt>
                <c:pt idx="35">
                  <c:v>2</c:v>
                </c:pt>
                <c:pt idx="36">
                  <c:v>1.5999999999999996</c:v>
                </c:pt>
                <c:pt idx="37">
                  <c:v>1.1999999999999993</c:v>
                </c:pt>
                <c:pt idx="38">
                  <c:v>0.79999999999999893</c:v>
                </c:pt>
                <c:pt idx="39">
                  <c:v>0.39999999999999858</c:v>
                </c:pt>
                <c:pt idx="40">
                  <c:v>0</c:v>
                </c:pt>
                <c:pt idx="41">
                  <c:v>-0.40000000000000213</c:v>
                </c:pt>
                <c:pt idx="42">
                  <c:v>-0.80000000000000071</c:v>
                </c:pt>
                <c:pt idx="43">
                  <c:v>-1.1999999999999993</c:v>
                </c:pt>
                <c:pt idx="44">
                  <c:v>-1.6000000000000014</c:v>
                </c:pt>
                <c:pt idx="45">
                  <c:v>-2</c:v>
                </c:pt>
                <c:pt idx="46">
                  <c:v>-2.4000000000000021</c:v>
                </c:pt>
                <c:pt idx="47">
                  <c:v>-2.8000000000000007</c:v>
                </c:pt>
                <c:pt idx="48">
                  <c:v>-3.2000000000000028</c:v>
                </c:pt>
                <c:pt idx="49">
                  <c:v>-3.6000000000000014</c:v>
                </c:pt>
                <c:pt idx="50">
                  <c:v>-4</c:v>
                </c:pt>
                <c:pt idx="51">
                  <c:v>-4.4000000000000021</c:v>
                </c:pt>
                <c:pt idx="52">
                  <c:v>-4.8000000000000007</c:v>
                </c:pt>
                <c:pt idx="53">
                  <c:v>-5.2000000000000028</c:v>
                </c:pt>
                <c:pt idx="54">
                  <c:v>-5.6000000000000014</c:v>
                </c:pt>
                <c:pt idx="55">
                  <c:v>-6</c:v>
                </c:pt>
                <c:pt idx="56">
                  <c:v>-6.4000000000000021</c:v>
                </c:pt>
                <c:pt idx="57">
                  <c:v>-6.8000000000000007</c:v>
                </c:pt>
                <c:pt idx="58">
                  <c:v>-7.2000000000000028</c:v>
                </c:pt>
                <c:pt idx="59">
                  <c:v>-7.6000000000000014</c:v>
                </c:pt>
                <c:pt idx="60">
                  <c:v>-8</c:v>
                </c:pt>
                <c:pt idx="61">
                  <c:v>-8.4000000000000021</c:v>
                </c:pt>
                <c:pt idx="62">
                  <c:v>-8.8000000000000007</c:v>
                </c:pt>
                <c:pt idx="63">
                  <c:v>-9.2000000000000028</c:v>
                </c:pt>
                <c:pt idx="64">
                  <c:v>-9.6000000000000014</c:v>
                </c:pt>
                <c:pt idx="65">
                  <c:v>-10</c:v>
                </c:pt>
                <c:pt idx="66">
                  <c:v>-10.400000000000002</c:v>
                </c:pt>
                <c:pt idx="67">
                  <c:v>-10.8</c:v>
                </c:pt>
                <c:pt idx="68">
                  <c:v>-11.200000000000003</c:v>
                </c:pt>
                <c:pt idx="69">
                  <c:v>-11.600000000000001</c:v>
                </c:pt>
                <c:pt idx="70">
                  <c:v>-12</c:v>
                </c:pt>
                <c:pt idx="71">
                  <c:v>-12.400000000000002</c:v>
                </c:pt>
                <c:pt idx="72">
                  <c:v>-12.8</c:v>
                </c:pt>
                <c:pt idx="73">
                  <c:v>-13.200000000000003</c:v>
                </c:pt>
                <c:pt idx="74">
                  <c:v>-13.600000000000001</c:v>
                </c:pt>
                <c:pt idx="75">
                  <c:v>-14</c:v>
                </c:pt>
                <c:pt idx="76">
                  <c:v>-14.400000000000002</c:v>
                </c:pt>
                <c:pt idx="77">
                  <c:v>-14.8</c:v>
                </c:pt>
                <c:pt idx="78">
                  <c:v>-15.200000000000003</c:v>
                </c:pt>
                <c:pt idx="79">
                  <c:v>-15.600000000000001</c:v>
                </c:pt>
                <c:pt idx="80">
                  <c:v>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30B-40F7-B49B-BE9E170A18B8}"/>
            </c:ext>
          </c:extLst>
        </c:ser>
        <c:ser>
          <c:idx val="5"/>
          <c:order val="5"/>
          <c:tx>
            <c:strRef>
              <c:f>'Monopolio bilaterale'!$A$21</c:f>
              <c:strCache>
                <c:ptCount val="1"/>
                <c:pt idx="0">
                  <c:v>Prezzo di monopolio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'Monopolio bilaterale'!$C$21:$C$24</c:f>
              <c:numCache>
                <c:formatCode>0.00</c:formatCode>
                <c:ptCount val="4"/>
                <c:pt idx="0">
                  <c:v>0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</c:numCache>
            </c:numRef>
          </c:xVal>
          <c:yVal>
            <c:numRef>
              <c:f>'Monopolio bilaterale'!$B$21:$B$24</c:f>
              <c:numCache>
                <c:formatCode>0.00</c:formatCode>
                <c:ptCount val="4"/>
                <c:pt idx="0">
                  <c:v>10.399999999999999</c:v>
                </c:pt>
                <c:pt idx="1">
                  <c:v>10.399999999999999</c:v>
                </c:pt>
                <c:pt idx="2">
                  <c:v>10.399999999999999</c:v>
                </c:pt>
                <c:pt idx="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30B-40F7-B49B-BE9E170A1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65040"/>
        <c:axId val="425165432"/>
      </c:scatterChart>
      <c:valAx>
        <c:axId val="425165040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432"/>
        <c:crosses val="autoZero"/>
        <c:crossBetween val="midCat"/>
        <c:majorUnit val="5"/>
      </c:valAx>
      <c:valAx>
        <c:axId val="425165432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Prezzo</a:t>
                </a:r>
              </a:p>
            </c:rich>
          </c:tx>
          <c:layout>
            <c:manualLayout>
              <c:xMode val="edge"/>
              <c:yMode val="edge"/>
              <c:x val="3.7045257754392928E-2"/>
              <c:y val="0.445484272021175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218861364180944"/>
          <c:y val="0.20095278941196179"/>
          <c:w val="0.1860875226109584"/>
          <c:h val="0.22651165248639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'Duopolio Nash-Cournot'!$C$14</c:f>
              <c:strCache>
                <c:ptCount val="1"/>
                <c:pt idx="0">
                  <c:v>R2(q1)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'Duopolio Nash-Cournot'!$B$15:$B$95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'Duopolio Nash-Cournot'!$C$15:$C$95</c:f>
              <c:numCache>
                <c:formatCode>0.00</c:formatCode>
                <c:ptCount val="81"/>
                <c:pt idx="0">
                  <c:v>37.5</c:v>
                </c:pt>
                <c:pt idx="1">
                  <c:v>37</c:v>
                </c:pt>
                <c:pt idx="2">
                  <c:v>36.5</c:v>
                </c:pt>
                <c:pt idx="3">
                  <c:v>36</c:v>
                </c:pt>
                <c:pt idx="4">
                  <c:v>35.499999999999993</c:v>
                </c:pt>
                <c:pt idx="5">
                  <c:v>35</c:v>
                </c:pt>
                <c:pt idx="6">
                  <c:v>34.5</c:v>
                </c:pt>
                <c:pt idx="7">
                  <c:v>34</c:v>
                </c:pt>
                <c:pt idx="8">
                  <c:v>33.5</c:v>
                </c:pt>
                <c:pt idx="9">
                  <c:v>32.999999999999993</c:v>
                </c:pt>
                <c:pt idx="10">
                  <c:v>32.5</c:v>
                </c:pt>
                <c:pt idx="11">
                  <c:v>32</c:v>
                </c:pt>
                <c:pt idx="12">
                  <c:v>31.499999999999996</c:v>
                </c:pt>
                <c:pt idx="13">
                  <c:v>31</c:v>
                </c:pt>
                <c:pt idx="14">
                  <c:v>30.499999999999996</c:v>
                </c:pt>
                <c:pt idx="15">
                  <c:v>30</c:v>
                </c:pt>
                <c:pt idx="16">
                  <c:v>29.5</c:v>
                </c:pt>
                <c:pt idx="17">
                  <c:v>28.999999999999996</c:v>
                </c:pt>
                <c:pt idx="18">
                  <c:v>28.5</c:v>
                </c:pt>
                <c:pt idx="19">
                  <c:v>27.999999999999996</c:v>
                </c:pt>
                <c:pt idx="20">
                  <c:v>27.5</c:v>
                </c:pt>
                <c:pt idx="21">
                  <c:v>27</c:v>
                </c:pt>
                <c:pt idx="22">
                  <c:v>26.499999999999996</c:v>
                </c:pt>
                <c:pt idx="23">
                  <c:v>25.999999999999996</c:v>
                </c:pt>
                <c:pt idx="24">
                  <c:v>25.499999999999996</c:v>
                </c:pt>
                <c:pt idx="25">
                  <c:v>25</c:v>
                </c:pt>
                <c:pt idx="26">
                  <c:v>24.5</c:v>
                </c:pt>
                <c:pt idx="27">
                  <c:v>23.999999999999996</c:v>
                </c:pt>
                <c:pt idx="28">
                  <c:v>23.499999999999996</c:v>
                </c:pt>
                <c:pt idx="29">
                  <c:v>22.999999999999996</c:v>
                </c:pt>
                <c:pt idx="30">
                  <c:v>22.5</c:v>
                </c:pt>
                <c:pt idx="31">
                  <c:v>22</c:v>
                </c:pt>
                <c:pt idx="32">
                  <c:v>21.499999999999996</c:v>
                </c:pt>
                <c:pt idx="33">
                  <c:v>20.999999999999996</c:v>
                </c:pt>
                <c:pt idx="34">
                  <c:v>20.499999999999996</c:v>
                </c:pt>
                <c:pt idx="35">
                  <c:v>20</c:v>
                </c:pt>
                <c:pt idx="36">
                  <c:v>19.5</c:v>
                </c:pt>
                <c:pt idx="37">
                  <c:v>18.999999999999996</c:v>
                </c:pt>
                <c:pt idx="38">
                  <c:v>18.499999999999996</c:v>
                </c:pt>
                <c:pt idx="39">
                  <c:v>17.999999999999996</c:v>
                </c:pt>
                <c:pt idx="40">
                  <c:v>17.5</c:v>
                </c:pt>
                <c:pt idx="41">
                  <c:v>16.999999999999996</c:v>
                </c:pt>
                <c:pt idx="42">
                  <c:v>16.499999999999996</c:v>
                </c:pt>
                <c:pt idx="43">
                  <c:v>16</c:v>
                </c:pt>
                <c:pt idx="44">
                  <c:v>15.499999999999998</c:v>
                </c:pt>
                <c:pt idx="45">
                  <c:v>15</c:v>
                </c:pt>
                <c:pt idx="46">
                  <c:v>14.499999999999996</c:v>
                </c:pt>
                <c:pt idx="47">
                  <c:v>13.999999999999998</c:v>
                </c:pt>
                <c:pt idx="48">
                  <c:v>13.499999999999996</c:v>
                </c:pt>
                <c:pt idx="49">
                  <c:v>12.999999999999998</c:v>
                </c:pt>
                <c:pt idx="50">
                  <c:v>12.5</c:v>
                </c:pt>
                <c:pt idx="51">
                  <c:v>11.999999999999996</c:v>
                </c:pt>
                <c:pt idx="52">
                  <c:v>11.499999999999998</c:v>
                </c:pt>
                <c:pt idx="53">
                  <c:v>10.999999999999996</c:v>
                </c:pt>
                <c:pt idx="54">
                  <c:v>10.499999999999998</c:v>
                </c:pt>
                <c:pt idx="55">
                  <c:v>10</c:v>
                </c:pt>
                <c:pt idx="56">
                  <c:v>9.4999999999999964</c:v>
                </c:pt>
                <c:pt idx="57">
                  <c:v>8.9999999999999982</c:v>
                </c:pt>
                <c:pt idx="58">
                  <c:v>8.4999999999999964</c:v>
                </c:pt>
                <c:pt idx="59">
                  <c:v>7.9999999999999982</c:v>
                </c:pt>
                <c:pt idx="60">
                  <c:v>7.5</c:v>
                </c:pt>
                <c:pt idx="61">
                  <c:v>6.9999999999999973</c:v>
                </c:pt>
                <c:pt idx="62">
                  <c:v>6.4999999999999991</c:v>
                </c:pt>
                <c:pt idx="63">
                  <c:v>5.9999999999999964</c:v>
                </c:pt>
                <c:pt idx="64">
                  <c:v>5.4999999999999982</c:v>
                </c:pt>
                <c:pt idx="65">
                  <c:v>5</c:v>
                </c:pt>
                <c:pt idx="66">
                  <c:v>4.4999999999999973</c:v>
                </c:pt>
                <c:pt idx="67">
                  <c:v>3.9999999999999991</c:v>
                </c:pt>
                <c:pt idx="68">
                  <c:v>3.4999999999999964</c:v>
                </c:pt>
                <c:pt idx="69">
                  <c:v>2.9999999999999982</c:v>
                </c:pt>
                <c:pt idx="70">
                  <c:v>2.5</c:v>
                </c:pt>
                <c:pt idx="71">
                  <c:v>1.9999999999999973</c:v>
                </c:pt>
                <c:pt idx="72">
                  <c:v>1.4999999999999991</c:v>
                </c:pt>
                <c:pt idx="73">
                  <c:v>0.99999999999999645</c:v>
                </c:pt>
                <c:pt idx="74">
                  <c:v>0.49999999999999822</c:v>
                </c:pt>
                <c:pt idx="75">
                  <c:v>0</c:v>
                </c:pt>
                <c:pt idx="76">
                  <c:v>-0.50000000000000711</c:v>
                </c:pt>
                <c:pt idx="77">
                  <c:v>-0.99999999999999645</c:v>
                </c:pt>
                <c:pt idx="78">
                  <c:v>-1.5000000000000036</c:v>
                </c:pt>
                <c:pt idx="79">
                  <c:v>-2.0000000000000018</c:v>
                </c:pt>
                <c:pt idx="80">
                  <c:v>-2.5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52-4DFC-8C39-8FCC2431C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138447"/>
        <c:axId val="1269625967"/>
      </c:scatterChart>
      <c:valAx>
        <c:axId val="1269138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69625967"/>
        <c:crosses val="autoZero"/>
        <c:crossBetween val="midCat"/>
      </c:valAx>
      <c:valAx>
        <c:axId val="126962596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691384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'Duopolio Nash-Cournot'!$E$14</c:f>
              <c:strCache>
                <c:ptCount val="1"/>
                <c:pt idx="0">
                  <c:v>R1(q2)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'Duopolio Nash-Cournot'!$D$15:$D$95</c:f>
              <c:numCache>
                <c:formatCode>0.00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'Duopolio Nash-Cournot'!$E$15:$E$95</c:f>
              <c:numCache>
                <c:formatCode>0.00</c:formatCode>
                <c:ptCount val="81"/>
                <c:pt idx="0">
                  <c:v>37.5</c:v>
                </c:pt>
                <c:pt idx="1">
                  <c:v>37</c:v>
                </c:pt>
                <c:pt idx="2">
                  <c:v>36.5</c:v>
                </c:pt>
                <c:pt idx="3">
                  <c:v>36</c:v>
                </c:pt>
                <c:pt idx="4">
                  <c:v>35.499999999999993</c:v>
                </c:pt>
                <c:pt idx="5">
                  <c:v>35</c:v>
                </c:pt>
                <c:pt idx="6">
                  <c:v>34.5</c:v>
                </c:pt>
                <c:pt idx="7">
                  <c:v>34</c:v>
                </c:pt>
                <c:pt idx="8">
                  <c:v>33.5</c:v>
                </c:pt>
                <c:pt idx="9">
                  <c:v>32.999999999999993</c:v>
                </c:pt>
                <c:pt idx="10">
                  <c:v>32.5</c:v>
                </c:pt>
                <c:pt idx="11">
                  <c:v>32</c:v>
                </c:pt>
                <c:pt idx="12">
                  <c:v>31.499999999999996</c:v>
                </c:pt>
                <c:pt idx="13">
                  <c:v>31</c:v>
                </c:pt>
                <c:pt idx="14">
                  <c:v>30.499999999999996</c:v>
                </c:pt>
                <c:pt idx="15">
                  <c:v>30</c:v>
                </c:pt>
                <c:pt idx="16">
                  <c:v>29.5</c:v>
                </c:pt>
                <c:pt idx="17">
                  <c:v>28.999999999999996</c:v>
                </c:pt>
                <c:pt idx="18">
                  <c:v>28.5</c:v>
                </c:pt>
                <c:pt idx="19">
                  <c:v>27.999999999999996</c:v>
                </c:pt>
                <c:pt idx="20">
                  <c:v>27.5</c:v>
                </c:pt>
                <c:pt idx="21">
                  <c:v>27</c:v>
                </c:pt>
                <c:pt idx="22">
                  <c:v>26.499999999999996</c:v>
                </c:pt>
                <c:pt idx="23">
                  <c:v>25.999999999999996</c:v>
                </c:pt>
                <c:pt idx="24">
                  <c:v>25.499999999999996</c:v>
                </c:pt>
                <c:pt idx="25">
                  <c:v>25</c:v>
                </c:pt>
                <c:pt idx="26">
                  <c:v>24.5</c:v>
                </c:pt>
                <c:pt idx="27">
                  <c:v>23.999999999999996</c:v>
                </c:pt>
                <c:pt idx="28">
                  <c:v>23.499999999999996</c:v>
                </c:pt>
                <c:pt idx="29">
                  <c:v>22.999999999999996</c:v>
                </c:pt>
                <c:pt idx="30">
                  <c:v>22.5</c:v>
                </c:pt>
                <c:pt idx="31">
                  <c:v>22</c:v>
                </c:pt>
                <c:pt idx="32">
                  <c:v>21.499999999999996</c:v>
                </c:pt>
                <c:pt idx="33">
                  <c:v>20.999999999999996</c:v>
                </c:pt>
                <c:pt idx="34">
                  <c:v>20.499999999999996</c:v>
                </c:pt>
                <c:pt idx="35">
                  <c:v>20</c:v>
                </c:pt>
                <c:pt idx="36">
                  <c:v>19.5</c:v>
                </c:pt>
                <c:pt idx="37">
                  <c:v>18.999999999999996</c:v>
                </c:pt>
                <c:pt idx="38">
                  <c:v>18.499999999999996</c:v>
                </c:pt>
                <c:pt idx="39">
                  <c:v>17.999999999999996</c:v>
                </c:pt>
                <c:pt idx="40">
                  <c:v>17.5</c:v>
                </c:pt>
                <c:pt idx="41">
                  <c:v>16.999999999999996</c:v>
                </c:pt>
                <c:pt idx="42">
                  <c:v>16.499999999999996</c:v>
                </c:pt>
                <c:pt idx="43">
                  <c:v>16</c:v>
                </c:pt>
                <c:pt idx="44">
                  <c:v>15.499999999999998</c:v>
                </c:pt>
                <c:pt idx="45">
                  <c:v>15</c:v>
                </c:pt>
                <c:pt idx="46">
                  <c:v>14.499999999999996</c:v>
                </c:pt>
                <c:pt idx="47">
                  <c:v>13.999999999999998</c:v>
                </c:pt>
                <c:pt idx="48">
                  <c:v>13.499999999999996</c:v>
                </c:pt>
                <c:pt idx="49">
                  <c:v>12.999999999999998</c:v>
                </c:pt>
                <c:pt idx="50">
                  <c:v>12.5</c:v>
                </c:pt>
                <c:pt idx="51">
                  <c:v>11.999999999999996</c:v>
                </c:pt>
                <c:pt idx="52">
                  <c:v>11.499999999999998</c:v>
                </c:pt>
                <c:pt idx="53">
                  <c:v>10.999999999999996</c:v>
                </c:pt>
                <c:pt idx="54">
                  <c:v>10.499999999999998</c:v>
                </c:pt>
                <c:pt idx="55">
                  <c:v>10</c:v>
                </c:pt>
                <c:pt idx="56">
                  <c:v>9.4999999999999964</c:v>
                </c:pt>
                <c:pt idx="57">
                  <c:v>8.9999999999999982</c:v>
                </c:pt>
                <c:pt idx="58">
                  <c:v>8.4999999999999964</c:v>
                </c:pt>
                <c:pt idx="59">
                  <c:v>7.9999999999999982</c:v>
                </c:pt>
                <c:pt idx="60">
                  <c:v>7.5</c:v>
                </c:pt>
                <c:pt idx="61">
                  <c:v>6.9999999999999973</c:v>
                </c:pt>
                <c:pt idx="62">
                  <c:v>6.4999999999999991</c:v>
                </c:pt>
                <c:pt idx="63">
                  <c:v>5.9999999999999964</c:v>
                </c:pt>
                <c:pt idx="64">
                  <c:v>5.4999999999999982</c:v>
                </c:pt>
                <c:pt idx="65">
                  <c:v>5</c:v>
                </c:pt>
                <c:pt idx="66">
                  <c:v>4.4999999999999973</c:v>
                </c:pt>
                <c:pt idx="67">
                  <c:v>3.9999999999999991</c:v>
                </c:pt>
                <c:pt idx="68">
                  <c:v>3.4999999999999964</c:v>
                </c:pt>
                <c:pt idx="69">
                  <c:v>2.9999999999999982</c:v>
                </c:pt>
                <c:pt idx="70">
                  <c:v>2.5</c:v>
                </c:pt>
                <c:pt idx="71">
                  <c:v>1.9999999999999973</c:v>
                </c:pt>
                <c:pt idx="72">
                  <c:v>1.4999999999999991</c:v>
                </c:pt>
                <c:pt idx="73">
                  <c:v>0.99999999999999645</c:v>
                </c:pt>
                <c:pt idx="74">
                  <c:v>0.49999999999999822</c:v>
                </c:pt>
                <c:pt idx="75">
                  <c:v>0</c:v>
                </c:pt>
                <c:pt idx="76">
                  <c:v>-0.50000000000000711</c:v>
                </c:pt>
                <c:pt idx="77">
                  <c:v>-0.99999999999999645</c:v>
                </c:pt>
                <c:pt idx="78">
                  <c:v>-1.5000000000000036</c:v>
                </c:pt>
                <c:pt idx="79">
                  <c:v>-2.0000000000000018</c:v>
                </c:pt>
                <c:pt idx="80">
                  <c:v>-2.5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12-495E-9EA3-EB046CC8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929855"/>
        <c:axId val="1069679695"/>
      </c:scatterChart>
      <c:valAx>
        <c:axId val="134292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9679695"/>
        <c:crosses val="autoZero"/>
        <c:crossBetween val="midCat"/>
      </c:valAx>
      <c:valAx>
        <c:axId val="106967969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29298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'Duopolio N-C Equilibrio'!$A$13</c:f>
              <c:strCache>
                <c:ptCount val="1"/>
                <c:pt idx="0">
                  <c:v>R1(q2)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'Duopolio N-C Equilibrio'!$B$13:$B$14</c:f>
              <c:numCache>
                <c:formatCode>General</c:formatCode>
                <c:ptCount val="2"/>
                <c:pt idx="0">
                  <c:v>37.5</c:v>
                </c:pt>
                <c:pt idx="1">
                  <c:v>0</c:v>
                </c:pt>
              </c:numCache>
            </c:numRef>
          </c:xVal>
          <c:yVal>
            <c:numRef>
              <c:f>'Duopolio N-C Equilibrio'!$C$13:$C$14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F7-4C5E-8B71-FDAA27F0141B}"/>
            </c:ext>
          </c:extLst>
        </c:ser>
        <c:ser>
          <c:idx val="1"/>
          <c:order val="1"/>
          <c:tx>
            <c:strRef>
              <c:f>'Duopolio N-C Equilibrio'!$A$16</c:f>
              <c:strCache>
                <c:ptCount val="1"/>
                <c:pt idx="0">
                  <c:v>R2(q1)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'Duopolio N-C Equilibrio'!$B$16:$B$17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xVal>
          <c:yVal>
            <c:numRef>
              <c:f>'Duopolio N-C Equilibrio'!$C$16:$C$17</c:f>
              <c:numCache>
                <c:formatCode>0.00</c:formatCode>
                <c:ptCount val="2"/>
                <c:pt idx="0">
                  <c:v>37.5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F7-4C5E-8B71-FDAA27F0141B}"/>
            </c:ext>
          </c:extLst>
        </c:ser>
        <c:ser>
          <c:idx val="4"/>
          <c:order val="2"/>
          <c:tx>
            <c:strRef>
              <c:f>'Duopolio N-C Equilibrio'!$A$27</c:f>
              <c:strCache>
                <c:ptCount val="1"/>
                <c:pt idx="0">
                  <c:v>Equilibrio Nash-Cournot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strRef>
                  <c:f>'Duopolio N-C Equilibrio'!$A$26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{E0864BF1-D170-467E-9130-F4D4B964925A}</c15:txfldGUID>
                      <c15:f>'Duopolio N-C Equilibrio'!$A$26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4F7-4C5E-8B71-FDAA27F0141B}"/>
                </c:ext>
              </c:extLst>
            </c:dLbl>
            <c:dLbl>
              <c:idx val="1"/>
              <c:layout>
                <c:manualLayout>
                  <c:x val="-1.3291221345261756E-2"/>
                  <c:y val="-3.6868178859776987E-2"/>
                </c:manualLayout>
              </c:layout>
              <c:tx>
                <c:strRef>
                  <c:f>'Duopolio N-C Equilibrio'!$A$27</c:f>
                  <c:strCache>
                    <c:ptCount val="1"/>
                    <c:pt idx="0">
                      <c:v>Equilibrio Nash-Cournot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{EB162FF2-437D-40D8-9BA7-FA51A107C0A1}</c15:txfldGUID>
                      <c15:f>'Duopolio N-C Equilibrio'!$A$27</c15:f>
                      <c15:dlblFieldTableCache>
                        <c:ptCount val="1"/>
                        <c:pt idx="0">
                          <c:v>Equilibrio Nash-Cournot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4F7-4C5E-8B71-FDAA27F0141B}"/>
                </c:ext>
              </c:extLst>
            </c:dLbl>
            <c:dLbl>
              <c:idx val="2"/>
              <c:tx>
                <c:strRef>
                  <c:f>'Duopolio N-C Equilibrio'!$A$28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{25C556F9-6D2A-4821-91FB-47B106D33547}</c15:txfldGUID>
                      <c15:f>'Duopolio N-C Equilibrio'!$A$28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4F7-4C5E-8B71-FDAA27F014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'Duopolio N-C Equilibrio'!$B$26:$B$28</c:f>
              <c:numCache>
                <c:formatCode>General</c:formatCode>
                <c:ptCount val="3"/>
                <c:pt idx="0">
                  <c:v>24.999999999999996</c:v>
                </c:pt>
                <c:pt idx="1">
                  <c:v>24.999999999999996</c:v>
                </c:pt>
                <c:pt idx="2">
                  <c:v>0</c:v>
                </c:pt>
              </c:numCache>
            </c:numRef>
          </c:xVal>
          <c:yVal>
            <c:numRef>
              <c:f>'Duopolio N-C Equilibrio'!$C$26:$C$28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25</c:v>
                </c:pt>
                <c:pt idx="2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4F7-4C5E-8B71-FDAA27F01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935231"/>
        <c:axId val="611669839"/>
      </c:scatterChart>
      <c:valAx>
        <c:axId val="755935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q1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1669839"/>
        <c:crosses val="autoZero"/>
        <c:crossBetween val="midCat"/>
      </c:valAx>
      <c:valAx>
        <c:axId val="61166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q2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559352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'Duopolio e collusione'!$A$13</c:f>
              <c:strCache>
                <c:ptCount val="1"/>
                <c:pt idx="0">
                  <c:v>R1(q2)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'Duopolio e collusione'!$B$13:$B$14</c:f>
              <c:numCache>
                <c:formatCode>General</c:formatCode>
                <c:ptCount val="2"/>
                <c:pt idx="0">
                  <c:v>37.5</c:v>
                </c:pt>
                <c:pt idx="1">
                  <c:v>0</c:v>
                </c:pt>
              </c:numCache>
            </c:numRef>
          </c:xVal>
          <c:yVal>
            <c:numRef>
              <c:f>'Duopolio e collusione'!$C$13:$C$14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74-48B1-9955-9C0C8736FEC3}"/>
            </c:ext>
          </c:extLst>
        </c:ser>
        <c:ser>
          <c:idx val="1"/>
          <c:order val="1"/>
          <c:tx>
            <c:strRef>
              <c:f>'Duopolio e collusione'!$A$16</c:f>
              <c:strCache>
                <c:ptCount val="1"/>
                <c:pt idx="0">
                  <c:v>R2(q1)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'Duopolio e collusione'!$B$16:$B$17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xVal>
          <c:yVal>
            <c:numRef>
              <c:f>'Duopolio e collusione'!$C$16:$C$17</c:f>
              <c:numCache>
                <c:formatCode>0.00</c:formatCode>
                <c:ptCount val="2"/>
                <c:pt idx="0">
                  <c:v>37.5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74-48B1-9955-9C0C8736FEC3}"/>
            </c:ext>
          </c:extLst>
        </c:ser>
        <c:ser>
          <c:idx val="2"/>
          <c:order val="2"/>
          <c:tx>
            <c:strRef>
              <c:f>'Duopolio e collusione'!$A$19</c:f>
              <c:strCache>
                <c:ptCount val="1"/>
                <c:pt idx="0">
                  <c:v>Curva collusione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'Duopolio e collusione'!$B$19:$B$20</c:f>
              <c:numCache>
                <c:formatCode>General</c:formatCode>
                <c:ptCount val="2"/>
                <c:pt idx="0">
                  <c:v>37.5</c:v>
                </c:pt>
                <c:pt idx="1">
                  <c:v>0</c:v>
                </c:pt>
              </c:numCache>
            </c:numRef>
          </c:xVal>
          <c:yVal>
            <c:numRef>
              <c:f>'Duopolio e collusione'!$C$19:$C$20</c:f>
              <c:numCache>
                <c:formatCode>0.00</c:formatCode>
                <c:ptCount val="2"/>
                <c:pt idx="0">
                  <c:v>0</c:v>
                </c:pt>
                <c:pt idx="1">
                  <c:v>37.5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74-48B1-9955-9C0C8736FEC3}"/>
            </c:ext>
          </c:extLst>
        </c:ser>
        <c:ser>
          <c:idx val="3"/>
          <c:order val="3"/>
          <c:tx>
            <c:strRef>
              <c:f>'Duopolio e collusione'!$A$23</c:f>
              <c:strCache>
                <c:ptCount val="1"/>
                <c:pt idx="0">
                  <c:v>Concorrenza perfetta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strRef>
                  <c:f>'Duopolio e collusione'!$A$22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{7A8C6930-CBF3-479A-BE5A-801517713852}</c15:txfldGUID>
                      <c15:f>'Duopolio e collusione'!$A$22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F74-48B1-9955-9C0C8736FEC3}"/>
                </c:ext>
              </c:extLst>
            </c:dLbl>
            <c:dLbl>
              <c:idx val="1"/>
              <c:tx>
                <c:strRef>
                  <c:f>'Duopolio e collusione'!$A$23</c:f>
                  <c:strCache>
                    <c:ptCount val="1"/>
                    <c:pt idx="0">
                      <c:v>Concorrenza perfetta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{4A485198-4968-4090-A394-3842AF43AD54}</c15:txfldGUID>
                      <c15:f>'Duopolio e collusione'!$A$23</c15:f>
                      <c15:dlblFieldTableCache>
                        <c:ptCount val="1"/>
                        <c:pt idx="0">
                          <c:v>Concorrenza perfetta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F74-48B1-9955-9C0C8736FEC3}"/>
                </c:ext>
              </c:extLst>
            </c:dLbl>
            <c:dLbl>
              <c:idx val="2"/>
              <c:tx>
                <c:strRef>
                  <c:f>'Duopolio e collusione'!$A$24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{19262B65-EED8-4EB1-9D4D-F18FC545FC0A}</c15:txfldGUID>
                      <c15:f>'Duopolio e collusione'!$A$24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F74-48B1-9955-9C0C8736F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'Duopolio e collusione'!$B$22:$B$24</c:f>
              <c:numCache>
                <c:formatCode>General</c:formatCode>
                <c:ptCount val="3"/>
                <c:pt idx="0">
                  <c:v>0</c:v>
                </c:pt>
                <c:pt idx="1">
                  <c:v>37.5</c:v>
                </c:pt>
                <c:pt idx="2">
                  <c:v>37.5</c:v>
                </c:pt>
              </c:numCache>
            </c:numRef>
          </c:xVal>
          <c:yVal>
            <c:numRef>
              <c:f>'Duopolio e collusione'!$C$22:$C$24</c:f>
              <c:numCache>
                <c:formatCode>0.00</c:formatCode>
                <c:ptCount val="3"/>
                <c:pt idx="0">
                  <c:v>37.5</c:v>
                </c:pt>
                <c:pt idx="1">
                  <c:v>37.5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74-48B1-9955-9C0C8736FEC3}"/>
            </c:ext>
          </c:extLst>
        </c:ser>
        <c:ser>
          <c:idx val="4"/>
          <c:order val="4"/>
          <c:tx>
            <c:strRef>
              <c:f>'Duopolio e collusione'!$A$27</c:f>
              <c:strCache>
                <c:ptCount val="1"/>
                <c:pt idx="0">
                  <c:v>Equilibrio Nash-Cournot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strRef>
                  <c:f>'Duopolio e collusione'!$A$26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{93D1470D-F153-4874-8626-602D5CC0FE43}</c15:txfldGUID>
                      <c15:f>'Duopolio e collusione'!$A$26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F74-48B1-9955-9C0C8736FEC3}"/>
                </c:ext>
              </c:extLst>
            </c:dLbl>
            <c:dLbl>
              <c:idx val="1"/>
              <c:layout>
                <c:manualLayout>
                  <c:x val="-1.3291221345261756E-2"/>
                  <c:y val="-3.6868178859776987E-2"/>
                </c:manualLayout>
              </c:layout>
              <c:tx>
                <c:strRef>
                  <c:f>'Duopolio e collusione'!$A$27</c:f>
                  <c:strCache>
                    <c:ptCount val="1"/>
                    <c:pt idx="0">
                      <c:v>Equilibrio Nash-Cournot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{1A424FE1-54CF-48E3-BB6E-2490A1161DEF}</c15:txfldGUID>
                      <c15:f>'Duopolio e collusione'!$A$27</c15:f>
                      <c15:dlblFieldTableCache>
                        <c:ptCount val="1"/>
                        <c:pt idx="0">
                          <c:v>Equilibrio Nash-Cournot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F74-48B1-9955-9C0C8736FEC3}"/>
                </c:ext>
              </c:extLst>
            </c:dLbl>
            <c:dLbl>
              <c:idx val="2"/>
              <c:tx>
                <c:strRef>
                  <c:f>'Duopolio e collusione'!$A$28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{A29E2550-EDFD-4CB9-AF94-7905EE51E1BC}</c15:txfldGUID>
                      <c15:f>'Duopolio e collusione'!$A$28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F74-48B1-9955-9C0C8736F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'Duopolio e collusione'!$B$26:$B$28</c:f>
              <c:numCache>
                <c:formatCode>General</c:formatCode>
                <c:ptCount val="3"/>
                <c:pt idx="0">
                  <c:v>24.999999999999996</c:v>
                </c:pt>
                <c:pt idx="1">
                  <c:v>24.999999999999996</c:v>
                </c:pt>
                <c:pt idx="2">
                  <c:v>0</c:v>
                </c:pt>
              </c:numCache>
            </c:numRef>
          </c:xVal>
          <c:yVal>
            <c:numRef>
              <c:f>'Duopolio e collusione'!$C$26:$C$28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25</c:v>
                </c:pt>
                <c:pt idx="2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F74-48B1-9955-9C0C8736F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935231"/>
        <c:axId val="611669839"/>
      </c:scatterChart>
      <c:valAx>
        <c:axId val="755935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q1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1669839"/>
        <c:crosses val="autoZero"/>
        <c:crossBetween val="midCat"/>
      </c:valAx>
      <c:valAx>
        <c:axId val="61166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q2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559352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R1(P2)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'Duopolio differenziato'!$B$52</c:f>
              <c:strCache>
                <c:ptCount val="1"/>
                <c:pt idx="0">
                  <c:v>R1(P2)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'Duopolio differenziato'!$A$53:$A$60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'Duopolio differenziato'!$B$53:$B$60</c:f>
              <c:numCache>
                <c:formatCode>General</c:formatCode>
                <c:ptCount val="8"/>
                <c:pt idx="0">
                  <c:v>7.9</c:v>
                </c:pt>
                <c:pt idx="1">
                  <c:v>8.4</c:v>
                </c:pt>
                <c:pt idx="2">
                  <c:v>8.9</c:v>
                </c:pt>
                <c:pt idx="3">
                  <c:v>9.4</c:v>
                </c:pt>
                <c:pt idx="4">
                  <c:v>9.9</c:v>
                </c:pt>
                <c:pt idx="5">
                  <c:v>10.4</c:v>
                </c:pt>
                <c:pt idx="6">
                  <c:v>10.9</c:v>
                </c:pt>
                <c:pt idx="7">
                  <c:v>11.4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05-4902-B45B-93FB01762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19695"/>
        <c:axId val="109362863"/>
      </c:scatterChart>
      <c:valAx>
        <c:axId val="117419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362863"/>
        <c:crosses val="autoZero"/>
        <c:crossBetween val="midCat"/>
      </c:valAx>
      <c:valAx>
        <c:axId val="10936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74196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'Duopolio differenziato'!$D$52</c:f>
              <c:strCache>
                <c:ptCount val="1"/>
                <c:pt idx="0">
                  <c:v>R2(P1)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'Duopolio differenziato'!$C$53:$C$60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'Duopolio differenziato'!$D$53:$D$60</c:f>
              <c:numCache>
                <c:formatCode>General</c:formatCode>
                <c:ptCount val="8"/>
                <c:pt idx="0">
                  <c:v>12.3</c:v>
                </c:pt>
                <c:pt idx="1">
                  <c:v>12.8</c:v>
                </c:pt>
                <c:pt idx="2">
                  <c:v>13.3</c:v>
                </c:pt>
                <c:pt idx="3">
                  <c:v>13.8</c:v>
                </c:pt>
                <c:pt idx="4">
                  <c:v>14.3</c:v>
                </c:pt>
                <c:pt idx="5">
                  <c:v>14.8</c:v>
                </c:pt>
                <c:pt idx="6">
                  <c:v>15.3</c:v>
                </c:pt>
                <c:pt idx="7">
                  <c:v>15.8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10-43CC-B678-30A842E9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89727"/>
        <c:axId val="180313151"/>
      </c:scatterChart>
      <c:valAx>
        <c:axId val="113589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0313151"/>
        <c:crosses val="autoZero"/>
        <c:crossBetween val="midCat"/>
      </c:valAx>
      <c:valAx>
        <c:axId val="18031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5897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Equilibrio duopolio differenziato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'Duopolio differenziato'!$G$37</c:f>
              <c:strCache>
                <c:ptCount val="1"/>
                <c:pt idx="0">
                  <c:v>Curva R1(P2)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'Duopolio differenziato'!$F$38:$F$133</c:f>
              <c:numCache>
                <c:formatCode>0.0</c:formatCode>
                <c:ptCount val="96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0.9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2.7</c:v>
                </c:pt>
                <c:pt idx="10">
                  <c:v>3</c:v>
                </c:pt>
                <c:pt idx="11">
                  <c:v>3.3</c:v>
                </c:pt>
                <c:pt idx="12">
                  <c:v>3.6</c:v>
                </c:pt>
                <c:pt idx="13">
                  <c:v>3.9</c:v>
                </c:pt>
                <c:pt idx="14">
                  <c:v>4.2</c:v>
                </c:pt>
                <c:pt idx="15">
                  <c:v>4.5</c:v>
                </c:pt>
                <c:pt idx="16">
                  <c:v>4.8</c:v>
                </c:pt>
                <c:pt idx="17">
                  <c:v>5.0999999999999996</c:v>
                </c:pt>
                <c:pt idx="18">
                  <c:v>5.4</c:v>
                </c:pt>
                <c:pt idx="19">
                  <c:v>5.7</c:v>
                </c:pt>
                <c:pt idx="20">
                  <c:v>6</c:v>
                </c:pt>
                <c:pt idx="21">
                  <c:v>6.3</c:v>
                </c:pt>
                <c:pt idx="22">
                  <c:v>6.6</c:v>
                </c:pt>
                <c:pt idx="23">
                  <c:v>6.9</c:v>
                </c:pt>
                <c:pt idx="24">
                  <c:v>7.2</c:v>
                </c:pt>
                <c:pt idx="25">
                  <c:v>7.5</c:v>
                </c:pt>
                <c:pt idx="26">
                  <c:v>7.8</c:v>
                </c:pt>
                <c:pt idx="27">
                  <c:v>8.1</c:v>
                </c:pt>
                <c:pt idx="28">
                  <c:v>8.4</c:v>
                </c:pt>
                <c:pt idx="29">
                  <c:v>8.6999999999999993</c:v>
                </c:pt>
                <c:pt idx="30">
                  <c:v>9</c:v>
                </c:pt>
                <c:pt idx="31">
                  <c:v>9.3000000000000007</c:v>
                </c:pt>
                <c:pt idx="32">
                  <c:v>9.6</c:v>
                </c:pt>
                <c:pt idx="33">
                  <c:v>9.9</c:v>
                </c:pt>
                <c:pt idx="34">
                  <c:v>10.199999999999999</c:v>
                </c:pt>
                <c:pt idx="35">
                  <c:v>10.5</c:v>
                </c:pt>
                <c:pt idx="36">
                  <c:v>10.8</c:v>
                </c:pt>
                <c:pt idx="37">
                  <c:v>11.1</c:v>
                </c:pt>
                <c:pt idx="38">
                  <c:v>11.4</c:v>
                </c:pt>
                <c:pt idx="39">
                  <c:v>11.7</c:v>
                </c:pt>
                <c:pt idx="40">
                  <c:v>12</c:v>
                </c:pt>
                <c:pt idx="41">
                  <c:v>12.3</c:v>
                </c:pt>
                <c:pt idx="42">
                  <c:v>12.6</c:v>
                </c:pt>
                <c:pt idx="43">
                  <c:v>12.9</c:v>
                </c:pt>
                <c:pt idx="44">
                  <c:v>13.2</c:v>
                </c:pt>
                <c:pt idx="45">
                  <c:v>13.5</c:v>
                </c:pt>
                <c:pt idx="46">
                  <c:v>13.8</c:v>
                </c:pt>
                <c:pt idx="47">
                  <c:v>14.1</c:v>
                </c:pt>
                <c:pt idx="48">
                  <c:v>14.4</c:v>
                </c:pt>
                <c:pt idx="49">
                  <c:v>14.7</c:v>
                </c:pt>
                <c:pt idx="50">
                  <c:v>15</c:v>
                </c:pt>
                <c:pt idx="51">
                  <c:v>15.3</c:v>
                </c:pt>
                <c:pt idx="52">
                  <c:v>15.6</c:v>
                </c:pt>
                <c:pt idx="53">
                  <c:v>15.9</c:v>
                </c:pt>
                <c:pt idx="54">
                  <c:v>16.2</c:v>
                </c:pt>
                <c:pt idx="55">
                  <c:v>16.5</c:v>
                </c:pt>
                <c:pt idx="56">
                  <c:v>16.8</c:v>
                </c:pt>
                <c:pt idx="57">
                  <c:v>17.100000000000001</c:v>
                </c:pt>
                <c:pt idx="58">
                  <c:v>17.399999999999999</c:v>
                </c:pt>
                <c:pt idx="59">
                  <c:v>17.7</c:v>
                </c:pt>
                <c:pt idx="60">
                  <c:v>18</c:v>
                </c:pt>
                <c:pt idx="61">
                  <c:v>18.3</c:v>
                </c:pt>
                <c:pt idx="62">
                  <c:v>18.600000000000001</c:v>
                </c:pt>
                <c:pt idx="63">
                  <c:v>18.899999999999999</c:v>
                </c:pt>
                <c:pt idx="64">
                  <c:v>19.2</c:v>
                </c:pt>
                <c:pt idx="65">
                  <c:v>19.5</c:v>
                </c:pt>
                <c:pt idx="66">
                  <c:v>19.8</c:v>
                </c:pt>
                <c:pt idx="67">
                  <c:v>20.100000000000001</c:v>
                </c:pt>
                <c:pt idx="68">
                  <c:v>20.399999999999999</c:v>
                </c:pt>
                <c:pt idx="69">
                  <c:v>20.7</c:v>
                </c:pt>
                <c:pt idx="70">
                  <c:v>21</c:v>
                </c:pt>
                <c:pt idx="71">
                  <c:v>21.3</c:v>
                </c:pt>
                <c:pt idx="72">
                  <c:v>21.6</c:v>
                </c:pt>
                <c:pt idx="73">
                  <c:v>21.9</c:v>
                </c:pt>
                <c:pt idx="74">
                  <c:v>22.2</c:v>
                </c:pt>
                <c:pt idx="75">
                  <c:v>22.5</c:v>
                </c:pt>
                <c:pt idx="76">
                  <c:v>22.8</c:v>
                </c:pt>
                <c:pt idx="77">
                  <c:v>23.1</c:v>
                </c:pt>
                <c:pt idx="78">
                  <c:v>23.4</c:v>
                </c:pt>
                <c:pt idx="79">
                  <c:v>23.7</c:v>
                </c:pt>
                <c:pt idx="80">
                  <c:v>24</c:v>
                </c:pt>
                <c:pt idx="81">
                  <c:v>24.3</c:v>
                </c:pt>
                <c:pt idx="82">
                  <c:v>24.6</c:v>
                </c:pt>
                <c:pt idx="83">
                  <c:v>24.9</c:v>
                </c:pt>
                <c:pt idx="84">
                  <c:v>25.2</c:v>
                </c:pt>
                <c:pt idx="85">
                  <c:v>25.5</c:v>
                </c:pt>
                <c:pt idx="86">
                  <c:v>25.8</c:v>
                </c:pt>
                <c:pt idx="87">
                  <c:v>26.1</c:v>
                </c:pt>
                <c:pt idx="88">
                  <c:v>26.4</c:v>
                </c:pt>
                <c:pt idx="89">
                  <c:v>26.7</c:v>
                </c:pt>
                <c:pt idx="90">
                  <c:v>27</c:v>
                </c:pt>
                <c:pt idx="91">
                  <c:v>27.3</c:v>
                </c:pt>
                <c:pt idx="92">
                  <c:v>27.6</c:v>
                </c:pt>
                <c:pt idx="93">
                  <c:v>27.9</c:v>
                </c:pt>
                <c:pt idx="94">
                  <c:v>28.2</c:v>
                </c:pt>
                <c:pt idx="95">
                  <c:v>28.5</c:v>
                </c:pt>
              </c:numCache>
            </c:numRef>
          </c:xVal>
          <c:yVal>
            <c:numRef>
              <c:f>'Duopolio differenziato'!$G$38:$G$133</c:f>
              <c:numCache>
                <c:formatCode>0.0</c:formatCode>
                <c:ptCount val="96"/>
                <c:pt idx="0">
                  <c:v>-15.8</c:v>
                </c:pt>
                <c:pt idx="1">
                  <c:v>-15.200000000000001</c:v>
                </c:pt>
                <c:pt idx="2">
                  <c:v>-14.600000000000001</c:v>
                </c:pt>
                <c:pt idx="3">
                  <c:v>-14</c:v>
                </c:pt>
                <c:pt idx="4">
                  <c:v>-13.4</c:v>
                </c:pt>
                <c:pt idx="5">
                  <c:v>-12.8</c:v>
                </c:pt>
                <c:pt idx="6">
                  <c:v>-12.200000000000001</c:v>
                </c:pt>
                <c:pt idx="7">
                  <c:v>-11.600000000000001</c:v>
                </c:pt>
                <c:pt idx="8">
                  <c:v>-11</c:v>
                </c:pt>
                <c:pt idx="9">
                  <c:v>-10.4</c:v>
                </c:pt>
                <c:pt idx="10">
                  <c:v>-9.8000000000000007</c:v>
                </c:pt>
                <c:pt idx="11">
                  <c:v>-9.2000000000000011</c:v>
                </c:pt>
                <c:pt idx="12">
                  <c:v>-8.6000000000000014</c:v>
                </c:pt>
                <c:pt idx="13">
                  <c:v>-8</c:v>
                </c:pt>
                <c:pt idx="14">
                  <c:v>-7.4</c:v>
                </c:pt>
                <c:pt idx="15">
                  <c:v>-6.8000000000000007</c:v>
                </c:pt>
                <c:pt idx="16">
                  <c:v>-6.2000000000000011</c:v>
                </c:pt>
                <c:pt idx="17">
                  <c:v>-5.6000000000000014</c:v>
                </c:pt>
                <c:pt idx="18">
                  <c:v>-5</c:v>
                </c:pt>
                <c:pt idx="19">
                  <c:v>-4.4000000000000004</c:v>
                </c:pt>
                <c:pt idx="20">
                  <c:v>-3.8000000000000007</c:v>
                </c:pt>
                <c:pt idx="21">
                  <c:v>-3.2000000000000011</c:v>
                </c:pt>
                <c:pt idx="22">
                  <c:v>-2.6000000000000014</c:v>
                </c:pt>
                <c:pt idx="23">
                  <c:v>-2</c:v>
                </c:pt>
                <c:pt idx="24">
                  <c:v>-1.4000000000000004</c:v>
                </c:pt>
                <c:pt idx="25">
                  <c:v>-0.80000000000000071</c:v>
                </c:pt>
                <c:pt idx="26">
                  <c:v>-0.20000000000000107</c:v>
                </c:pt>
                <c:pt idx="27">
                  <c:v>0.39999999999999858</c:v>
                </c:pt>
                <c:pt idx="28">
                  <c:v>1</c:v>
                </c:pt>
                <c:pt idx="29">
                  <c:v>1.5999999999999979</c:v>
                </c:pt>
                <c:pt idx="30">
                  <c:v>2.1999999999999993</c:v>
                </c:pt>
                <c:pt idx="31">
                  <c:v>2.8000000000000007</c:v>
                </c:pt>
                <c:pt idx="32">
                  <c:v>3.3999999999999986</c:v>
                </c:pt>
                <c:pt idx="33">
                  <c:v>4</c:v>
                </c:pt>
                <c:pt idx="34">
                  <c:v>4.5999999999999979</c:v>
                </c:pt>
                <c:pt idx="35">
                  <c:v>5.1999999999999993</c:v>
                </c:pt>
                <c:pt idx="36">
                  <c:v>5.8000000000000007</c:v>
                </c:pt>
                <c:pt idx="37">
                  <c:v>6.3999999999999986</c:v>
                </c:pt>
                <c:pt idx="38">
                  <c:v>7</c:v>
                </c:pt>
                <c:pt idx="39">
                  <c:v>7.5999999999999979</c:v>
                </c:pt>
                <c:pt idx="40">
                  <c:v>8.1999999999999993</c:v>
                </c:pt>
                <c:pt idx="41">
                  <c:v>8.8000000000000007</c:v>
                </c:pt>
                <c:pt idx="42">
                  <c:v>9.3999999999999986</c:v>
                </c:pt>
                <c:pt idx="43">
                  <c:v>10</c:v>
                </c:pt>
                <c:pt idx="44">
                  <c:v>10.599999999999998</c:v>
                </c:pt>
                <c:pt idx="45">
                  <c:v>11.2</c:v>
                </c:pt>
                <c:pt idx="46">
                  <c:v>11.8</c:v>
                </c:pt>
                <c:pt idx="47">
                  <c:v>12.399999999999999</c:v>
                </c:pt>
                <c:pt idx="48">
                  <c:v>13</c:v>
                </c:pt>
                <c:pt idx="49">
                  <c:v>13.599999999999998</c:v>
                </c:pt>
                <c:pt idx="50">
                  <c:v>14.2</c:v>
                </c:pt>
                <c:pt idx="51">
                  <c:v>14.8</c:v>
                </c:pt>
                <c:pt idx="52">
                  <c:v>15.399999999999999</c:v>
                </c:pt>
                <c:pt idx="53">
                  <c:v>16</c:v>
                </c:pt>
                <c:pt idx="54">
                  <c:v>16.599999999999998</c:v>
                </c:pt>
                <c:pt idx="55">
                  <c:v>17.2</c:v>
                </c:pt>
                <c:pt idx="56">
                  <c:v>17.8</c:v>
                </c:pt>
                <c:pt idx="57">
                  <c:v>18.400000000000002</c:v>
                </c:pt>
                <c:pt idx="58">
                  <c:v>18.999999999999996</c:v>
                </c:pt>
                <c:pt idx="59">
                  <c:v>19.599999999999998</c:v>
                </c:pt>
                <c:pt idx="60">
                  <c:v>20.2</c:v>
                </c:pt>
                <c:pt idx="61">
                  <c:v>20.8</c:v>
                </c:pt>
                <c:pt idx="62">
                  <c:v>21.400000000000002</c:v>
                </c:pt>
                <c:pt idx="63">
                  <c:v>21.999999999999996</c:v>
                </c:pt>
                <c:pt idx="64">
                  <c:v>22.599999999999998</c:v>
                </c:pt>
                <c:pt idx="65">
                  <c:v>23.2</c:v>
                </c:pt>
                <c:pt idx="66">
                  <c:v>23.8</c:v>
                </c:pt>
                <c:pt idx="67">
                  <c:v>24.400000000000002</c:v>
                </c:pt>
                <c:pt idx="68">
                  <c:v>24.999999999999996</c:v>
                </c:pt>
                <c:pt idx="69">
                  <c:v>25.599999999999998</c:v>
                </c:pt>
                <c:pt idx="70">
                  <c:v>26.2</c:v>
                </c:pt>
                <c:pt idx="71">
                  <c:v>26.8</c:v>
                </c:pt>
                <c:pt idx="72">
                  <c:v>27.400000000000002</c:v>
                </c:pt>
                <c:pt idx="73">
                  <c:v>27.999999999999996</c:v>
                </c:pt>
                <c:pt idx="74">
                  <c:v>28.599999999999998</c:v>
                </c:pt>
                <c:pt idx="75">
                  <c:v>29.2</c:v>
                </c:pt>
                <c:pt idx="76">
                  <c:v>29.8</c:v>
                </c:pt>
                <c:pt idx="77">
                  <c:v>30.400000000000002</c:v>
                </c:pt>
                <c:pt idx="78">
                  <c:v>30.999999999999996</c:v>
                </c:pt>
                <c:pt idx="79">
                  <c:v>31.599999999999998</c:v>
                </c:pt>
                <c:pt idx="80">
                  <c:v>32.200000000000003</c:v>
                </c:pt>
                <c:pt idx="81">
                  <c:v>32.799999999999997</c:v>
                </c:pt>
                <c:pt idx="82">
                  <c:v>33.400000000000006</c:v>
                </c:pt>
                <c:pt idx="83">
                  <c:v>34</c:v>
                </c:pt>
                <c:pt idx="84">
                  <c:v>34.599999999999994</c:v>
                </c:pt>
                <c:pt idx="85">
                  <c:v>35.200000000000003</c:v>
                </c:pt>
                <c:pt idx="86">
                  <c:v>35.799999999999997</c:v>
                </c:pt>
                <c:pt idx="87">
                  <c:v>36.400000000000006</c:v>
                </c:pt>
                <c:pt idx="88">
                  <c:v>37</c:v>
                </c:pt>
                <c:pt idx="89">
                  <c:v>37.599999999999994</c:v>
                </c:pt>
                <c:pt idx="90">
                  <c:v>38.200000000000003</c:v>
                </c:pt>
                <c:pt idx="91">
                  <c:v>38.799999999999997</c:v>
                </c:pt>
                <c:pt idx="92">
                  <c:v>39.400000000000006</c:v>
                </c:pt>
                <c:pt idx="93">
                  <c:v>40</c:v>
                </c:pt>
                <c:pt idx="94">
                  <c:v>40.599999999999994</c:v>
                </c:pt>
                <c:pt idx="95">
                  <c:v>41.2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44-4533-9F64-49631FDDAE2C}"/>
            </c:ext>
          </c:extLst>
        </c:ser>
        <c:ser>
          <c:idx val="1"/>
          <c:order val="1"/>
          <c:tx>
            <c:strRef>
              <c:f>'Duopolio differenziato'!$H$37</c:f>
              <c:strCache>
                <c:ptCount val="1"/>
                <c:pt idx="0">
                  <c:v>Curva R2(P1)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'Duopolio differenziato'!$F$38:$F$133</c:f>
              <c:numCache>
                <c:formatCode>0.0</c:formatCode>
                <c:ptCount val="96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0.9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2.7</c:v>
                </c:pt>
                <c:pt idx="10">
                  <c:v>3</c:v>
                </c:pt>
                <c:pt idx="11">
                  <c:v>3.3</c:v>
                </c:pt>
                <c:pt idx="12">
                  <c:v>3.6</c:v>
                </c:pt>
                <c:pt idx="13">
                  <c:v>3.9</c:v>
                </c:pt>
                <c:pt idx="14">
                  <c:v>4.2</c:v>
                </c:pt>
                <c:pt idx="15">
                  <c:v>4.5</c:v>
                </c:pt>
                <c:pt idx="16">
                  <c:v>4.8</c:v>
                </c:pt>
                <c:pt idx="17">
                  <c:v>5.0999999999999996</c:v>
                </c:pt>
                <c:pt idx="18">
                  <c:v>5.4</c:v>
                </c:pt>
                <c:pt idx="19">
                  <c:v>5.7</c:v>
                </c:pt>
                <c:pt idx="20">
                  <c:v>6</c:v>
                </c:pt>
                <c:pt idx="21">
                  <c:v>6.3</c:v>
                </c:pt>
                <c:pt idx="22">
                  <c:v>6.6</c:v>
                </c:pt>
                <c:pt idx="23">
                  <c:v>6.9</c:v>
                </c:pt>
                <c:pt idx="24">
                  <c:v>7.2</c:v>
                </c:pt>
                <c:pt idx="25">
                  <c:v>7.5</c:v>
                </c:pt>
                <c:pt idx="26">
                  <c:v>7.8</c:v>
                </c:pt>
                <c:pt idx="27">
                  <c:v>8.1</c:v>
                </c:pt>
                <c:pt idx="28">
                  <c:v>8.4</c:v>
                </c:pt>
                <c:pt idx="29">
                  <c:v>8.6999999999999993</c:v>
                </c:pt>
                <c:pt idx="30">
                  <c:v>9</c:v>
                </c:pt>
                <c:pt idx="31">
                  <c:v>9.3000000000000007</c:v>
                </c:pt>
                <c:pt idx="32">
                  <c:v>9.6</c:v>
                </c:pt>
                <c:pt idx="33">
                  <c:v>9.9</c:v>
                </c:pt>
                <c:pt idx="34">
                  <c:v>10.199999999999999</c:v>
                </c:pt>
                <c:pt idx="35">
                  <c:v>10.5</c:v>
                </c:pt>
                <c:pt idx="36">
                  <c:v>10.8</c:v>
                </c:pt>
                <c:pt idx="37">
                  <c:v>11.1</c:v>
                </c:pt>
                <c:pt idx="38">
                  <c:v>11.4</c:v>
                </c:pt>
                <c:pt idx="39">
                  <c:v>11.7</c:v>
                </c:pt>
                <c:pt idx="40">
                  <c:v>12</c:v>
                </c:pt>
                <c:pt idx="41">
                  <c:v>12.3</c:v>
                </c:pt>
                <c:pt idx="42">
                  <c:v>12.6</c:v>
                </c:pt>
                <c:pt idx="43">
                  <c:v>12.9</c:v>
                </c:pt>
                <c:pt idx="44">
                  <c:v>13.2</c:v>
                </c:pt>
                <c:pt idx="45">
                  <c:v>13.5</c:v>
                </c:pt>
                <c:pt idx="46">
                  <c:v>13.8</c:v>
                </c:pt>
                <c:pt idx="47">
                  <c:v>14.1</c:v>
                </c:pt>
                <c:pt idx="48">
                  <c:v>14.4</c:v>
                </c:pt>
                <c:pt idx="49">
                  <c:v>14.7</c:v>
                </c:pt>
                <c:pt idx="50">
                  <c:v>15</c:v>
                </c:pt>
                <c:pt idx="51">
                  <c:v>15.3</c:v>
                </c:pt>
                <c:pt idx="52">
                  <c:v>15.6</c:v>
                </c:pt>
                <c:pt idx="53">
                  <c:v>15.9</c:v>
                </c:pt>
                <c:pt idx="54">
                  <c:v>16.2</c:v>
                </c:pt>
                <c:pt idx="55">
                  <c:v>16.5</c:v>
                </c:pt>
                <c:pt idx="56">
                  <c:v>16.8</c:v>
                </c:pt>
                <c:pt idx="57">
                  <c:v>17.100000000000001</c:v>
                </c:pt>
                <c:pt idx="58">
                  <c:v>17.399999999999999</c:v>
                </c:pt>
                <c:pt idx="59">
                  <c:v>17.7</c:v>
                </c:pt>
                <c:pt idx="60">
                  <c:v>18</c:v>
                </c:pt>
                <c:pt idx="61">
                  <c:v>18.3</c:v>
                </c:pt>
                <c:pt idx="62">
                  <c:v>18.600000000000001</c:v>
                </c:pt>
                <c:pt idx="63">
                  <c:v>18.899999999999999</c:v>
                </c:pt>
                <c:pt idx="64">
                  <c:v>19.2</c:v>
                </c:pt>
                <c:pt idx="65">
                  <c:v>19.5</c:v>
                </c:pt>
                <c:pt idx="66">
                  <c:v>19.8</c:v>
                </c:pt>
                <c:pt idx="67">
                  <c:v>20.100000000000001</c:v>
                </c:pt>
                <c:pt idx="68">
                  <c:v>20.399999999999999</c:v>
                </c:pt>
                <c:pt idx="69">
                  <c:v>20.7</c:v>
                </c:pt>
                <c:pt idx="70">
                  <c:v>21</c:v>
                </c:pt>
                <c:pt idx="71">
                  <c:v>21.3</c:v>
                </c:pt>
                <c:pt idx="72">
                  <c:v>21.6</c:v>
                </c:pt>
                <c:pt idx="73">
                  <c:v>21.9</c:v>
                </c:pt>
                <c:pt idx="74">
                  <c:v>22.2</c:v>
                </c:pt>
                <c:pt idx="75">
                  <c:v>22.5</c:v>
                </c:pt>
                <c:pt idx="76">
                  <c:v>22.8</c:v>
                </c:pt>
                <c:pt idx="77">
                  <c:v>23.1</c:v>
                </c:pt>
                <c:pt idx="78">
                  <c:v>23.4</c:v>
                </c:pt>
                <c:pt idx="79">
                  <c:v>23.7</c:v>
                </c:pt>
                <c:pt idx="80">
                  <c:v>24</c:v>
                </c:pt>
                <c:pt idx="81">
                  <c:v>24.3</c:v>
                </c:pt>
                <c:pt idx="82">
                  <c:v>24.6</c:v>
                </c:pt>
                <c:pt idx="83">
                  <c:v>24.9</c:v>
                </c:pt>
                <c:pt idx="84">
                  <c:v>25.2</c:v>
                </c:pt>
                <c:pt idx="85">
                  <c:v>25.5</c:v>
                </c:pt>
                <c:pt idx="86">
                  <c:v>25.8</c:v>
                </c:pt>
                <c:pt idx="87">
                  <c:v>26.1</c:v>
                </c:pt>
                <c:pt idx="88">
                  <c:v>26.4</c:v>
                </c:pt>
                <c:pt idx="89">
                  <c:v>26.7</c:v>
                </c:pt>
                <c:pt idx="90">
                  <c:v>27</c:v>
                </c:pt>
                <c:pt idx="91">
                  <c:v>27.3</c:v>
                </c:pt>
                <c:pt idx="92">
                  <c:v>27.6</c:v>
                </c:pt>
                <c:pt idx="93">
                  <c:v>27.9</c:v>
                </c:pt>
                <c:pt idx="94">
                  <c:v>28.2</c:v>
                </c:pt>
                <c:pt idx="95">
                  <c:v>28.5</c:v>
                </c:pt>
              </c:numCache>
            </c:numRef>
          </c:xVal>
          <c:yVal>
            <c:numRef>
              <c:f>'Duopolio differenziato'!$H$38:$H$133</c:f>
              <c:numCache>
                <c:formatCode>0.0</c:formatCode>
                <c:ptCount val="96"/>
                <c:pt idx="0">
                  <c:v>12.3</c:v>
                </c:pt>
                <c:pt idx="1">
                  <c:v>12.450000000000001</c:v>
                </c:pt>
                <c:pt idx="2">
                  <c:v>12.600000000000001</c:v>
                </c:pt>
                <c:pt idx="3">
                  <c:v>12.75</c:v>
                </c:pt>
                <c:pt idx="4">
                  <c:v>12.9</c:v>
                </c:pt>
                <c:pt idx="5">
                  <c:v>13.05</c:v>
                </c:pt>
                <c:pt idx="6">
                  <c:v>13.200000000000001</c:v>
                </c:pt>
                <c:pt idx="7">
                  <c:v>13.350000000000001</c:v>
                </c:pt>
                <c:pt idx="8">
                  <c:v>13.5</c:v>
                </c:pt>
                <c:pt idx="9">
                  <c:v>13.65</c:v>
                </c:pt>
                <c:pt idx="10">
                  <c:v>13.8</c:v>
                </c:pt>
                <c:pt idx="11">
                  <c:v>13.950000000000001</c:v>
                </c:pt>
                <c:pt idx="12">
                  <c:v>14.100000000000001</c:v>
                </c:pt>
                <c:pt idx="13">
                  <c:v>14.25</c:v>
                </c:pt>
                <c:pt idx="14">
                  <c:v>14.4</c:v>
                </c:pt>
                <c:pt idx="15">
                  <c:v>14.55</c:v>
                </c:pt>
                <c:pt idx="16">
                  <c:v>14.700000000000001</c:v>
                </c:pt>
                <c:pt idx="17">
                  <c:v>14.850000000000001</c:v>
                </c:pt>
                <c:pt idx="18">
                  <c:v>15</c:v>
                </c:pt>
                <c:pt idx="19">
                  <c:v>15.15</c:v>
                </c:pt>
                <c:pt idx="20">
                  <c:v>15.3</c:v>
                </c:pt>
                <c:pt idx="21">
                  <c:v>15.450000000000001</c:v>
                </c:pt>
                <c:pt idx="22">
                  <c:v>15.600000000000001</c:v>
                </c:pt>
                <c:pt idx="23">
                  <c:v>15.75</c:v>
                </c:pt>
                <c:pt idx="24">
                  <c:v>15.9</c:v>
                </c:pt>
                <c:pt idx="25">
                  <c:v>16.05</c:v>
                </c:pt>
                <c:pt idx="26">
                  <c:v>16.2</c:v>
                </c:pt>
                <c:pt idx="27">
                  <c:v>16.350000000000001</c:v>
                </c:pt>
                <c:pt idx="28">
                  <c:v>16.5</c:v>
                </c:pt>
                <c:pt idx="29">
                  <c:v>16.649999999999999</c:v>
                </c:pt>
                <c:pt idx="30">
                  <c:v>16.8</c:v>
                </c:pt>
                <c:pt idx="31">
                  <c:v>16.950000000000003</c:v>
                </c:pt>
                <c:pt idx="32">
                  <c:v>17.100000000000001</c:v>
                </c:pt>
                <c:pt idx="33">
                  <c:v>17.25</c:v>
                </c:pt>
                <c:pt idx="34">
                  <c:v>17.399999999999999</c:v>
                </c:pt>
                <c:pt idx="35">
                  <c:v>17.55</c:v>
                </c:pt>
                <c:pt idx="36">
                  <c:v>17.700000000000003</c:v>
                </c:pt>
                <c:pt idx="37">
                  <c:v>17.850000000000001</c:v>
                </c:pt>
                <c:pt idx="38">
                  <c:v>18</c:v>
                </c:pt>
                <c:pt idx="39">
                  <c:v>18.149999999999999</c:v>
                </c:pt>
                <c:pt idx="40">
                  <c:v>18.3</c:v>
                </c:pt>
                <c:pt idx="41">
                  <c:v>18.450000000000003</c:v>
                </c:pt>
                <c:pt idx="42">
                  <c:v>18.600000000000001</c:v>
                </c:pt>
                <c:pt idx="43">
                  <c:v>18.75</c:v>
                </c:pt>
                <c:pt idx="44">
                  <c:v>18.899999999999999</c:v>
                </c:pt>
                <c:pt idx="45">
                  <c:v>19.05</c:v>
                </c:pt>
                <c:pt idx="46">
                  <c:v>19.200000000000003</c:v>
                </c:pt>
                <c:pt idx="47">
                  <c:v>19.350000000000001</c:v>
                </c:pt>
                <c:pt idx="48">
                  <c:v>19.5</c:v>
                </c:pt>
                <c:pt idx="49">
                  <c:v>19.649999999999999</c:v>
                </c:pt>
                <c:pt idx="50">
                  <c:v>19.8</c:v>
                </c:pt>
                <c:pt idx="51">
                  <c:v>19.950000000000003</c:v>
                </c:pt>
                <c:pt idx="52">
                  <c:v>20.100000000000001</c:v>
                </c:pt>
                <c:pt idx="53">
                  <c:v>20.25</c:v>
                </c:pt>
                <c:pt idx="54">
                  <c:v>20.399999999999999</c:v>
                </c:pt>
                <c:pt idx="55">
                  <c:v>20.55</c:v>
                </c:pt>
                <c:pt idx="56">
                  <c:v>20.700000000000003</c:v>
                </c:pt>
                <c:pt idx="57">
                  <c:v>20.85</c:v>
                </c:pt>
                <c:pt idx="58">
                  <c:v>21</c:v>
                </c:pt>
                <c:pt idx="59">
                  <c:v>21.15</c:v>
                </c:pt>
                <c:pt idx="60">
                  <c:v>21.3</c:v>
                </c:pt>
                <c:pt idx="61">
                  <c:v>21.450000000000003</c:v>
                </c:pt>
                <c:pt idx="62">
                  <c:v>21.6</c:v>
                </c:pt>
                <c:pt idx="63">
                  <c:v>21.75</c:v>
                </c:pt>
                <c:pt idx="64">
                  <c:v>21.9</c:v>
                </c:pt>
                <c:pt idx="65">
                  <c:v>22.05</c:v>
                </c:pt>
                <c:pt idx="66">
                  <c:v>22.200000000000003</c:v>
                </c:pt>
                <c:pt idx="67">
                  <c:v>22.35</c:v>
                </c:pt>
                <c:pt idx="68">
                  <c:v>22.5</c:v>
                </c:pt>
                <c:pt idx="69">
                  <c:v>22.65</c:v>
                </c:pt>
                <c:pt idx="70">
                  <c:v>22.8</c:v>
                </c:pt>
                <c:pt idx="71">
                  <c:v>22.950000000000003</c:v>
                </c:pt>
                <c:pt idx="72">
                  <c:v>23.1</c:v>
                </c:pt>
                <c:pt idx="73">
                  <c:v>23.25</c:v>
                </c:pt>
                <c:pt idx="74">
                  <c:v>23.4</c:v>
                </c:pt>
                <c:pt idx="75">
                  <c:v>23.55</c:v>
                </c:pt>
                <c:pt idx="76">
                  <c:v>23.700000000000003</c:v>
                </c:pt>
                <c:pt idx="77">
                  <c:v>23.85</c:v>
                </c:pt>
                <c:pt idx="78">
                  <c:v>24</c:v>
                </c:pt>
                <c:pt idx="79">
                  <c:v>24.15</c:v>
                </c:pt>
                <c:pt idx="80">
                  <c:v>24.3</c:v>
                </c:pt>
                <c:pt idx="81">
                  <c:v>24.450000000000003</c:v>
                </c:pt>
                <c:pt idx="82">
                  <c:v>24.6</c:v>
                </c:pt>
                <c:pt idx="83">
                  <c:v>24.75</c:v>
                </c:pt>
                <c:pt idx="84">
                  <c:v>24.9</c:v>
                </c:pt>
                <c:pt idx="85">
                  <c:v>25.05</c:v>
                </c:pt>
                <c:pt idx="86">
                  <c:v>25.200000000000003</c:v>
                </c:pt>
                <c:pt idx="87">
                  <c:v>25.35</c:v>
                </c:pt>
                <c:pt idx="88">
                  <c:v>25.5</c:v>
                </c:pt>
                <c:pt idx="89">
                  <c:v>25.65</c:v>
                </c:pt>
                <c:pt idx="90">
                  <c:v>25.8</c:v>
                </c:pt>
                <c:pt idx="91">
                  <c:v>25.950000000000003</c:v>
                </c:pt>
                <c:pt idx="92">
                  <c:v>26.1</c:v>
                </c:pt>
                <c:pt idx="93">
                  <c:v>26.25</c:v>
                </c:pt>
                <c:pt idx="94">
                  <c:v>26.4</c:v>
                </c:pt>
                <c:pt idx="95">
                  <c:v>26.55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44-4533-9F64-49631FDDAE2C}"/>
            </c:ext>
          </c:extLst>
        </c:ser>
        <c:ser>
          <c:idx val="2"/>
          <c:order val="2"/>
          <c:tx>
            <c:strRef>
              <c:f>'Duopolio differenziato'!$A$37</c:f>
              <c:strCache>
                <c:ptCount val="1"/>
                <c:pt idx="0">
                  <c:v>Equilibrio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strRef>
                  <c:f>'Duopolio differenziato'!$A$36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{2B536D28-1C1B-4DD5-89FB-C7C9D11F375E}</c15:txfldGUID>
                      <c15:f>'Duopolio differenziato'!$A$36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944-4533-9F64-49631FDDAE2C}"/>
                </c:ext>
              </c:extLst>
            </c:dLbl>
            <c:dLbl>
              <c:idx val="1"/>
              <c:layout>
                <c:manualLayout>
                  <c:x val="-0.17755781759114628"/>
                  <c:y val="-4.3795620437956255E-2"/>
                </c:manualLayout>
              </c:layout>
              <c:tx>
                <c:strRef>
                  <c:f>'Duopolio differenziato'!$A$37</c:f>
                  <c:strCache>
                    <c:ptCount val="1"/>
                    <c:pt idx="0">
                      <c:v>Equilibrio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{203EFC27-ADBC-4CBA-9CD2-4BF8927CB066}</c15:txfldGUID>
                      <c15:f>'Duopolio differenziato'!$A$37</c15:f>
                      <c15:dlblFieldTableCache>
                        <c:ptCount val="1"/>
                        <c:pt idx="0">
                          <c:v>Equilibrio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944-4533-9F64-49631FDDAE2C}"/>
                </c:ext>
              </c:extLst>
            </c:dLbl>
            <c:dLbl>
              <c:idx val="2"/>
              <c:tx>
                <c:strRef>
                  <c:f>'Duopolio differenziato'!$A$38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{F4DF7595-AD9A-442B-906D-EF8BCFF93DF0}</c15:txfldGUID>
                      <c15:f>'Duopolio differenziato'!$A$38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944-4533-9F64-49631FDDA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'Duopolio differenziato'!$B$36:$B$38</c:f>
              <c:numCache>
                <c:formatCode>General</c:formatCode>
                <c:ptCount val="3"/>
                <c:pt idx="0">
                  <c:v>18.600000000000001</c:v>
                </c:pt>
                <c:pt idx="1">
                  <c:v>18.600000000000001</c:v>
                </c:pt>
                <c:pt idx="2">
                  <c:v>0</c:v>
                </c:pt>
              </c:numCache>
            </c:numRef>
          </c:xVal>
          <c:yVal>
            <c:numRef>
              <c:f>'Duopolio differenziato'!$C$36:$C$38</c:f>
              <c:numCache>
                <c:formatCode>General</c:formatCode>
                <c:ptCount val="3"/>
                <c:pt idx="0">
                  <c:v>0</c:v>
                </c:pt>
                <c:pt idx="1">
                  <c:v>21.6</c:v>
                </c:pt>
                <c:pt idx="2">
                  <c:v>21.6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44-4533-9F64-49631FDD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510223"/>
        <c:axId val="109381167"/>
      </c:scatterChart>
      <c:valAx>
        <c:axId val="189510223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381167"/>
        <c:crosses val="autoZero"/>
        <c:crossBetween val="midCat"/>
      </c:valAx>
      <c:valAx>
        <c:axId val="109381167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510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 funzioni di costo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CT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0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</c:numLit>
          </c:xVal>
          <c:yVal>
            <c:numLit>
              <c:formatCode>General</c:formatCode>
              <c:ptCount val="30"/>
              <c:pt idx="0">
                <c:v>1000</c:v>
              </c:pt>
              <c:pt idx="1">
                <c:v>1181</c:v>
              </c:pt>
              <c:pt idx="2">
                <c:v>1328</c:v>
              </c:pt>
              <c:pt idx="3">
                <c:v>1447</c:v>
              </c:pt>
              <c:pt idx="4">
                <c:v>1544</c:v>
              </c:pt>
              <c:pt idx="5">
                <c:v>1625</c:v>
              </c:pt>
              <c:pt idx="6">
                <c:v>1696</c:v>
              </c:pt>
              <c:pt idx="7">
                <c:v>1763</c:v>
              </c:pt>
              <c:pt idx="8">
                <c:v>1832</c:v>
              </c:pt>
              <c:pt idx="9">
                <c:v>1909</c:v>
              </c:pt>
              <c:pt idx="10">
                <c:v>2000</c:v>
              </c:pt>
              <c:pt idx="11">
                <c:v>2111</c:v>
              </c:pt>
              <c:pt idx="12">
                <c:v>2248</c:v>
              </c:pt>
              <c:pt idx="13">
                <c:v>2417</c:v>
              </c:pt>
              <c:pt idx="14">
                <c:v>2624</c:v>
              </c:pt>
              <c:pt idx="15">
                <c:v>2875</c:v>
              </c:pt>
              <c:pt idx="16">
                <c:v>3176</c:v>
              </c:pt>
              <c:pt idx="17">
                <c:v>3533</c:v>
              </c:pt>
              <c:pt idx="18">
                <c:v>3952</c:v>
              </c:pt>
              <c:pt idx="19">
                <c:v>4439</c:v>
              </c:pt>
              <c:pt idx="20">
                <c:v>5000</c:v>
              </c:pt>
              <c:pt idx="21">
                <c:v>5641</c:v>
              </c:pt>
              <c:pt idx="22">
                <c:v>6368</c:v>
              </c:pt>
              <c:pt idx="23">
                <c:v>7187</c:v>
              </c:pt>
              <c:pt idx="24">
                <c:v>8104</c:v>
              </c:pt>
              <c:pt idx="25">
                <c:v>9125</c:v>
              </c:pt>
              <c:pt idx="26">
                <c:v>10256</c:v>
              </c:pt>
              <c:pt idx="27">
                <c:v>11503</c:v>
              </c:pt>
              <c:pt idx="28">
                <c:v>12872</c:v>
              </c:pt>
              <c:pt idx="29">
                <c:v>14369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7044-44C8-808E-13E043E8ED91}"/>
            </c:ext>
          </c:extLst>
        </c:ser>
        <c:ser>
          <c:idx val="0"/>
          <c:order val="1"/>
          <c:tx>
            <c:strRef>
              <c:f>'Concorrenza monopolistica'!$E$21</c:f>
              <c:strCache>
                <c:ptCount val="1"/>
                <c:pt idx="0">
                  <c:v>RT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'Concorrenza monopolistica'!$A$22:$A$51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'Concorrenza monopolistica'!$E$22:$E$51</c:f>
              <c:numCache>
                <c:formatCode>General</c:formatCode>
                <c:ptCount val="30"/>
                <c:pt idx="0">
                  <c:v>0</c:v>
                </c:pt>
                <c:pt idx="1">
                  <c:v>220</c:v>
                </c:pt>
                <c:pt idx="2">
                  <c:v>440</c:v>
                </c:pt>
                <c:pt idx="3">
                  <c:v>660</c:v>
                </c:pt>
                <c:pt idx="4">
                  <c:v>880</c:v>
                </c:pt>
                <c:pt idx="5">
                  <c:v>1100</c:v>
                </c:pt>
                <c:pt idx="6">
                  <c:v>1320</c:v>
                </c:pt>
                <c:pt idx="7">
                  <c:v>1540</c:v>
                </c:pt>
                <c:pt idx="8">
                  <c:v>1760</c:v>
                </c:pt>
                <c:pt idx="9">
                  <c:v>1980</c:v>
                </c:pt>
                <c:pt idx="10">
                  <c:v>2200</c:v>
                </c:pt>
                <c:pt idx="11">
                  <c:v>2420</c:v>
                </c:pt>
                <c:pt idx="12">
                  <c:v>2640</c:v>
                </c:pt>
                <c:pt idx="13">
                  <c:v>2860</c:v>
                </c:pt>
                <c:pt idx="14">
                  <c:v>3080</c:v>
                </c:pt>
                <c:pt idx="15">
                  <c:v>3300</c:v>
                </c:pt>
                <c:pt idx="16">
                  <c:v>3520</c:v>
                </c:pt>
                <c:pt idx="17">
                  <c:v>3740</c:v>
                </c:pt>
                <c:pt idx="18">
                  <c:v>3960</c:v>
                </c:pt>
                <c:pt idx="19">
                  <c:v>4180</c:v>
                </c:pt>
                <c:pt idx="20">
                  <c:v>4400</c:v>
                </c:pt>
                <c:pt idx="21">
                  <c:v>4620</c:v>
                </c:pt>
                <c:pt idx="22">
                  <c:v>4840</c:v>
                </c:pt>
                <c:pt idx="23">
                  <c:v>5060</c:v>
                </c:pt>
                <c:pt idx="24">
                  <c:v>5280</c:v>
                </c:pt>
                <c:pt idx="25">
                  <c:v>5500</c:v>
                </c:pt>
                <c:pt idx="26">
                  <c:v>5720</c:v>
                </c:pt>
                <c:pt idx="27">
                  <c:v>5940</c:v>
                </c:pt>
                <c:pt idx="28">
                  <c:v>6160</c:v>
                </c:pt>
                <c:pt idx="29">
                  <c:v>6380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44-44C8-808E-13E043E8ED91}"/>
            </c:ext>
          </c:extLst>
        </c:ser>
        <c:ser>
          <c:idx val="1"/>
          <c:order val="2"/>
          <c:tx>
            <c:strRef>
              <c:f>'Concorrenza monopolistica'!$F$21</c:f>
              <c:strCache>
                <c:ptCount val="1"/>
                <c:pt idx="0">
                  <c:v>πT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'Concorrenza monopolistica'!$A$22:$A$51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'Concorrenza monopolistica'!$F$22:$F$51</c:f>
              <c:numCache>
                <c:formatCode>General</c:formatCode>
                <c:ptCount val="30"/>
                <c:pt idx="0">
                  <c:v>-1000</c:v>
                </c:pt>
                <c:pt idx="1">
                  <c:v>-961</c:v>
                </c:pt>
                <c:pt idx="2">
                  <c:v>-888</c:v>
                </c:pt>
                <c:pt idx="3">
                  <c:v>-787</c:v>
                </c:pt>
                <c:pt idx="4">
                  <c:v>-664</c:v>
                </c:pt>
                <c:pt idx="5">
                  <c:v>-525</c:v>
                </c:pt>
                <c:pt idx="6">
                  <c:v>-376</c:v>
                </c:pt>
                <c:pt idx="7">
                  <c:v>-223</c:v>
                </c:pt>
                <c:pt idx="8">
                  <c:v>-72</c:v>
                </c:pt>
                <c:pt idx="9">
                  <c:v>71</c:v>
                </c:pt>
                <c:pt idx="10">
                  <c:v>200</c:v>
                </c:pt>
                <c:pt idx="11">
                  <c:v>309</c:v>
                </c:pt>
                <c:pt idx="12">
                  <c:v>392</c:v>
                </c:pt>
                <c:pt idx="13">
                  <c:v>443</c:v>
                </c:pt>
                <c:pt idx="14">
                  <c:v>456</c:v>
                </c:pt>
                <c:pt idx="15">
                  <c:v>425</c:v>
                </c:pt>
                <c:pt idx="16">
                  <c:v>344</c:v>
                </c:pt>
                <c:pt idx="17">
                  <c:v>207</c:v>
                </c:pt>
                <c:pt idx="18">
                  <c:v>8</c:v>
                </c:pt>
                <c:pt idx="19">
                  <c:v>-259</c:v>
                </c:pt>
                <c:pt idx="20">
                  <c:v>-600</c:v>
                </c:pt>
                <c:pt idx="21">
                  <c:v>-1021</c:v>
                </c:pt>
                <c:pt idx="22">
                  <c:v>-1528</c:v>
                </c:pt>
                <c:pt idx="23">
                  <c:v>-2127</c:v>
                </c:pt>
                <c:pt idx="24">
                  <c:v>-2824</c:v>
                </c:pt>
                <c:pt idx="25">
                  <c:v>-3625</c:v>
                </c:pt>
                <c:pt idx="26">
                  <c:v>-4536</c:v>
                </c:pt>
                <c:pt idx="27">
                  <c:v>-5563</c:v>
                </c:pt>
                <c:pt idx="28">
                  <c:v>-6712</c:v>
                </c:pt>
                <c:pt idx="29">
                  <c:v>-7989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044-44C8-808E-13E043E8ED91}"/>
            </c:ext>
          </c:extLst>
        </c:ser>
        <c:ser>
          <c:idx val="3"/>
          <c:order val="3"/>
          <c:tx>
            <c:strRef>
              <c:f>'Concorrenza monopolistica'!$A$7</c:f>
              <c:strCache>
                <c:ptCount val="1"/>
                <c:pt idx="0">
                  <c:v>Ottimo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'Concorrenza monopolistica'!$B$7:$B$12</c:f>
              <c:numCache>
                <c:formatCode>General</c:formatCode>
                <c:ptCount val="6"/>
                <c:pt idx="0">
                  <c:v>14</c:v>
                </c:pt>
                <c:pt idx="1">
                  <c:v>14</c:v>
                </c:pt>
                <c:pt idx="2">
                  <c:v>0</c:v>
                </c:pt>
                <c:pt idx="3">
                  <c:v>14</c:v>
                </c:pt>
                <c:pt idx="4">
                  <c:v>14</c:v>
                </c:pt>
                <c:pt idx="5">
                  <c:v>0</c:v>
                </c:pt>
              </c:numCache>
            </c:numRef>
          </c:xVal>
          <c:yVal>
            <c:numRef>
              <c:f>'Concorrenza monopolistica'!$C$7:$C$12</c:f>
              <c:numCache>
                <c:formatCode>General</c:formatCode>
                <c:ptCount val="6"/>
                <c:pt idx="0">
                  <c:v>0</c:v>
                </c:pt>
                <c:pt idx="1">
                  <c:v>2624</c:v>
                </c:pt>
                <c:pt idx="2">
                  <c:v>2624</c:v>
                </c:pt>
                <c:pt idx="3">
                  <c:v>2624</c:v>
                </c:pt>
                <c:pt idx="4">
                  <c:v>3080</c:v>
                </c:pt>
                <c:pt idx="5">
                  <c:v>3080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44-44C8-808E-13E043E8E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148520"/>
        <c:axId val="410148912"/>
      </c:scatterChart>
      <c:valAx>
        <c:axId val="410148520"/>
        <c:scaling>
          <c:orientation val="minMax"/>
          <c:max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Prodotto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0148912"/>
        <c:crosses val="autoZero"/>
        <c:crossBetween val="midCat"/>
        <c:majorUnit val="2"/>
      </c:valAx>
      <c:valAx>
        <c:axId val="410148912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Ricavi - Costi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0148520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156208</xdr:colOff>
      <xdr:row>2</xdr:row>
      <xdr:rowOff>38100</xdr:rowOff>
    </xdr:from>
    <xdr:to>
      <xdr:col>12</xdr:col>
      <xdr:colOff>619124</xdr:colOff>
      <xdr:row>32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414A90-10CF-4B24-B703-3EDABF45F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156209</xdr:colOff>
      <xdr:row>2</xdr:row>
      <xdr:rowOff>66675</xdr:rowOff>
    </xdr:from>
    <xdr:to>
      <xdr:col>10</xdr:col>
      <xdr:colOff>114300</xdr:colOff>
      <xdr:row>24</xdr:row>
      <xdr:rowOff>19051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DAE4F7-1126-43C5-8816-EEEC07437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156209</xdr:colOff>
      <xdr:row>2</xdr:row>
      <xdr:rowOff>38100</xdr:rowOff>
    </xdr:from>
    <xdr:to>
      <xdr:col>11</xdr:col>
      <xdr:colOff>190500</xdr:colOff>
      <xdr:row>45</xdr:row>
      <xdr:rowOff>69850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67716B3-5076-4104-A01E-B8D45C653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156208</xdr:colOff>
      <xdr:row>2</xdr:row>
      <xdr:rowOff>38100</xdr:rowOff>
    </xdr:from>
    <xdr:to>
      <xdr:col>14</xdr:col>
      <xdr:colOff>152400</xdr:colOff>
      <xdr:row>32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49BA12C-EFCC-4794-BDA3-ECA2901F9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17462</xdr:rowOff>
    </xdr:from>
    <xdr:to>
      <xdr:col>10</xdr:col>
      <xdr:colOff>76200</xdr:colOff>
      <xdr:row>15</xdr:row>
      <xdr:rowOff>87312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F4B1531-CB3B-4505-9222-4678D5D5DC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100012</xdr:colOff>
      <xdr:row>15</xdr:row>
      <xdr:rowOff>131762</xdr:rowOff>
    </xdr:from>
    <xdr:to>
      <xdr:col>10</xdr:col>
      <xdr:colOff>80962</xdr:colOff>
      <xdr:row>30</xdr:row>
      <xdr:rowOff>23812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E2B4076-6EAE-4E60-B109-7ED2E53161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635001</xdr:colOff>
      <xdr:row>10</xdr:row>
      <xdr:rowOff>143774</xdr:rowOff>
    </xdr:from>
    <xdr:to>
      <xdr:col>5</xdr:col>
      <xdr:colOff>633406</xdr:colOff>
      <xdr:row>12</xdr:row>
      <xdr:rowOff>181382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6">
              <a:extLst>
                <a:ext uri="{FF2B5EF4-FFF2-40B4-BE49-F238E27FC236}">
                  <a16:creationId xmlns:a16="http://schemas.microsoft.com/office/drawing/2014/main" id="{C23DB51C-F26F-4292-9FEF-38B9432CB9CE}"/>
                </a:ext>
              </a:extLst>
            </xdr:cNvPr>
            <xdr:cNvSpPr txBox="1"/>
          </xdr:nvSpPr>
          <xdr:spPr>
            <a:xfrm>
              <a:off x="4813301" y="2010674"/>
              <a:ext cx="1865305" cy="40590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:  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𝑞</m:t>
                        </m:r>
                      </m:e>
                      <m: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it-IT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𝑎</m:t>
                        </m:r>
                        <m:sSub>
                          <m:sSubPr>
                            <m:ctrlPr>
                              <a:rPr lang="it-IT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i="1">
                                <a:latin typeface="Cambria Math" panose="02040503050406030204" pitchFamily="18" charset="0"/>
                              </a:rPr>
                              <m:t>𝑞</m:t>
                            </m:r>
                          </m:e>
                          <m:sub>
                            <m:r>
                              <a:rPr lang="it-IT" sz="14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𝑏</m:t>
                        </m:r>
                      </m:num>
                      <m:den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2" name="CasellaDiTesto 16">
              <a:extLst>
                <a:ext uri="{FF2B5EF4-FFF2-40B4-BE49-F238E27FC236}">
                  <a16:creationId xmlns:a16="http://schemas.microsoft.com/office/drawing/2014/main" id="{C23DB51C-F26F-4292-9FEF-38B9432CB9CE}"/>
                </a:ext>
              </a:extLst>
            </xdr:cNvPr>
            <xdr:cNvSpPr txBox="1"/>
          </xdr:nvSpPr>
          <xdr:spPr>
            <a:xfrm>
              <a:off x="4813301" y="2010674"/>
              <a:ext cx="1865305" cy="40590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b="0" i="0">
                  <a:latin typeface="Cambria Math" panose="02040503050406030204" pitchFamily="18" charset="0"/>
                </a:rPr>
                <a:t>〖𝑅_1:  𝑞〗_1=(𝐶_𝑚1−</a:t>
              </a:r>
              <a:r>
                <a:rPr lang="it-IT" sz="1400" i="0">
                  <a:latin typeface="Cambria Math" panose="02040503050406030204" pitchFamily="18" charset="0"/>
                </a:rPr>
                <a:t>𝑎𝑞_2</a:t>
              </a:r>
              <a:r>
                <a:rPr lang="it-IT" sz="1400" b="0" i="0">
                  <a:latin typeface="Cambria Math" panose="02040503050406030204" pitchFamily="18" charset="0"/>
                </a:rPr>
                <a:t>−</a:t>
              </a:r>
              <a:r>
                <a:rPr lang="it-IT" sz="1400" i="0">
                  <a:latin typeface="Cambria Math" panose="02040503050406030204" pitchFamily="18" charset="0"/>
                </a:rPr>
                <a:t>𝑏</a:t>
              </a:r>
              <a:r>
                <a:rPr lang="it-IT" sz="1400" b="0" i="0">
                  <a:latin typeface="Cambria Math" panose="02040503050406030204" pitchFamily="18" charset="0"/>
                </a:rPr>
                <a:t>)/2𝑎</a:t>
              </a:r>
              <a:endParaRPr lang="it-IT" sz="1400"/>
            </a:p>
          </xdr:txBody>
        </xdr:sp>
      </mc:Fallback>
    </mc:AlternateContent>
    <xdr:clientData/>
  </xdr:twoCellAnchor>
  <xdr:twoCellAnchor>
    <xdr:from>
      <xdr:col>3</xdr:col>
      <xdr:colOff>371415</xdr:colOff>
      <xdr:row>15</xdr:row>
      <xdr:rowOff>161746</xdr:rowOff>
    </xdr:from>
    <xdr:to>
      <xdr:col>5</xdr:col>
      <xdr:colOff>807768</xdr:colOff>
      <xdr:row>18</xdr:row>
      <xdr:rowOff>13646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11">
              <a:extLst>
                <a:ext uri="{FF2B5EF4-FFF2-40B4-BE49-F238E27FC236}">
                  <a16:creationId xmlns:a16="http://schemas.microsoft.com/office/drawing/2014/main" id="{332E664C-9A59-46C6-A35B-CDA61B957353}"/>
                </a:ext>
              </a:extLst>
            </xdr:cNvPr>
            <xdr:cNvSpPr txBox="1"/>
          </xdr:nvSpPr>
          <xdr:spPr>
            <a:xfrm>
              <a:off x="4549715" y="2949396"/>
              <a:ext cx="2303253" cy="40435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: 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𝑞</m:t>
                        </m:r>
                      </m:e>
                      <m: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it-IT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𝑎</m:t>
                        </m:r>
                        <m:sSub>
                          <m:sSubPr>
                            <m:ctrlPr>
                              <a:rPr lang="it-IT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i="1">
                                <a:latin typeface="Cambria Math" panose="02040503050406030204" pitchFamily="18" charset="0"/>
                              </a:rPr>
                              <m:t>𝑞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𝑏</m:t>
                        </m:r>
                      </m:num>
                      <m:den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3" name="CasellaDiTesto 11">
              <a:extLst>
                <a:ext uri="{FF2B5EF4-FFF2-40B4-BE49-F238E27FC236}">
                  <a16:creationId xmlns:a16="http://schemas.microsoft.com/office/drawing/2014/main" id="{332E664C-9A59-46C6-A35B-CDA61B957353}"/>
                </a:ext>
              </a:extLst>
            </xdr:cNvPr>
            <xdr:cNvSpPr txBox="1"/>
          </xdr:nvSpPr>
          <xdr:spPr>
            <a:xfrm>
              <a:off x="4549715" y="2949396"/>
              <a:ext cx="2303253" cy="40435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b="0" i="0">
                  <a:latin typeface="Cambria Math" panose="02040503050406030204" pitchFamily="18" charset="0"/>
                </a:rPr>
                <a:t>〖𝑅_2: 𝑞〗_2=(𝐶_𝑚2−</a:t>
              </a:r>
              <a:r>
                <a:rPr lang="it-IT" sz="1400" i="0">
                  <a:latin typeface="Cambria Math" panose="02040503050406030204" pitchFamily="18" charset="0"/>
                </a:rPr>
                <a:t>𝑎𝑞_</a:t>
              </a:r>
              <a:r>
                <a:rPr lang="it-IT" sz="1400" b="0" i="0">
                  <a:latin typeface="Cambria Math" panose="02040503050406030204" pitchFamily="18" charset="0"/>
                </a:rPr>
                <a:t>1−</a:t>
              </a:r>
              <a:r>
                <a:rPr lang="it-IT" sz="1400" i="0">
                  <a:latin typeface="Cambria Math" panose="02040503050406030204" pitchFamily="18" charset="0"/>
                </a:rPr>
                <a:t>𝑏</a:t>
              </a:r>
              <a:r>
                <a:rPr lang="it-IT" sz="1400" b="0" i="0">
                  <a:latin typeface="Cambria Math" panose="02040503050406030204" pitchFamily="18" charset="0"/>
                </a:rPr>
                <a:t>)/2𝑎</a:t>
              </a:r>
              <a:endParaRPr lang="it-IT" sz="1400"/>
            </a:p>
          </xdr:txBody>
        </xdr:sp>
      </mc:Fallback>
    </mc:AlternateContent>
    <xdr:clientData/>
  </xdr:twoCellAnchor>
  <xdr:twoCellAnchor>
    <xdr:from>
      <xdr:col>6</xdr:col>
      <xdr:colOff>872704</xdr:colOff>
      <xdr:row>0</xdr:row>
      <xdr:rowOff>173246</xdr:rowOff>
    </xdr:from>
    <xdr:to>
      <xdr:col>13</xdr:col>
      <xdr:colOff>388666</xdr:colOff>
      <xdr:row>26</xdr:row>
      <xdr:rowOff>23243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EA1E5E4-5A04-45D0-BD21-E5F8BDFF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635001</xdr:colOff>
      <xdr:row>10</xdr:row>
      <xdr:rowOff>143774</xdr:rowOff>
    </xdr:from>
    <xdr:to>
      <xdr:col>5</xdr:col>
      <xdr:colOff>633406</xdr:colOff>
      <xdr:row>12</xdr:row>
      <xdr:rowOff>181382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16">
              <a:extLst>
                <a:ext uri="{FF2B5EF4-FFF2-40B4-BE49-F238E27FC236}">
                  <a16:creationId xmlns:a16="http://schemas.microsoft.com/office/drawing/2014/main" id="{E72C7D62-7BEA-4AB4-AF3A-EE5D33274C15}"/>
                </a:ext>
              </a:extLst>
            </xdr:cNvPr>
            <xdr:cNvSpPr txBox="1"/>
          </xdr:nvSpPr>
          <xdr:spPr>
            <a:xfrm>
              <a:off x="4818945" y="2006441"/>
              <a:ext cx="1868128" cy="40449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:  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𝑞</m:t>
                        </m:r>
                      </m:e>
                      <m: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it-IT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𝑎</m:t>
                        </m:r>
                        <m:sSub>
                          <m:sSubPr>
                            <m:ctrlPr>
                              <a:rPr lang="it-IT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i="1">
                                <a:latin typeface="Cambria Math" panose="02040503050406030204" pitchFamily="18" charset="0"/>
                              </a:rPr>
                              <m:t>𝑞</m:t>
                            </m:r>
                          </m:e>
                          <m:sub>
                            <m:r>
                              <a:rPr lang="it-IT" sz="14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𝑏</m:t>
                        </m:r>
                      </m:num>
                      <m:den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4" name="CasellaDiTesto 16">
              <a:extLst>
                <a:ext uri="{FF2B5EF4-FFF2-40B4-BE49-F238E27FC236}">
                  <a16:creationId xmlns:a16="http://schemas.microsoft.com/office/drawing/2014/main" id="{E72C7D62-7BEA-4AB4-AF3A-EE5D33274C15}"/>
                </a:ext>
              </a:extLst>
            </xdr:cNvPr>
            <xdr:cNvSpPr txBox="1"/>
          </xdr:nvSpPr>
          <xdr:spPr>
            <a:xfrm>
              <a:off x="4818945" y="2006441"/>
              <a:ext cx="1868128" cy="40449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b="0" i="0">
                  <a:latin typeface="Cambria Math" panose="02040503050406030204" pitchFamily="18" charset="0"/>
                </a:rPr>
                <a:t>〖𝑅_1:  𝑞〗_1=(𝐶_𝑚1−</a:t>
              </a:r>
              <a:r>
                <a:rPr lang="it-IT" sz="1400" i="0">
                  <a:latin typeface="Cambria Math" panose="02040503050406030204" pitchFamily="18" charset="0"/>
                </a:rPr>
                <a:t>𝑎𝑞_2</a:t>
              </a:r>
              <a:r>
                <a:rPr lang="it-IT" sz="1400" b="0" i="0">
                  <a:latin typeface="Cambria Math" panose="02040503050406030204" pitchFamily="18" charset="0"/>
                </a:rPr>
                <a:t>−</a:t>
              </a:r>
              <a:r>
                <a:rPr lang="it-IT" sz="1400" i="0">
                  <a:latin typeface="Cambria Math" panose="02040503050406030204" pitchFamily="18" charset="0"/>
                </a:rPr>
                <a:t>𝑏</a:t>
              </a:r>
              <a:r>
                <a:rPr lang="it-IT" sz="1400" b="0" i="0">
                  <a:latin typeface="Cambria Math" panose="02040503050406030204" pitchFamily="18" charset="0"/>
                </a:rPr>
                <a:t>)/2𝑎</a:t>
              </a:r>
              <a:endParaRPr lang="it-IT" sz="1400"/>
            </a:p>
          </xdr:txBody>
        </xdr:sp>
      </mc:Fallback>
    </mc:AlternateContent>
    <xdr:clientData/>
  </xdr:twoCellAnchor>
  <xdr:twoCellAnchor>
    <xdr:from>
      <xdr:col>3</xdr:col>
      <xdr:colOff>371415</xdr:colOff>
      <xdr:row>15</xdr:row>
      <xdr:rowOff>161746</xdr:rowOff>
    </xdr:from>
    <xdr:to>
      <xdr:col>5</xdr:col>
      <xdr:colOff>807768</xdr:colOff>
      <xdr:row>18</xdr:row>
      <xdr:rowOff>13646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11">
              <a:extLst>
                <a:ext uri="{FF2B5EF4-FFF2-40B4-BE49-F238E27FC236}">
                  <a16:creationId xmlns:a16="http://schemas.microsoft.com/office/drawing/2014/main" id="{7D65A46B-5BEF-4A6E-BDCE-05258AA854B3}"/>
                </a:ext>
              </a:extLst>
            </xdr:cNvPr>
            <xdr:cNvSpPr txBox="1"/>
          </xdr:nvSpPr>
          <xdr:spPr>
            <a:xfrm>
              <a:off x="4555359" y="2941635"/>
              <a:ext cx="2306076" cy="40223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: 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𝑞</m:t>
                        </m:r>
                      </m:e>
                      <m: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it-IT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𝑎</m:t>
                        </m:r>
                        <m:sSub>
                          <m:sSubPr>
                            <m:ctrlPr>
                              <a:rPr lang="it-IT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i="1">
                                <a:latin typeface="Cambria Math" panose="02040503050406030204" pitchFamily="18" charset="0"/>
                              </a:rPr>
                              <m:t>𝑞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𝑏</m:t>
                        </m:r>
                      </m:num>
                      <m:den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5" name="CasellaDiTesto 11">
              <a:extLst>
                <a:ext uri="{FF2B5EF4-FFF2-40B4-BE49-F238E27FC236}">
                  <a16:creationId xmlns:a16="http://schemas.microsoft.com/office/drawing/2014/main" id="{7D65A46B-5BEF-4A6E-BDCE-05258AA854B3}"/>
                </a:ext>
              </a:extLst>
            </xdr:cNvPr>
            <xdr:cNvSpPr txBox="1"/>
          </xdr:nvSpPr>
          <xdr:spPr>
            <a:xfrm>
              <a:off x="4555359" y="2941635"/>
              <a:ext cx="2306076" cy="40223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b="0" i="0">
                  <a:latin typeface="Cambria Math" panose="02040503050406030204" pitchFamily="18" charset="0"/>
                </a:rPr>
                <a:t>〖𝑅_2: 𝑞〗_2=(𝐶_𝑚2−</a:t>
              </a:r>
              <a:r>
                <a:rPr lang="it-IT" sz="1400" i="0">
                  <a:latin typeface="Cambria Math" panose="02040503050406030204" pitchFamily="18" charset="0"/>
                </a:rPr>
                <a:t>𝑎𝑞_</a:t>
              </a:r>
              <a:r>
                <a:rPr lang="it-IT" sz="1400" b="0" i="0">
                  <a:latin typeface="Cambria Math" panose="02040503050406030204" pitchFamily="18" charset="0"/>
                </a:rPr>
                <a:t>1−</a:t>
              </a:r>
              <a:r>
                <a:rPr lang="it-IT" sz="1400" i="0">
                  <a:latin typeface="Cambria Math" panose="02040503050406030204" pitchFamily="18" charset="0"/>
                </a:rPr>
                <a:t>𝑏</a:t>
              </a:r>
              <a:r>
                <a:rPr lang="it-IT" sz="1400" b="0" i="0">
                  <a:latin typeface="Cambria Math" panose="02040503050406030204" pitchFamily="18" charset="0"/>
                </a:rPr>
                <a:t>)/2𝑎</a:t>
              </a:r>
              <a:endParaRPr lang="it-IT" sz="1400"/>
            </a:p>
          </xdr:txBody>
        </xdr:sp>
      </mc:Fallback>
    </mc:AlternateContent>
    <xdr:clientData/>
  </xdr:twoCellAnchor>
  <xdr:twoCellAnchor>
    <xdr:from>
      <xdr:col>6</xdr:col>
      <xdr:colOff>872704</xdr:colOff>
      <xdr:row>0</xdr:row>
      <xdr:rowOff>173246</xdr:rowOff>
    </xdr:from>
    <xdr:to>
      <xdr:col>13</xdr:col>
      <xdr:colOff>388666</xdr:colOff>
      <xdr:row>26</xdr:row>
      <xdr:rowOff>23243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31B7574-CB8C-44A4-872A-3B56C41E8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606423</xdr:colOff>
      <xdr:row>5</xdr:row>
      <xdr:rowOff>150813</xdr:rowOff>
    </xdr:from>
    <xdr:to>
      <xdr:col>16</xdr:col>
      <xdr:colOff>238124</xdr:colOff>
      <xdr:row>21</xdr:row>
      <xdr:rowOff>47626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D4C8F34-7067-4C9E-AD96-E386F31EC5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574675</xdr:colOff>
      <xdr:row>23</xdr:row>
      <xdr:rowOff>65089</xdr:rowOff>
    </xdr:from>
    <xdr:to>
      <xdr:col>16</xdr:col>
      <xdr:colOff>285750</xdr:colOff>
      <xdr:row>38</xdr:row>
      <xdr:rowOff>174625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760571-DEFC-4F23-9965-849FD21117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523875</xdr:colOff>
      <xdr:row>0</xdr:row>
      <xdr:rowOff>31749</xdr:rowOff>
    </xdr:from>
    <xdr:to>
      <xdr:col>10</xdr:col>
      <xdr:colOff>635000</xdr:colOff>
      <xdr:row>24</xdr:row>
      <xdr:rowOff>-1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ADDE0CA-C049-43A0-859D-0ED26343B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0</xdr:row>
      <xdr:rowOff>38100</xdr:rowOff>
    </xdr:from>
    <xdr:to>
      <xdr:col>19</xdr:col>
      <xdr:colOff>50800</xdr:colOff>
      <xdr:row>24</xdr:row>
      <xdr:rowOff>44450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8991E1D-2103-47F1-B619-6C8D938A1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86EA-EB82-4348-9926-DD2389AF689E}">
  <dimension ref="A1:Z15"/>
  <sheetViews>
    <sheetView workbookViewId="0">
      <selection activeCell="B4" sqref="B4"/>
    </sheetView>
  </sheetViews>
  <sheetFormatPr defaultRowHeight="14.5" x14ac:dyDescent="0.35"/>
  <cols>
    <col min="1" max="1" width="26.81640625" customWidth="1"/>
    <col min="2" max="2" width="16.7265625" customWidth="1"/>
    <col min="3" max="3" width="16.26953125" customWidth="1"/>
    <col min="4" max="4" width="10.7265625" customWidth="1"/>
    <col min="5" max="8" width="14.1796875" customWidth="1"/>
    <col min="9" max="18" width="13.1796875" customWidth="1"/>
    <col min="19" max="19" width="10.7265625" customWidth="1"/>
    <col min="20" max="20" width="11" customWidth="1"/>
    <col min="21" max="21" width="9.453125" bestFit="1" customWidth="1"/>
    <col min="22" max="24" width="9.453125" customWidth="1"/>
    <col min="25" max="25" width="9.453125" bestFit="1" customWidth="1"/>
    <col min="26" max="26" width="13" customWidth="1"/>
  </cols>
  <sheetData>
    <row r="1" spans="1:26" ht="16.5" x14ac:dyDescent="0.45">
      <c r="A1" t="s">
        <v>11</v>
      </c>
      <c r="T1" s="5" t="s">
        <v>5</v>
      </c>
      <c r="U1" s="30" t="s">
        <v>6</v>
      </c>
      <c r="V1" s="30"/>
      <c r="W1" s="5" t="str">
        <f>+T1</f>
        <v>P1</v>
      </c>
      <c r="X1" s="30" t="str">
        <f>+U1</f>
        <v>x1</v>
      </c>
      <c r="Y1" s="30"/>
      <c r="Z1" s="5" t="s">
        <v>9</v>
      </c>
    </row>
    <row r="2" spans="1:26" x14ac:dyDescent="0.35">
      <c r="B2" s="30" t="s">
        <v>8</v>
      </c>
      <c r="C2" s="30"/>
      <c r="D2" s="30"/>
      <c r="E2" s="30"/>
    </row>
    <row r="3" spans="1:26" x14ac:dyDescent="0.35">
      <c r="A3" t="s">
        <v>7</v>
      </c>
      <c r="B3" s="1" t="s">
        <v>10</v>
      </c>
      <c r="C3" s="1" t="s">
        <v>0</v>
      </c>
      <c r="D3" s="1"/>
      <c r="E3" s="1"/>
    </row>
    <row r="4" spans="1:26" x14ac:dyDescent="0.35">
      <c r="A4" t="s">
        <v>3</v>
      </c>
      <c r="B4" s="7">
        <v>10</v>
      </c>
      <c r="C4" s="8">
        <v>30</v>
      </c>
      <c r="D4" s="3"/>
      <c r="E4" s="2"/>
    </row>
    <row r="5" spans="1:26" x14ac:dyDescent="0.35">
      <c r="A5" t="s">
        <v>4</v>
      </c>
      <c r="B5" s="9">
        <v>8</v>
      </c>
      <c r="C5" s="8">
        <v>40</v>
      </c>
      <c r="E5" s="2"/>
    </row>
    <row r="6" spans="1:26" x14ac:dyDescent="0.35">
      <c r="B6" s="1" t="s">
        <v>1</v>
      </c>
      <c r="C6" s="1" t="s">
        <v>2</v>
      </c>
      <c r="D6" s="1"/>
      <c r="E6" s="1"/>
    </row>
    <row r="7" spans="1:26" x14ac:dyDescent="0.35">
      <c r="B7" s="3">
        <f>INTERCEPT(B4:B5,C4:C5)</f>
        <v>16</v>
      </c>
      <c r="C7" s="3">
        <f>SLOPE(B4:B5,C4:C5)</f>
        <v>-0.2</v>
      </c>
      <c r="D7" s="3"/>
      <c r="E7" s="3"/>
    </row>
    <row r="9" spans="1:26" x14ac:dyDescent="0.35">
      <c r="B9" s="30" t="s">
        <v>12</v>
      </c>
      <c r="C9" s="30"/>
    </row>
    <row r="10" spans="1:26" x14ac:dyDescent="0.35">
      <c r="A10" t="s">
        <v>12</v>
      </c>
      <c r="B10" s="1" t="s">
        <v>10</v>
      </c>
      <c r="C10" s="1" t="s">
        <v>0</v>
      </c>
    </row>
    <row r="11" spans="1:26" x14ac:dyDescent="0.35">
      <c r="A11" t="s">
        <v>3</v>
      </c>
      <c r="B11" s="7">
        <v>5</v>
      </c>
      <c r="C11" s="8">
        <v>30</v>
      </c>
    </row>
    <row r="12" spans="1:26" x14ac:dyDescent="0.35">
      <c r="A12" t="s">
        <v>4</v>
      </c>
      <c r="B12" s="9">
        <v>3</v>
      </c>
      <c r="C12" s="8">
        <v>10</v>
      </c>
    </row>
    <row r="13" spans="1:26" x14ac:dyDescent="0.35">
      <c r="B13" s="1" t="s">
        <v>1</v>
      </c>
      <c r="C13" s="1" t="s">
        <v>2</v>
      </c>
    </row>
    <row r="14" spans="1:26" x14ac:dyDescent="0.35">
      <c r="B14" s="3">
        <f>INTERCEPT(B11:B12,C11:C12)</f>
        <v>2</v>
      </c>
      <c r="C14" s="3">
        <f>SLOPE(B11:B12,C11:C12)</f>
        <v>0.1</v>
      </c>
    </row>
    <row r="15" spans="1:26" x14ac:dyDescent="0.35">
      <c r="B15" s="3"/>
      <c r="C15" s="3"/>
    </row>
  </sheetData>
  <mergeCells count="5">
    <mergeCell ref="U1:V1"/>
    <mergeCell ref="X1:Y1"/>
    <mergeCell ref="B2:C2"/>
    <mergeCell ref="D2:E2"/>
    <mergeCell ref="B9:C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14"/>
  <sheetViews>
    <sheetView workbookViewId="0">
      <selection activeCell="E5" sqref="E5"/>
    </sheetView>
  </sheetViews>
  <sheetFormatPr defaultRowHeight="14.5" x14ac:dyDescent="0.35"/>
  <cols>
    <col min="1" max="1" width="26.81640625" customWidth="1"/>
    <col min="2" max="2" width="16.7265625" customWidth="1"/>
    <col min="3" max="3" width="16.26953125" customWidth="1"/>
    <col min="4" max="4" width="10.7265625" customWidth="1"/>
    <col min="5" max="8" width="14.1796875" customWidth="1"/>
    <col min="9" max="18" width="13.1796875" customWidth="1"/>
    <col min="19" max="19" width="10.7265625" customWidth="1"/>
    <col min="20" max="20" width="11" customWidth="1"/>
    <col min="21" max="21" width="9.453125" bestFit="1" customWidth="1"/>
    <col min="22" max="24" width="9.453125" customWidth="1"/>
    <col min="25" max="25" width="9.453125" bestFit="1" customWidth="1"/>
    <col min="26" max="26" width="13" customWidth="1"/>
  </cols>
  <sheetData>
    <row r="1" spans="1:26" ht="16.5" x14ac:dyDescent="0.45">
      <c r="A1" t="s">
        <v>11</v>
      </c>
      <c r="T1" s="5" t="s">
        <v>5</v>
      </c>
      <c r="U1" s="30" t="s">
        <v>6</v>
      </c>
      <c r="V1" s="30"/>
      <c r="W1" s="5" t="str">
        <f>+T1</f>
        <v>P1</v>
      </c>
      <c r="X1" s="30" t="str">
        <f>+U1</f>
        <v>x1</v>
      </c>
      <c r="Y1" s="30"/>
      <c r="Z1" s="5" t="s">
        <v>9</v>
      </c>
    </row>
    <row r="2" spans="1:26" x14ac:dyDescent="0.35">
      <c r="B2" s="30" t="s">
        <v>8</v>
      </c>
      <c r="C2" s="30"/>
      <c r="D2" s="30"/>
      <c r="E2" s="30"/>
    </row>
    <row r="3" spans="1:26" x14ac:dyDescent="0.35">
      <c r="A3" t="s">
        <v>7</v>
      </c>
      <c r="B3" s="1" t="s">
        <v>10</v>
      </c>
      <c r="C3" s="1" t="s">
        <v>0</v>
      </c>
      <c r="D3" s="1"/>
      <c r="E3" s="1"/>
    </row>
    <row r="4" spans="1:26" x14ac:dyDescent="0.35">
      <c r="A4" t="s">
        <v>3</v>
      </c>
      <c r="B4" s="14">
        <f>+Parametri!B4</f>
        <v>10</v>
      </c>
      <c r="C4" s="14">
        <f>+Parametri!C4</f>
        <v>30</v>
      </c>
      <c r="D4" s="3"/>
      <c r="E4" s="2"/>
    </row>
    <row r="5" spans="1:26" x14ac:dyDescent="0.35">
      <c r="A5" t="s">
        <v>4</v>
      </c>
      <c r="B5" s="14">
        <f>+Parametri!B5</f>
        <v>8</v>
      </c>
      <c r="C5" s="14">
        <f>+Parametri!C5</f>
        <v>40</v>
      </c>
      <c r="E5" s="2"/>
    </row>
    <row r="6" spans="1:26" x14ac:dyDescent="0.35">
      <c r="B6" s="1" t="s">
        <v>1</v>
      </c>
      <c r="C6" s="1" t="s">
        <v>2</v>
      </c>
      <c r="D6" s="1"/>
      <c r="E6" s="1"/>
    </row>
    <row r="7" spans="1:26" x14ac:dyDescent="0.35">
      <c r="B7" s="3">
        <f>INTERCEPT(B4:B5,C4:C5)</f>
        <v>16</v>
      </c>
      <c r="C7" s="3">
        <f>SLOPE(B4:B5,C4:C5)</f>
        <v>-0.2</v>
      </c>
      <c r="D7" s="3"/>
      <c r="E7" s="3"/>
    </row>
    <row r="9" spans="1:26" x14ac:dyDescent="0.35">
      <c r="B9" s="30" t="s">
        <v>12</v>
      </c>
      <c r="C9" s="30"/>
    </row>
    <row r="10" spans="1:26" x14ac:dyDescent="0.35">
      <c r="A10" t="s">
        <v>12</v>
      </c>
      <c r="B10" s="1" t="s">
        <v>10</v>
      </c>
      <c r="C10" s="1" t="s">
        <v>0</v>
      </c>
    </row>
    <row r="11" spans="1:26" x14ac:dyDescent="0.35">
      <c r="A11" t="s">
        <v>3</v>
      </c>
      <c r="B11" s="14">
        <f>+Parametri!B11</f>
        <v>5</v>
      </c>
      <c r="C11" s="14">
        <f>+Parametri!C11</f>
        <v>30</v>
      </c>
    </row>
    <row r="12" spans="1:26" x14ac:dyDescent="0.35">
      <c r="A12" t="s">
        <v>4</v>
      </c>
      <c r="B12" s="14">
        <f>+Parametri!B12</f>
        <v>3</v>
      </c>
      <c r="C12" s="14">
        <f>+Parametri!C12</f>
        <v>10</v>
      </c>
    </row>
    <row r="13" spans="1:26" x14ac:dyDescent="0.35">
      <c r="B13" s="1" t="s">
        <v>1</v>
      </c>
      <c r="C13" s="1" t="s">
        <v>2</v>
      </c>
    </row>
    <row r="14" spans="1:26" x14ac:dyDescent="0.35">
      <c r="B14" s="3">
        <f>INTERCEPT(B11:B12,C11:C12)</f>
        <v>2</v>
      </c>
      <c r="C14" s="3">
        <f>SLOPE(B11:B12,C11:C12)</f>
        <v>0.1</v>
      </c>
    </row>
    <row r="15" spans="1:26" x14ac:dyDescent="0.35">
      <c r="B15" s="3"/>
      <c r="C15" s="3"/>
    </row>
    <row r="16" spans="1:26" x14ac:dyDescent="0.35">
      <c r="B16" s="6" t="s">
        <v>10</v>
      </c>
      <c r="C16" s="6" t="s">
        <v>0</v>
      </c>
    </row>
    <row r="17" spans="1:3" x14ac:dyDescent="0.35">
      <c r="A17" t="s">
        <v>14</v>
      </c>
      <c r="B17" s="3">
        <f>+B7+C7*C17</f>
        <v>6.6666666666666679</v>
      </c>
      <c r="C17" s="3">
        <f>+(B14-B7)/(C7-C14)</f>
        <v>46.666666666666657</v>
      </c>
    </row>
    <row r="18" spans="1:3" x14ac:dyDescent="0.35">
      <c r="B18" s="3"/>
      <c r="C18" s="3"/>
    </row>
    <row r="19" spans="1:3" x14ac:dyDescent="0.35">
      <c r="A19" t="s">
        <v>15</v>
      </c>
      <c r="B19" s="3">
        <f>+B17</f>
        <v>6.6666666666666679</v>
      </c>
      <c r="C19" s="3">
        <v>0</v>
      </c>
    </row>
    <row r="20" spans="1:3" x14ac:dyDescent="0.35">
      <c r="B20" s="3">
        <f>+B19</f>
        <v>6.6666666666666679</v>
      </c>
      <c r="C20" s="3">
        <f>+C17</f>
        <v>46.666666666666657</v>
      </c>
    </row>
    <row r="21" spans="1:3" x14ac:dyDescent="0.35">
      <c r="B21" s="3">
        <v>0</v>
      </c>
      <c r="C21" s="3">
        <f>+C20</f>
        <v>46.666666666666657</v>
      </c>
    </row>
    <row r="22" spans="1:3" x14ac:dyDescent="0.35">
      <c r="B22" s="3"/>
      <c r="C22" s="3"/>
    </row>
    <row r="23" spans="1:3" x14ac:dyDescent="0.35">
      <c r="A23" t="s">
        <v>17</v>
      </c>
      <c r="B23" s="10">
        <f>+((B7+B17)*C17/2)</f>
        <v>528.8888888888888</v>
      </c>
      <c r="C23" s="3"/>
    </row>
    <row r="24" spans="1:3" x14ac:dyDescent="0.35">
      <c r="A24" t="s">
        <v>18</v>
      </c>
      <c r="B24" s="10">
        <f>+B20*C20</f>
        <v>311.11111111111109</v>
      </c>
      <c r="C24" s="3"/>
    </row>
    <row r="25" spans="1:3" x14ac:dyDescent="0.35">
      <c r="A25" t="s">
        <v>16</v>
      </c>
      <c r="B25" s="10">
        <f>+B23-B24</f>
        <v>217.77777777777771</v>
      </c>
      <c r="C25" s="3"/>
    </row>
    <row r="26" spans="1:3" x14ac:dyDescent="0.35">
      <c r="B26" s="10"/>
      <c r="C26" s="3"/>
    </row>
    <row r="27" spans="1:3" x14ac:dyDescent="0.35">
      <c r="A27" t="s">
        <v>21</v>
      </c>
      <c r="B27" s="10">
        <f>+B24</f>
        <v>311.11111111111109</v>
      </c>
      <c r="C27" s="3"/>
    </row>
    <row r="28" spans="1:3" x14ac:dyDescent="0.35">
      <c r="A28" t="s">
        <v>19</v>
      </c>
      <c r="B28" s="10">
        <f>+(B14+B17)*C20/2</f>
        <v>202.2222222222222</v>
      </c>
      <c r="C28" s="3"/>
    </row>
    <row r="29" spans="1:3" x14ac:dyDescent="0.35">
      <c r="A29" t="s">
        <v>20</v>
      </c>
      <c r="B29" s="10">
        <f>+B27-B28</f>
        <v>108.88888888888889</v>
      </c>
      <c r="C29" s="3"/>
    </row>
    <row r="30" spans="1:3" x14ac:dyDescent="0.35">
      <c r="B30" s="3"/>
      <c r="C30" s="3"/>
    </row>
    <row r="31" spans="1:3" x14ac:dyDescent="0.35">
      <c r="A31" t="s">
        <v>22</v>
      </c>
      <c r="B31" s="3">
        <f>+(B7-B14)*C20/2</f>
        <v>326.66666666666663</v>
      </c>
      <c r="C31" s="3"/>
    </row>
    <row r="33" spans="1:4" x14ac:dyDescent="0.35">
      <c r="A33" t="s">
        <v>13</v>
      </c>
      <c r="B33" t="s">
        <v>8</v>
      </c>
      <c r="C33" t="s">
        <v>12</v>
      </c>
    </row>
    <row r="34" spans="1:4" x14ac:dyDescent="0.35">
      <c r="A34">
        <v>0</v>
      </c>
      <c r="B34" s="3">
        <f>+$B$7+A34*$C$7</f>
        <v>16</v>
      </c>
      <c r="C34" s="3">
        <f>+$B$14+A34*$C$14</f>
        <v>2</v>
      </c>
      <c r="D34" s="4">
        <f>ABS(B34-C34)</f>
        <v>14</v>
      </c>
    </row>
    <row r="35" spans="1:4" x14ac:dyDescent="0.35">
      <c r="A35">
        <v>1</v>
      </c>
      <c r="B35" s="3">
        <f t="shared" ref="B35:B98" si="0">+$B$7+A35*$C$7</f>
        <v>15.8</v>
      </c>
      <c r="C35" s="3">
        <f t="shared" ref="C35:C98" si="1">+$B$14+A35*$C$14</f>
        <v>2.1</v>
      </c>
      <c r="D35" s="4">
        <f t="shared" ref="D35:D98" si="2">ABS(B35-C35)</f>
        <v>13.700000000000001</v>
      </c>
    </row>
    <row r="36" spans="1:4" x14ac:dyDescent="0.35">
      <c r="A36">
        <v>2</v>
      </c>
      <c r="B36" s="3">
        <f t="shared" si="0"/>
        <v>15.6</v>
      </c>
      <c r="C36" s="3">
        <f t="shared" si="1"/>
        <v>2.2000000000000002</v>
      </c>
      <c r="D36" s="4">
        <f t="shared" si="2"/>
        <v>13.399999999999999</v>
      </c>
    </row>
    <row r="37" spans="1:4" x14ac:dyDescent="0.35">
      <c r="A37">
        <v>3</v>
      </c>
      <c r="B37" s="3">
        <f t="shared" si="0"/>
        <v>15.4</v>
      </c>
      <c r="C37" s="3">
        <f t="shared" si="1"/>
        <v>2.2999999999999998</v>
      </c>
      <c r="D37" s="4">
        <f t="shared" si="2"/>
        <v>13.100000000000001</v>
      </c>
    </row>
    <row r="38" spans="1:4" x14ac:dyDescent="0.35">
      <c r="A38">
        <v>4</v>
      </c>
      <c r="B38" s="3">
        <f t="shared" si="0"/>
        <v>15.2</v>
      </c>
      <c r="C38" s="3">
        <f t="shared" si="1"/>
        <v>2.4</v>
      </c>
      <c r="D38" s="4">
        <f t="shared" si="2"/>
        <v>12.799999999999999</v>
      </c>
    </row>
    <row r="39" spans="1:4" x14ac:dyDescent="0.35">
      <c r="A39">
        <v>5</v>
      </c>
      <c r="B39" s="3">
        <f t="shared" si="0"/>
        <v>15</v>
      </c>
      <c r="C39" s="3">
        <f t="shared" si="1"/>
        <v>2.5</v>
      </c>
      <c r="D39" s="4">
        <f t="shared" si="2"/>
        <v>12.5</v>
      </c>
    </row>
    <row r="40" spans="1:4" x14ac:dyDescent="0.35">
      <c r="A40">
        <v>6</v>
      </c>
      <c r="B40" s="3">
        <f t="shared" si="0"/>
        <v>14.8</v>
      </c>
      <c r="C40" s="3">
        <f t="shared" si="1"/>
        <v>2.6</v>
      </c>
      <c r="D40" s="4">
        <f t="shared" si="2"/>
        <v>12.200000000000001</v>
      </c>
    </row>
    <row r="41" spans="1:4" x14ac:dyDescent="0.35">
      <c r="A41">
        <v>7</v>
      </c>
      <c r="B41" s="3">
        <f t="shared" si="0"/>
        <v>14.6</v>
      </c>
      <c r="C41" s="3">
        <f t="shared" si="1"/>
        <v>2.7</v>
      </c>
      <c r="D41" s="4">
        <f t="shared" si="2"/>
        <v>11.899999999999999</v>
      </c>
    </row>
    <row r="42" spans="1:4" x14ac:dyDescent="0.35">
      <c r="A42">
        <v>8</v>
      </c>
      <c r="B42" s="3">
        <f t="shared" si="0"/>
        <v>14.4</v>
      </c>
      <c r="C42" s="3">
        <f t="shared" si="1"/>
        <v>2.8</v>
      </c>
      <c r="D42" s="4">
        <f t="shared" si="2"/>
        <v>11.600000000000001</v>
      </c>
    </row>
    <row r="43" spans="1:4" x14ac:dyDescent="0.35">
      <c r="A43">
        <v>9</v>
      </c>
      <c r="B43" s="3">
        <f t="shared" si="0"/>
        <v>14.2</v>
      </c>
      <c r="C43" s="3">
        <f t="shared" si="1"/>
        <v>2.9</v>
      </c>
      <c r="D43" s="4">
        <f t="shared" si="2"/>
        <v>11.299999999999999</v>
      </c>
    </row>
    <row r="44" spans="1:4" x14ac:dyDescent="0.35">
      <c r="A44">
        <v>10</v>
      </c>
      <c r="B44" s="3">
        <f t="shared" si="0"/>
        <v>14</v>
      </c>
      <c r="C44" s="3">
        <f t="shared" si="1"/>
        <v>3</v>
      </c>
      <c r="D44" s="4">
        <f t="shared" si="2"/>
        <v>11</v>
      </c>
    </row>
    <row r="45" spans="1:4" x14ac:dyDescent="0.35">
      <c r="A45">
        <v>11</v>
      </c>
      <c r="B45" s="3">
        <f t="shared" si="0"/>
        <v>13.8</v>
      </c>
      <c r="C45" s="3">
        <f t="shared" si="1"/>
        <v>3.1</v>
      </c>
      <c r="D45" s="4">
        <f t="shared" si="2"/>
        <v>10.700000000000001</v>
      </c>
    </row>
    <row r="46" spans="1:4" x14ac:dyDescent="0.35">
      <c r="A46">
        <v>12</v>
      </c>
      <c r="B46" s="3">
        <f t="shared" si="0"/>
        <v>13.6</v>
      </c>
      <c r="C46" s="3">
        <f t="shared" si="1"/>
        <v>3.2</v>
      </c>
      <c r="D46" s="4">
        <f t="shared" si="2"/>
        <v>10.399999999999999</v>
      </c>
    </row>
    <row r="47" spans="1:4" x14ac:dyDescent="0.35">
      <c r="A47">
        <v>13</v>
      </c>
      <c r="B47" s="3">
        <f t="shared" si="0"/>
        <v>13.4</v>
      </c>
      <c r="C47" s="3">
        <f t="shared" si="1"/>
        <v>3.3</v>
      </c>
      <c r="D47" s="4">
        <f t="shared" si="2"/>
        <v>10.100000000000001</v>
      </c>
    </row>
    <row r="48" spans="1:4" x14ac:dyDescent="0.35">
      <c r="A48">
        <v>14</v>
      </c>
      <c r="B48" s="3">
        <f t="shared" si="0"/>
        <v>13.2</v>
      </c>
      <c r="C48" s="3">
        <f t="shared" si="1"/>
        <v>3.4000000000000004</v>
      </c>
      <c r="D48" s="4">
        <f t="shared" si="2"/>
        <v>9.7999999999999989</v>
      </c>
    </row>
    <row r="49" spans="1:4" x14ac:dyDescent="0.35">
      <c r="A49">
        <v>15</v>
      </c>
      <c r="B49" s="3">
        <f t="shared" si="0"/>
        <v>13</v>
      </c>
      <c r="C49" s="3">
        <f t="shared" si="1"/>
        <v>3.5</v>
      </c>
      <c r="D49" s="4">
        <f t="shared" si="2"/>
        <v>9.5</v>
      </c>
    </row>
    <row r="50" spans="1:4" x14ac:dyDescent="0.35">
      <c r="A50">
        <v>16</v>
      </c>
      <c r="B50" s="3">
        <f t="shared" si="0"/>
        <v>12.8</v>
      </c>
      <c r="C50" s="3">
        <f t="shared" si="1"/>
        <v>3.6</v>
      </c>
      <c r="D50" s="4">
        <f t="shared" si="2"/>
        <v>9.2000000000000011</v>
      </c>
    </row>
    <row r="51" spans="1:4" x14ac:dyDescent="0.35">
      <c r="A51">
        <v>17</v>
      </c>
      <c r="B51" s="3">
        <f t="shared" si="0"/>
        <v>12.6</v>
      </c>
      <c r="C51" s="3">
        <f t="shared" si="1"/>
        <v>3.7</v>
      </c>
      <c r="D51" s="4">
        <f t="shared" si="2"/>
        <v>8.8999999999999986</v>
      </c>
    </row>
    <row r="52" spans="1:4" x14ac:dyDescent="0.35">
      <c r="A52">
        <v>18</v>
      </c>
      <c r="B52" s="3">
        <f t="shared" si="0"/>
        <v>12.4</v>
      </c>
      <c r="C52" s="3">
        <f t="shared" si="1"/>
        <v>3.8</v>
      </c>
      <c r="D52" s="4">
        <f t="shared" si="2"/>
        <v>8.6000000000000014</v>
      </c>
    </row>
    <row r="53" spans="1:4" x14ac:dyDescent="0.35">
      <c r="A53">
        <v>19</v>
      </c>
      <c r="B53" s="3">
        <f t="shared" si="0"/>
        <v>12.2</v>
      </c>
      <c r="C53" s="3">
        <f t="shared" si="1"/>
        <v>3.9000000000000004</v>
      </c>
      <c r="D53" s="4">
        <f t="shared" si="2"/>
        <v>8.2999999999999989</v>
      </c>
    </row>
    <row r="54" spans="1:4" x14ac:dyDescent="0.35">
      <c r="A54">
        <v>20</v>
      </c>
      <c r="B54" s="3">
        <f t="shared" si="0"/>
        <v>12</v>
      </c>
      <c r="C54" s="3">
        <f t="shared" si="1"/>
        <v>4</v>
      </c>
      <c r="D54" s="4">
        <f t="shared" si="2"/>
        <v>8</v>
      </c>
    </row>
    <row r="55" spans="1:4" x14ac:dyDescent="0.35">
      <c r="A55">
        <v>21</v>
      </c>
      <c r="B55" s="3">
        <f t="shared" si="0"/>
        <v>11.8</v>
      </c>
      <c r="C55" s="3">
        <f t="shared" si="1"/>
        <v>4.0999999999999996</v>
      </c>
      <c r="D55" s="4">
        <f t="shared" si="2"/>
        <v>7.7000000000000011</v>
      </c>
    </row>
    <row r="56" spans="1:4" x14ac:dyDescent="0.35">
      <c r="A56">
        <v>22</v>
      </c>
      <c r="B56" s="3">
        <f t="shared" si="0"/>
        <v>11.6</v>
      </c>
      <c r="C56" s="3">
        <f t="shared" si="1"/>
        <v>4.2</v>
      </c>
      <c r="D56" s="4">
        <f t="shared" si="2"/>
        <v>7.3999999999999995</v>
      </c>
    </row>
    <row r="57" spans="1:4" x14ac:dyDescent="0.35">
      <c r="A57">
        <v>23</v>
      </c>
      <c r="B57" s="3">
        <f t="shared" si="0"/>
        <v>11.399999999999999</v>
      </c>
      <c r="C57" s="3">
        <f t="shared" si="1"/>
        <v>4.3000000000000007</v>
      </c>
      <c r="D57" s="4">
        <f t="shared" si="2"/>
        <v>7.0999999999999979</v>
      </c>
    </row>
    <row r="58" spans="1:4" x14ac:dyDescent="0.35">
      <c r="A58">
        <v>24</v>
      </c>
      <c r="B58" s="3">
        <f t="shared" si="0"/>
        <v>11.2</v>
      </c>
      <c r="C58" s="3">
        <f t="shared" si="1"/>
        <v>4.4000000000000004</v>
      </c>
      <c r="D58" s="4">
        <f t="shared" si="2"/>
        <v>6.7999999999999989</v>
      </c>
    </row>
    <row r="59" spans="1:4" x14ac:dyDescent="0.35">
      <c r="A59">
        <v>25</v>
      </c>
      <c r="B59" s="3">
        <f t="shared" si="0"/>
        <v>11</v>
      </c>
      <c r="C59" s="3">
        <f t="shared" si="1"/>
        <v>4.5</v>
      </c>
      <c r="D59" s="4">
        <f t="shared" si="2"/>
        <v>6.5</v>
      </c>
    </row>
    <row r="60" spans="1:4" x14ac:dyDescent="0.35">
      <c r="A60">
        <v>26</v>
      </c>
      <c r="B60" s="3">
        <f t="shared" si="0"/>
        <v>10.8</v>
      </c>
      <c r="C60" s="3">
        <f t="shared" si="1"/>
        <v>4.5999999999999996</v>
      </c>
      <c r="D60" s="4">
        <f t="shared" si="2"/>
        <v>6.2000000000000011</v>
      </c>
    </row>
    <row r="61" spans="1:4" x14ac:dyDescent="0.35">
      <c r="A61">
        <v>27</v>
      </c>
      <c r="B61" s="3">
        <f t="shared" si="0"/>
        <v>10.6</v>
      </c>
      <c r="C61" s="3">
        <f t="shared" si="1"/>
        <v>4.7</v>
      </c>
      <c r="D61" s="4">
        <f t="shared" si="2"/>
        <v>5.8999999999999995</v>
      </c>
    </row>
    <row r="62" spans="1:4" x14ac:dyDescent="0.35">
      <c r="A62">
        <v>28</v>
      </c>
      <c r="B62" s="3">
        <f t="shared" si="0"/>
        <v>10.399999999999999</v>
      </c>
      <c r="C62" s="3">
        <f t="shared" si="1"/>
        <v>4.8000000000000007</v>
      </c>
      <c r="D62" s="4">
        <f t="shared" si="2"/>
        <v>5.5999999999999979</v>
      </c>
    </row>
    <row r="63" spans="1:4" x14ac:dyDescent="0.35">
      <c r="A63">
        <v>29</v>
      </c>
      <c r="B63" s="3">
        <f t="shared" si="0"/>
        <v>10.199999999999999</v>
      </c>
      <c r="C63" s="3">
        <f t="shared" si="1"/>
        <v>4.9000000000000004</v>
      </c>
      <c r="D63" s="4">
        <f t="shared" si="2"/>
        <v>5.2999999999999989</v>
      </c>
    </row>
    <row r="64" spans="1:4" x14ac:dyDescent="0.35">
      <c r="A64">
        <v>30</v>
      </c>
      <c r="B64" s="3">
        <f t="shared" si="0"/>
        <v>10</v>
      </c>
      <c r="C64" s="3">
        <f t="shared" si="1"/>
        <v>5</v>
      </c>
      <c r="D64" s="4">
        <f t="shared" si="2"/>
        <v>5</v>
      </c>
    </row>
    <row r="65" spans="1:4" x14ac:dyDescent="0.35">
      <c r="A65">
        <v>31</v>
      </c>
      <c r="B65" s="3">
        <f t="shared" si="0"/>
        <v>9.8000000000000007</v>
      </c>
      <c r="C65" s="3">
        <f t="shared" si="1"/>
        <v>5.0999999999999996</v>
      </c>
      <c r="D65" s="4">
        <f t="shared" si="2"/>
        <v>4.7000000000000011</v>
      </c>
    </row>
    <row r="66" spans="1:4" x14ac:dyDescent="0.35">
      <c r="A66">
        <v>32</v>
      </c>
      <c r="B66" s="3">
        <f t="shared" si="0"/>
        <v>9.6</v>
      </c>
      <c r="C66" s="3">
        <f t="shared" si="1"/>
        <v>5.2</v>
      </c>
      <c r="D66" s="4">
        <f t="shared" si="2"/>
        <v>4.3999999999999995</v>
      </c>
    </row>
    <row r="67" spans="1:4" x14ac:dyDescent="0.35">
      <c r="A67">
        <v>33</v>
      </c>
      <c r="B67" s="3">
        <f t="shared" si="0"/>
        <v>9.3999999999999986</v>
      </c>
      <c r="C67" s="3">
        <f t="shared" si="1"/>
        <v>5.3000000000000007</v>
      </c>
      <c r="D67" s="4">
        <f t="shared" si="2"/>
        <v>4.0999999999999979</v>
      </c>
    </row>
    <row r="68" spans="1:4" x14ac:dyDescent="0.35">
      <c r="A68">
        <v>34</v>
      </c>
      <c r="B68" s="3">
        <f t="shared" si="0"/>
        <v>9.1999999999999993</v>
      </c>
      <c r="C68" s="3">
        <f t="shared" si="1"/>
        <v>5.4</v>
      </c>
      <c r="D68" s="4">
        <f t="shared" si="2"/>
        <v>3.7999999999999989</v>
      </c>
    </row>
    <row r="69" spans="1:4" x14ac:dyDescent="0.35">
      <c r="A69">
        <v>35</v>
      </c>
      <c r="B69" s="3">
        <f t="shared" si="0"/>
        <v>9</v>
      </c>
      <c r="C69" s="3">
        <f t="shared" si="1"/>
        <v>5.5</v>
      </c>
      <c r="D69" s="4">
        <f t="shared" si="2"/>
        <v>3.5</v>
      </c>
    </row>
    <row r="70" spans="1:4" x14ac:dyDescent="0.35">
      <c r="A70">
        <v>36</v>
      </c>
      <c r="B70" s="3">
        <f t="shared" si="0"/>
        <v>8.8000000000000007</v>
      </c>
      <c r="C70" s="3">
        <f t="shared" si="1"/>
        <v>5.6</v>
      </c>
      <c r="D70" s="4">
        <f t="shared" si="2"/>
        <v>3.2000000000000011</v>
      </c>
    </row>
    <row r="71" spans="1:4" x14ac:dyDescent="0.35">
      <c r="A71">
        <v>37</v>
      </c>
      <c r="B71" s="3">
        <f t="shared" si="0"/>
        <v>8.6</v>
      </c>
      <c r="C71" s="3">
        <f t="shared" si="1"/>
        <v>5.7</v>
      </c>
      <c r="D71" s="4">
        <f t="shared" si="2"/>
        <v>2.8999999999999995</v>
      </c>
    </row>
    <row r="72" spans="1:4" x14ac:dyDescent="0.35">
      <c r="A72">
        <v>38</v>
      </c>
      <c r="B72" s="3">
        <f t="shared" si="0"/>
        <v>8.3999999999999986</v>
      </c>
      <c r="C72" s="3">
        <f t="shared" si="1"/>
        <v>5.8000000000000007</v>
      </c>
      <c r="D72" s="4">
        <f t="shared" si="2"/>
        <v>2.5999999999999979</v>
      </c>
    </row>
    <row r="73" spans="1:4" x14ac:dyDescent="0.35">
      <c r="A73">
        <v>39</v>
      </c>
      <c r="B73" s="3">
        <f t="shared" si="0"/>
        <v>8.1999999999999993</v>
      </c>
      <c r="C73" s="3">
        <f t="shared" si="1"/>
        <v>5.9</v>
      </c>
      <c r="D73" s="4">
        <f t="shared" si="2"/>
        <v>2.2999999999999989</v>
      </c>
    </row>
    <row r="74" spans="1:4" x14ac:dyDescent="0.35">
      <c r="A74">
        <v>40</v>
      </c>
      <c r="B74" s="3">
        <f t="shared" si="0"/>
        <v>8</v>
      </c>
      <c r="C74" s="3">
        <f t="shared" si="1"/>
        <v>6</v>
      </c>
      <c r="D74" s="4">
        <f t="shared" si="2"/>
        <v>2</v>
      </c>
    </row>
    <row r="75" spans="1:4" x14ac:dyDescent="0.35">
      <c r="A75">
        <v>41</v>
      </c>
      <c r="B75" s="3">
        <f t="shared" si="0"/>
        <v>7.7999999999999989</v>
      </c>
      <c r="C75" s="3">
        <f t="shared" si="1"/>
        <v>6.1000000000000005</v>
      </c>
      <c r="D75" s="4">
        <f t="shared" si="2"/>
        <v>1.6999999999999984</v>
      </c>
    </row>
    <row r="76" spans="1:4" x14ac:dyDescent="0.35">
      <c r="A76">
        <v>42</v>
      </c>
      <c r="B76" s="3">
        <f t="shared" si="0"/>
        <v>7.6</v>
      </c>
      <c r="C76" s="3">
        <f t="shared" si="1"/>
        <v>6.2</v>
      </c>
      <c r="D76" s="4">
        <f t="shared" si="2"/>
        <v>1.3999999999999995</v>
      </c>
    </row>
    <row r="77" spans="1:4" x14ac:dyDescent="0.35">
      <c r="A77">
        <v>43</v>
      </c>
      <c r="B77" s="3">
        <f t="shared" si="0"/>
        <v>7.4</v>
      </c>
      <c r="C77" s="3">
        <f t="shared" si="1"/>
        <v>6.3</v>
      </c>
      <c r="D77" s="4">
        <f t="shared" si="2"/>
        <v>1.1000000000000005</v>
      </c>
    </row>
    <row r="78" spans="1:4" x14ac:dyDescent="0.35">
      <c r="A78">
        <v>44</v>
      </c>
      <c r="B78" s="3">
        <f t="shared" si="0"/>
        <v>7.1999999999999993</v>
      </c>
      <c r="C78" s="3">
        <f t="shared" si="1"/>
        <v>6.4</v>
      </c>
      <c r="D78" s="4">
        <f t="shared" si="2"/>
        <v>0.79999999999999893</v>
      </c>
    </row>
    <row r="79" spans="1:4" x14ac:dyDescent="0.35">
      <c r="A79">
        <v>45</v>
      </c>
      <c r="B79" s="3">
        <f t="shared" si="0"/>
        <v>7</v>
      </c>
      <c r="C79" s="3">
        <f t="shared" si="1"/>
        <v>6.5</v>
      </c>
      <c r="D79" s="4">
        <f t="shared" si="2"/>
        <v>0.5</v>
      </c>
    </row>
    <row r="80" spans="1:4" x14ac:dyDescent="0.35">
      <c r="A80">
        <v>46</v>
      </c>
      <c r="B80" s="3">
        <f t="shared" si="0"/>
        <v>6.7999999999999989</v>
      </c>
      <c r="C80" s="3">
        <f t="shared" si="1"/>
        <v>6.6000000000000005</v>
      </c>
      <c r="D80" s="4">
        <f t="shared" si="2"/>
        <v>0.1999999999999984</v>
      </c>
    </row>
    <row r="81" spans="1:4" x14ac:dyDescent="0.35">
      <c r="A81">
        <v>47</v>
      </c>
      <c r="B81" s="3">
        <f t="shared" si="0"/>
        <v>6.6</v>
      </c>
      <c r="C81" s="3">
        <f t="shared" si="1"/>
        <v>6.7</v>
      </c>
      <c r="D81" s="4">
        <f t="shared" si="2"/>
        <v>0.10000000000000053</v>
      </c>
    </row>
    <row r="82" spans="1:4" x14ac:dyDescent="0.35">
      <c r="A82">
        <v>48</v>
      </c>
      <c r="B82" s="3">
        <f t="shared" si="0"/>
        <v>6.3999999999999986</v>
      </c>
      <c r="C82" s="3">
        <f t="shared" si="1"/>
        <v>6.8000000000000007</v>
      </c>
      <c r="D82" s="4">
        <f t="shared" si="2"/>
        <v>0.40000000000000213</v>
      </c>
    </row>
    <row r="83" spans="1:4" x14ac:dyDescent="0.35">
      <c r="A83">
        <v>49</v>
      </c>
      <c r="B83" s="3">
        <f t="shared" si="0"/>
        <v>6.1999999999999993</v>
      </c>
      <c r="C83" s="3">
        <f t="shared" si="1"/>
        <v>6.9</v>
      </c>
      <c r="D83" s="4">
        <f t="shared" si="2"/>
        <v>0.70000000000000107</v>
      </c>
    </row>
    <row r="84" spans="1:4" x14ac:dyDescent="0.35">
      <c r="A84">
        <v>50</v>
      </c>
      <c r="B84" s="3">
        <f t="shared" si="0"/>
        <v>6</v>
      </c>
      <c r="C84" s="3">
        <f t="shared" si="1"/>
        <v>7</v>
      </c>
      <c r="D84" s="4">
        <f t="shared" si="2"/>
        <v>1</v>
      </c>
    </row>
    <row r="85" spans="1:4" x14ac:dyDescent="0.35">
      <c r="A85">
        <v>51</v>
      </c>
      <c r="B85" s="3">
        <f t="shared" si="0"/>
        <v>5.7999999999999989</v>
      </c>
      <c r="C85" s="3">
        <f t="shared" si="1"/>
        <v>7.1000000000000005</v>
      </c>
      <c r="D85" s="4">
        <f t="shared" si="2"/>
        <v>1.3000000000000016</v>
      </c>
    </row>
    <row r="86" spans="1:4" x14ac:dyDescent="0.35">
      <c r="A86">
        <v>52</v>
      </c>
      <c r="B86" s="3">
        <f t="shared" si="0"/>
        <v>5.6</v>
      </c>
      <c r="C86" s="3">
        <f t="shared" si="1"/>
        <v>7.2</v>
      </c>
      <c r="D86" s="4">
        <f t="shared" si="2"/>
        <v>1.6000000000000005</v>
      </c>
    </row>
    <row r="87" spans="1:4" x14ac:dyDescent="0.35">
      <c r="A87">
        <v>53</v>
      </c>
      <c r="B87" s="3">
        <f t="shared" si="0"/>
        <v>5.3999999999999986</v>
      </c>
      <c r="C87" s="3">
        <f t="shared" si="1"/>
        <v>7.3000000000000007</v>
      </c>
      <c r="D87" s="4">
        <f t="shared" si="2"/>
        <v>1.9000000000000021</v>
      </c>
    </row>
    <row r="88" spans="1:4" x14ac:dyDescent="0.35">
      <c r="A88">
        <v>54</v>
      </c>
      <c r="B88" s="3">
        <f t="shared" si="0"/>
        <v>5.1999999999999993</v>
      </c>
      <c r="C88" s="3">
        <f t="shared" si="1"/>
        <v>7.4</v>
      </c>
      <c r="D88" s="4">
        <f t="shared" si="2"/>
        <v>2.2000000000000011</v>
      </c>
    </row>
    <row r="89" spans="1:4" x14ac:dyDescent="0.35">
      <c r="A89">
        <v>55</v>
      </c>
      <c r="B89" s="3">
        <f t="shared" si="0"/>
        <v>5</v>
      </c>
      <c r="C89" s="3">
        <f t="shared" si="1"/>
        <v>7.5</v>
      </c>
      <c r="D89" s="4">
        <f t="shared" si="2"/>
        <v>2.5</v>
      </c>
    </row>
    <row r="90" spans="1:4" x14ac:dyDescent="0.35">
      <c r="A90">
        <v>56</v>
      </c>
      <c r="B90" s="3">
        <f t="shared" si="0"/>
        <v>4.7999999999999989</v>
      </c>
      <c r="C90" s="3">
        <f t="shared" si="1"/>
        <v>7.6000000000000005</v>
      </c>
      <c r="D90" s="4">
        <f t="shared" si="2"/>
        <v>2.8000000000000016</v>
      </c>
    </row>
    <row r="91" spans="1:4" x14ac:dyDescent="0.35">
      <c r="A91">
        <v>57</v>
      </c>
      <c r="B91" s="3">
        <f t="shared" si="0"/>
        <v>4.5999999999999996</v>
      </c>
      <c r="C91" s="3">
        <f t="shared" si="1"/>
        <v>7.7</v>
      </c>
      <c r="D91" s="4">
        <f t="shared" si="2"/>
        <v>3.1000000000000005</v>
      </c>
    </row>
    <row r="92" spans="1:4" x14ac:dyDescent="0.35">
      <c r="A92">
        <v>58</v>
      </c>
      <c r="B92" s="3">
        <f t="shared" si="0"/>
        <v>4.3999999999999986</v>
      </c>
      <c r="C92" s="3">
        <f t="shared" si="1"/>
        <v>7.8000000000000007</v>
      </c>
      <c r="D92" s="4">
        <f t="shared" si="2"/>
        <v>3.4000000000000021</v>
      </c>
    </row>
    <row r="93" spans="1:4" x14ac:dyDescent="0.35">
      <c r="A93">
        <v>59</v>
      </c>
      <c r="B93" s="3">
        <f t="shared" si="0"/>
        <v>4.1999999999999993</v>
      </c>
      <c r="C93" s="3">
        <f t="shared" si="1"/>
        <v>7.9</v>
      </c>
      <c r="D93" s="4">
        <f t="shared" si="2"/>
        <v>3.7000000000000011</v>
      </c>
    </row>
    <row r="94" spans="1:4" x14ac:dyDescent="0.35">
      <c r="A94">
        <v>60</v>
      </c>
      <c r="B94" s="3">
        <f t="shared" si="0"/>
        <v>4</v>
      </c>
      <c r="C94" s="3">
        <f t="shared" si="1"/>
        <v>8</v>
      </c>
      <c r="D94" s="4">
        <f t="shared" si="2"/>
        <v>4</v>
      </c>
    </row>
    <row r="95" spans="1:4" x14ac:dyDescent="0.35">
      <c r="A95">
        <v>61</v>
      </c>
      <c r="B95" s="3">
        <f t="shared" si="0"/>
        <v>3.7999999999999989</v>
      </c>
      <c r="C95" s="3">
        <f t="shared" si="1"/>
        <v>8.1000000000000014</v>
      </c>
      <c r="D95" s="4">
        <f t="shared" si="2"/>
        <v>4.3000000000000025</v>
      </c>
    </row>
    <row r="96" spans="1:4" x14ac:dyDescent="0.35">
      <c r="A96">
        <v>62</v>
      </c>
      <c r="B96" s="3">
        <f t="shared" si="0"/>
        <v>3.5999999999999996</v>
      </c>
      <c r="C96" s="3">
        <f t="shared" si="1"/>
        <v>8.1999999999999993</v>
      </c>
      <c r="D96" s="4">
        <f t="shared" si="2"/>
        <v>4.5999999999999996</v>
      </c>
    </row>
    <row r="97" spans="1:4" x14ac:dyDescent="0.35">
      <c r="A97">
        <v>63</v>
      </c>
      <c r="B97" s="3">
        <f t="shared" si="0"/>
        <v>3.3999999999999986</v>
      </c>
      <c r="C97" s="3">
        <f t="shared" si="1"/>
        <v>8.3000000000000007</v>
      </c>
      <c r="D97" s="4">
        <f t="shared" si="2"/>
        <v>4.9000000000000021</v>
      </c>
    </row>
    <row r="98" spans="1:4" x14ac:dyDescent="0.35">
      <c r="A98">
        <v>64</v>
      </c>
      <c r="B98" s="3">
        <f t="shared" si="0"/>
        <v>3.1999999999999993</v>
      </c>
      <c r="C98" s="3">
        <f t="shared" si="1"/>
        <v>8.4</v>
      </c>
      <c r="D98" s="4">
        <f t="shared" si="2"/>
        <v>5.2000000000000011</v>
      </c>
    </row>
    <row r="99" spans="1:4" x14ac:dyDescent="0.35">
      <c r="A99">
        <v>65</v>
      </c>
      <c r="B99" s="3">
        <f t="shared" ref="B99:B114" si="3">+$B$7+A99*$C$7</f>
        <v>3</v>
      </c>
      <c r="C99" s="3">
        <f t="shared" ref="C99:C114" si="4">+$B$14+A99*$C$14</f>
        <v>8.5</v>
      </c>
      <c r="D99" s="4">
        <f t="shared" ref="D99:D114" si="5">ABS(B99-C99)</f>
        <v>5.5</v>
      </c>
    </row>
    <row r="100" spans="1:4" x14ac:dyDescent="0.35">
      <c r="A100">
        <v>66</v>
      </c>
      <c r="B100" s="3">
        <f t="shared" si="3"/>
        <v>2.7999999999999989</v>
      </c>
      <c r="C100" s="3">
        <f t="shared" si="4"/>
        <v>8.6000000000000014</v>
      </c>
      <c r="D100" s="4">
        <f t="shared" si="5"/>
        <v>5.8000000000000025</v>
      </c>
    </row>
    <row r="101" spans="1:4" x14ac:dyDescent="0.35">
      <c r="A101">
        <v>67</v>
      </c>
      <c r="B101" s="3">
        <f t="shared" si="3"/>
        <v>2.5999999999999996</v>
      </c>
      <c r="C101" s="3">
        <f t="shared" si="4"/>
        <v>8.6999999999999993</v>
      </c>
      <c r="D101" s="4">
        <f t="shared" si="5"/>
        <v>6.1</v>
      </c>
    </row>
    <row r="102" spans="1:4" x14ac:dyDescent="0.35">
      <c r="A102">
        <v>68</v>
      </c>
      <c r="B102" s="3">
        <f t="shared" si="3"/>
        <v>2.3999999999999986</v>
      </c>
      <c r="C102" s="3">
        <f t="shared" si="4"/>
        <v>8.8000000000000007</v>
      </c>
      <c r="D102" s="4">
        <f t="shared" si="5"/>
        <v>6.4000000000000021</v>
      </c>
    </row>
    <row r="103" spans="1:4" x14ac:dyDescent="0.35">
      <c r="A103">
        <v>69</v>
      </c>
      <c r="B103" s="3">
        <f t="shared" si="3"/>
        <v>2.1999999999999993</v>
      </c>
      <c r="C103" s="3">
        <f t="shared" si="4"/>
        <v>8.9</v>
      </c>
      <c r="D103" s="4">
        <f t="shared" si="5"/>
        <v>6.7000000000000011</v>
      </c>
    </row>
    <row r="104" spans="1:4" x14ac:dyDescent="0.35">
      <c r="A104">
        <v>70</v>
      </c>
      <c r="B104" s="3">
        <f t="shared" si="3"/>
        <v>2</v>
      </c>
      <c r="C104" s="3">
        <f t="shared" si="4"/>
        <v>9</v>
      </c>
      <c r="D104" s="4">
        <f t="shared" si="5"/>
        <v>7</v>
      </c>
    </row>
    <row r="105" spans="1:4" x14ac:dyDescent="0.35">
      <c r="A105">
        <v>71</v>
      </c>
      <c r="B105" s="3">
        <f t="shared" si="3"/>
        <v>1.7999999999999989</v>
      </c>
      <c r="C105" s="3">
        <f t="shared" si="4"/>
        <v>9.1000000000000014</v>
      </c>
      <c r="D105" s="4">
        <f t="shared" si="5"/>
        <v>7.3000000000000025</v>
      </c>
    </row>
    <row r="106" spans="1:4" x14ac:dyDescent="0.35">
      <c r="A106">
        <v>72</v>
      </c>
      <c r="B106" s="3">
        <f t="shared" si="3"/>
        <v>1.5999999999999996</v>
      </c>
      <c r="C106" s="3">
        <f t="shared" si="4"/>
        <v>9.1999999999999993</v>
      </c>
      <c r="D106" s="4">
        <f t="shared" si="5"/>
        <v>7.6</v>
      </c>
    </row>
    <row r="107" spans="1:4" x14ac:dyDescent="0.35">
      <c r="A107">
        <v>73</v>
      </c>
      <c r="B107" s="3">
        <f t="shared" si="3"/>
        <v>1.3999999999999986</v>
      </c>
      <c r="C107" s="3">
        <f t="shared" si="4"/>
        <v>9.3000000000000007</v>
      </c>
      <c r="D107" s="4">
        <f t="shared" si="5"/>
        <v>7.9000000000000021</v>
      </c>
    </row>
    <row r="108" spans="1:4" x14ac:dyDescent="0.35">
      <c r="A108">
        <v>74</v>
      </c>
      <c r="B108" s="3">
        <f t="shared" si="3"/>
        <v>1.1999999999999993</v>
      </c>
      <c r="C108" s="3">
        <f t="shared" si="4"/>
        <v>9.4</v>
      </c>
      <c r="D108" s="4">
        <f t="shared" si="5"/>
        <v>8.2000000000000011</v>
      </c>
    </row>
    <row r="109" spans="1:4" x14ac:dyDescent="0.35">
      <c r="A109">
        <v>75</v>
      </c>
      <c r="B109" s="3">
        <f t="shared" si="3"/>
        <v>1</v>
      </c>
      <c r="C109" s="3">
        <f t="shared" si="4"/>
        <v>9.5</v>
      </c>
      <c r="D109" s="4">
        <f t="shared" si="5"/>
        <v>8.5</v>
      </c>
    </row>
    <row r="110" spans="1:4" x14ac:dyDescent="0.35">
      <c r="A110">
        <v>76</v>
      </c>
      <c r="B110" s="3">
        <f t="shared" si="3"/>
        <v>0.79999999999999893</v>
      </c>
      <c r="C110" s="3">
        <f t="shared" si="4"/>
        <v>9.6000000000000014</v>
      </c>
      <c r="D110" s="4">
        <f t="shared" si="5"/>
        <v>8.8000000000000025</v>
      </c>
    </row>
    <row r="111" spans="1:4" x14ac:dyDescent="0.35">
      <c r="A111">
        <v>77</v>
      </c>
      <c r="B111" s="3">
        <f t="shared" si="3"/>
        <v>0.59999999999999964</v>
      </c>
      <c r="C111" s="3">
        <f t="shared" si="4"/>
        <v>9.6999999999999993</v>
      </c>
      <c r="D111" s="4">
        <f t="shared" si="5"/>
        <v>9.1</v>
      </c>
    </row>
    <row r="112" spans="1:4" x14ac:dyDescent="0.35">
      <c r="A112">
        <v>78</v>
      </c>
      <c r="B112" s="3">
        <f t="shared" si="3"/>
        <v>0.39999999999999858</v>
      </c>
      <c r="C112" s="3">
        <f t="shared" si="4"/>
        <v>9.8000000000000007</v>
      </c>
      <c r="D112" s="4">
        <f t="shared" si="5"/>
        <v>9.4000000000000021</v>
      </c>
    </row>
    <row r="113" spans="1:4" x14ac:dyDescent="0.35">
      <c r="A113">
        <v>79</v>
      </c>
      <c r="B113" s="3">
        <f t="shared" si="3"/>
        <v>0.19999999999999929</v>
      </c>
      <c r="C113" s="3">
        <f t="shared" si="4"/>
        <v>9.9</v>
      </c>
      <c r="D113" s="4">
        <f t="shared" si="5"/>
        <v>9.7000000000000011</v>
      </c>
    </row>
    <row r="114" spans="1:4" x14ac:dyDescent="0.35">
      <c r="A114">
        <v>80</v>
      </c>
      <c r="B114" s="3">
        <f t="shared" si="3"/>
        <v>0</v>
      </c>
      <c r="C114" s="3">
        <f t="shared" si="4"/>
        <v>10</v>
      </c>
      <c r="D114" s="4">
        <f t="shared" si="5"/>
        <v>10</v>
      </c>
    </row>
  </sheetData>
  <mergeCells count="5">
    <mergeCell ref="B9:C9"/>
    <mergeCell ref="B2:C2"/>
    <mergeCell ref="D2:E2"/>
    <mergeCell ref="U1:V1"/>
    <mergeCell ref="X1:Y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439FC-2160-4D90-A31D-E26098FC4B43}">
  <dimension ref="A1:Y120"/>
  <sheetViews>
    <sheetView workbookViewId="0">
      <selection activeCell="A2" sqref="A2"/>
    </sheetView>
  </sheetViews>
  <sheetFormatPr defaultRowHeight="14.5" x14ac:dyDescent="0.35"/>
  <cols>
    <col min="1" max="1" width="26.81640625" customWidth="1"/>
    <col min="2" max="2" width="16.7265625" customWidth="1"/>
    <col min="3" max="3" width="16.26953125" customWidth="1"/>
    <col min="4" max="4" width="15.7265625" customWidth="1"/>
    <col min="5" max="7" width="14.1796875" customWidth="1"/>
    <col min="8" max="17" width="13.1796875" customWidth="1"/>
    <col min="18" max="18" width="10.7265625" customWidth="1"/>
    <col min="19" max="19" width="11" customWidth="1"/>
    <col min="20" max="20" width="9.453125" bestFit="1" customWidth="1"/>
    <col min="21" max="23" width="9.453125" customWidth="1"/>
    <col min="24" max="24" width="9.453125" bestFit="1" customWidth="1"/>
    <col min="25" max="25" width="13" customWidth="1"/>
  </cols>
  <sheetData>
    <row r="1" spans="1:25" ht="16.5" x14ac:dyDescent="0.45">
      <c r="A1" t="s">
        <v>35</v>
      </c>
      <c r="S1" s="5" t="s">
        <v>5</v>
      </c>
      <c r="T1" s="30" t="s">
        <v>6</v>
      </c>
      <c r="U1" s="30"/>
      <c r="V1" s="5" t="str">
        <f>+S1</f>
        <v>P1</v>
      </c>
      <c r="W1" s="30" t="str">
        <f>+T1</f>
        <v>x1</v>
      </c>
      <c r="X1" s="30"/>
      <c r="Y1" s="5" t="s">
        <v>9</v>
      </c>
    </row>
    <row r="2" spans="1:25" x14ac:dyDescent="0.35">
      <c r="B2" s="30" t="s">
        <v>8</v>
      </c>
      <c r="C2" s="30"/>
      <c r="D2" s="12"/>
    </row>
    <row r="3" spans="1:25" x14ac:dyDescent="0.35">
      <c r="A3" t="s">
        <v>7</v>
      </c>
      <c r="B3" s="1" t="s">
        <v>10</v>
      </c>
      <c r="C3" s="1" t="s">
        <v>0</v>
      </c>
      <c r="D3" s="1"/>
    </row>
    <row r="4" spans="1:25" x14ac:dyDescent="0.35">
      <c r="A4" t="s">
        <v>3</v>
      </c>
      <c r="B4" s="14">
        <f>+Parametri!B4</f>
        <v>10</v>
      </c>
      <c r="C4" s="14">
        <f>+Parametri!C4</f>
        <v>30</v>
      </c>
      <c r="D4" s="2"/>
    </row>
    <row r="5" spans="1:25" x14ac:dyDescent="0.35">
      <c r="A5" t="s">
        <v>4</v>
      </c>
      <c r="B5" s="14">
        <f>+Parametri!B5</f>
        <v>8</v>
      </c>
      <c r="C5" s="14">
        <f>+Parametri!C5</f>
        <v>40</v>
      </c>
      <c r="D5" s="2"/>
    </row>
    <row r="6" spans="1:25" x14ac:dyDescent="0.35">
      <c r="B6" s="15" t="s">
        <v>1</v>
      </c>
      <c r="C6" s="15" t="s">
        <v>2</v>
      </c>
      <c r="D6" s="1"/>
    </row>
    <row r="7" spans="1:25" x14ac:dyDescent="0.35">
      <c r="B7" s="3">
        <f>INTERCEPT(B4:B5,C4:C5)</f>
        <v>16</v>
      </c>
      <c r="C7" s="3">
        <f>SLOPE(B4:B5,C4:C5)</f>
        <v>-0.2</v>
      </c>
      <c r="D7" s="3"/>
    </row>
    <row r="8" spans="1:25" x14ac:dyDescent="0.35">
      <c r="B8" s="3"/>
      <c r="C8" s="3"/>
      <c r="D8" s="3"/>
    </row>
    <row r="9" spans="1:25" x14ac:dyDescent="0.35">
      <c r="A9" t="s">
        <v>23</v>
      </c>
      <c r="B9" s="3">
        <f>+B7</f>
        <v>16</v>
      </c>
      <c r="C9" s="3">
        <f>+C7*2</f>
        <v>-0.4</v>
      </c>
      <c r="D9" s="3"/>
    </row>
    <row r="10" spans="1:25" x14ac:dyDescent="0.35">
      <c r="B10" s="3"/>
      <c r="C10" s="3"/>
      <c r="D10" s="3"/>
    </row>
    <row r="11" spans="1:25" x14ac:dyDescent="0.35">
      <c r="B11" s="30" t="s">
        <v>12</v>
      </c>
      <c r="C11" s="30"/>
    </row>
    <row r="12" spans="1:25" x14ac:dyDescent="0.35">
      <c r="A12" t="s">
        <v>12</v>
      </c>
      <c r="B12" s="1" t="s">
        <v>10</v>
      </c>
      <c r="C12" s="1" t="s">
        <v>0</v>
      </c>
    </row>
    <row r="13" spans="1:25" x14ac:dyDescent="0.35">
      <c r="A13" t="s">
        <v>3</v>
      </c>
      <c r="B13" s="14">
        <f>+Parametri!B11</f>
        <v>5</v>
      </c>
      <c r="C13" s="14">
        <f>+Parametri!C11</f>
        <v>30</v>
      </c>
    </row>
    <row r="14" spans="1:25" x14ac:dyDescent="0.35">
      <c r="A14" t="s">
        <v>4</v>
      </c>
      <c r="B14" s="14">
        <f>+Parametri!B12</f>
        <v>3</v>
      </c>
      <c r="C14" s="14">
        <f>+Parametri!C12</f>
        <v>10</v>
      </c>
    </row>
    <row r="15" spans="1:25" x14ac:dyDescent="0.35">
      <c r="B15" s="15" t="s">
        <v>1</v>
      </c>
      <c r="C15" s="15" t="s">
        <v>2</v>
      </c>
    </row>
    <row r="16" spans="1:25" x14ac:dyDescent="0.35">
      <c r="B16" s="3">
        <f>INTERCEPT(B13:B14,C13:C14)</f>
        <v>2</v>
      </c>
      <c r="C16" s="3">
        <f>SLOPE(B13:B14,C13:C14)</f>
        <v>0.1</v>
      </c>
    </row>
    <row r="17" spans="1:3" x14ac:dyDescent="0.35">
      <c r="B17" s="3"/>
      <c r="C17" s="3"/>
    </row>
    <row r="18" spans="1:3" x14ac:dyDescent="0.35">
      <c r="B18" s="6" t="s">
        <v>10</v>
      </c>
      <c r="C18" s="6" t="s">
        <v>0</v>
      </c>
    </row>
    <row r="19" spans="1:3" x14ac:dyDescent="0.35">
      <c r="A19" t="s">
        <v>14</v>
      </c>
      <c r="B19" s="3">
        <f>+B7+C7*C19</f>
        <v>10.399999999999999</v>
      </c>
      <c r="C19" s="3">
        <f>+(B16-B9)/(C9-C16)</f>
        <v>28</v>
      </c>
    </row>
    <row r="20" spans="1:3" x14ac:dyDescent="0.35">
      <c r="B20" s="3"/>
      <c r="C20" s="3"/>
    </row>
    <row r="21" spans="1:3" x14ac:dyDescent="0.35">
      <c r="A21" t="s">
        <v>15</v>
      </c>
      <c r="B21" s="3">
        <f>+B19</f>
        <v>10.399999999999999</v>
      </c>
      <c r="C21" s="3">
        <v>0</v>
      </c>
    </row>
    <row r="22" spans="1:3" x14ac:dyDescent="0.35">
      <c r="B22" s="3">
        <f>+B21</f>
        <v>10.399999999999999</v>
      </c>
      <c r="C22" s="3">
        <f>+C19</f>
        <v>28</v>
      </c>
    </row>
    <row r="23" spans="1:3" x14ac:dyDescent="0.35">
      <c r="B23" s="3">
        <v>0</v>
      </c>
      <c r="C23" s="3">
        <f>+C22</f>
        <v>28</v>
      </c>
    </row>
    <row r="24" spans="1:3" x14ac:dyDescent="0.35">
      <c r="B24" s="3"/>
      <c r="C24" s="3"/>
    </row>
    <row r="25" spans="1:3" x14ac:dyDescent="0.35">
      <c r="A25" t="s">
        <v>17</v>
      </c>
      <c r="B25" s="10">
        <f>+((B7+B19)*C19/2)</f>
        <v>369.59999999999997</v>
      </c>
      <c r="C25" s="3"/>
    </row>
    <row r="26" spans="1:3" x14ac:dyDescent="0.35">
      <c r="A26" t="s">
        <v>18</v>
      </c>
      <c r="B26" s="10">
        <f>+B22*C22</f>
        <v>291.19999999999993</v>
      </c>
      <c r="C26" s="3"/>
    </row>
    <row r="27" spans="1:3" x14ac:dyDescent="0.35">
      <c r="A27" t="s">
        <v>16</v>
      </c>
      <c r="B27" s="10">
        <f>+B25-B26</f>
        <v>78.400000000000034</v>
      </c>
      <c r="C27" s="3"/>
    </row>
    <row r="28" spans="1:3" x14ac:dyDescent="0.35">
      <c r="A28" t="s">
        <v>32</v>
      </c>
      <c r="B28" s="10">
        <f>-'Libera concorrenza'!B25+Monopolio!B27</f>
        <v>-139.37777777777768</v>
      </c>
      <c r="C28" s="3"/>
    </row>
    <row r="29" spans="1:3" x14ac:dyDescent="0.35">
      <c r="B29" s="13"/>
      <c r="C29" s="3"/>
    </row>
    <row r="30" spans="1:3" x14ac:dyDescent="0.35">
      <c r="A30" t="s">
        <v>21</v>
      </c>
      <c r="B30" s="10">
        <f>+B26</f>
        <v>291.19999999999993</v>
      </c>
      <c r="C30" s="3"/>
    </row>
    <row r="31" spans="1:3" x14ac:dyDescent="0.35">
      <c r="A31" t="s">
        <v>19</v>
      </c>
      <c r="B31" s="10">
        <f>+(B16+(B16+C16*C22))*C22/2</f>
        <v>95.200000000000017</v>
      </c>
      <c r="C31" s="3"/>
    </row>
    <row r="32" spans="1:3" x14ac:dyDescent="0.35">
      <c r="A32" t="s">
        <v>20</v>
      </c>
      <c r="B32" s="10">
        <f>+B30-B31</f>
        <v>195.99999999999991</v>
      </c>
      <c r="C32" s="3"/>
    </row>
    <row r="33" spans="1:4" x14ac:dyDescent="0.35">
      <c r="A33" t="s">
        <v>31</v>
      </c>
      <c r="B33" s="10">
        <f>+B32-'Libera concorrenza'!B29</f>
        <v>87.111111111111029</v>
      </c>
      <c r="C33" s="3"/>
    </row>
    <row r="34" spans="1:4" x14ac:dyDescent="0.35">
      <c r="B34" s="3"/>
      <c r="C34" s="3"/>
    </row>
    <row r="35" spans="1:4" x14ac:dyDescent="0.35">
      <c r="A35" t="s">
        <v>22</v>
      </c>
      <c r="B35" s="3">
        <f>+B32+B27</f>
        <v>274.39999999999998</v>
      </c>
      <c r="C35" s="3"/>
    </row>
    <row r="36" spans="1:4" x14ac:dyDescent="0.35">
      <c r="A36" t="s">
        <v>30</v>
      </c>
      <c r="B36" s="3">
        <f>-'Libera concorrenza'!B31+Monopolio!B35</f>
        <v>-52.266666666666652</v>
      </c>
      <c r="C36" s="3"/>
    </row>
    <row r="37" spans="1:4" x14ac:dyDescent="0.35">
      <c r="B37" s="3"/>
      <c r="C37" s="3"/>
    </row>
    <row r="39" spans="1:4" x14ac:dyDescent="0.35">
      <c r="A39" t="s">
        <v>13</v>
      </c>
      <c r="B39" s="1" t="s">
        <v>8</v>
      </c>
      <c r="C39" s="1" t="s">
        <v>12</v>
      </c>
      <c r="D39" t="s">
        <v>23</v>
      </c>
    </row>
    <row r="40" spans="1:4" x14ac:dyDescent="0.35">
      <c r="A40">
        <v>0</v>
      </c>
      <c r="B40" s="3">
        <f>+$B$7+A40*$C$7</f>
        <v>16</v>
      </c>
      <c r="C40" s="3">
        <f>+$B$16+A40*$C$16</f>
        <v>2</v>
      </c>
      <c r="D40" s="3">
        <f>+$B$9+A40*$C$9</f>
        <v>16</v>
      </c>
    </row>
    <row r="41" spans="1:4" x14ac:dyDescent="0.35">
      <c r="A41">
        <v>1</v>
      </c>
      <c r="B41" s="3">
        <f t="shared" ref="B41:B104" si="0">+$B$7+A41*$C$7</f>
        <v>15.8</v>
      </c>
      <c r="C41" s="3">
        <f t="shared" ref="C41:C104" si="1">+$B$16+A41*$C$16</f>
        <v>2.1</v>
      </c>
      <c r="D41" s="3">
        <f t="shared" ref="D41:D104" si="2">+$B$9+A41*$C$9</f>
        <v>15.6</v>
      </c>
    </row>
    <row r="42" spans="1:4" x14ac:dyDescent="0.35">
      <c r="A42">
        <v>2</v>
      </c>
      <c r="B42" s="3">
        <f t="shared" si="0"/>
        <v>15.6</v>
      </c>
      <c r="C42" s="3">
        <f t="shared" si="1"/>
        <v>2.2000000000000002</v>
      </c>
      <c r="D42" s="3">
        <f t="shared" si="2"/>
        <v>15.2</v>
      </c>
    </row>
    <row r="43" spans="1:4" x14ac:dyDescent="0.35">
      <c r="A43">
        <v>3</v>
      </c>
      <c r="B43" s="3">
        <f t="shared" si="0"/>
        <v>15.4</v>
      </c>
      <c r="C43" s="3">
        <f t="shared" si="1"/>
        <v>2.2999999999999998</v>
      </c>
      <c r="D43" s="3">
        <f t="shared" si="2"/>
        <v>14.8</v>
      </c>
    </row>
    <row r="44" spans="1:4" x14ac:dyDescent="0.35">
      <c r="A44">
        <v>4</v>
      </c>
      <c r="B44" s="3">
        <f t="shared" si="0"/>
        <v>15.2</v>
      </c>
      <c r="C44" s="3">
        <f t="shared" si="1"/>
        <v>2.4</v>
      </c>
      <c r="D44" s="3">
        <f t="shared" si="2"/>
        <v>14.4</v>
      </c>
    </row>
    <row r="45" spans="1:4" x14ac:dyDescent="0.35">
      <c r="A45">
        <v>5</v>
      </c>
      <c r="B45" s="3">
        <f t="shared" si="0"/>
        <v>15</v>
      </c>
      <c r="C45" s="3">
        <f t="shared" si="1"/>
        <v>2.5</v>
      </c>
      <c r="D45" s="3">
        <f t="shared" si="2"/>
        <v>14</v>
      </c>
    </row>
    <row r="46" spans="1:4" x14ac:dyDescent="0.35">
      <c r="A46">
        <v>6</v>
      </c>
      <c r="B46" s="3">
        <f t="shared" si="0"/>
        <v>14.8</v>
      </c>
      <c r="C46" s="3">
        <f t="shared" si="1"/>
        <v>2.6</v>
      </c>
      <c r="D46" s="3">
        <f t="shared" si="2"/>
        <v>13.6</v>
      </c>
    </row>
    <row r="47" spans="1:4" x14ac:dyDescent="0.35">
      <c r="A47">
        <v>7</v>
      </c>
      <c r="B47" s="3">
        <f t="shared" si="0"/>
        <v>14.6</v>
      </c>
      <c r="C47" s="3">
        <f t="shared" si="1"/>
        <v>2.7</v>
      </c>
      <c r="D47" s="3">
        <f t="shared" si="2"/>
        <v>13.2</v>
      </c>
    </row>
    <row r="48" spans="1:4" x14ac:dyDescent="0.35">
      <c r="A48">
        <v>8</v>
      </c>
      <c r="B48" s="3">
        <f t="shared" si="0"/>
        <v>14.4</v>
      </c>
      <c r="C48" s="3">
        <f t="shared" si="1"/>
        <v>2.8</v>
      </c>
      <c r="D48" s="3">
        <f t="shared" si="2"/>
        <v>12.8</v>
      </c>
    </row>
    <row r="49" spans="1:4" x14ac:dyDescent="0.35">
      <c r="A49">
        <v>9</v>
      </c>
      <c r="B49" s="3">
        <f t="shared" si="0"/>
        <v>14.2</v>
      </c>
      <c r="C49" s="3">
        <f t="shared" si="1"/>
        <v>2.9</v>
      </c>
      <c r="D49" s="3">
        <f t="shared" si="2"/>
        <v>12.4</v>
      </c>
    </row>
    <row r="50" spans="1:4" x14ac:dyDescent="0.35">
      <c r="A50">
        <v>10</v>
      </c>
      <c r="B50" s="3">
        <f t="shared" si="0"/>
        <v>14</v>
      </c>
      <c r="C50" s="3">
        <f t="shared" si="1"/>
        <v>3</v>
      </c>
      <c r="D50" s="3">
        <f t="shared" si="2"/>
        <v>12</v>
      </c>
    </row>
    <row r="51" spans="1:4" x14ac:dyDescent="0.35">
      <c r="A51">
        <v>11</v>
      </c>
      <c r="B51" s="3">
        <f t="shared" si="0"/>
        <v>13.8</v>
      </c>
      <c r="C51" s="3">
        <f t="shared" si="1"/>
        <v>3.1</v>
      </c>
      <c r="D51" s="3">
        <f t="shared" si="2"/>
        <v>11.6</v>
      </c>
    </row>
    <row r="52" spans="1:4" x14ac:dyDescent="0.35">
      <c r="A52">
        <v>12</v>
      </c>
      <c r="B52" s="3">
        <f t="shared" si="0"/>
        <v>13.6</v>
      </c>
      <c r="C52" s="3">
        <f t="shared" si="1"/>
        <v>3.2</v>
      </c>
      <c r="D52" s="3">
        <f t="shared" si="2"/>
        <v>11.2</v>
      </c>
    </row>
    <row r="53" spans="1:4" x14ac:dyDescent="0.35">
      <c r="A53">
        <v>13</v>
      </c>
      <c r="B53" s="3">
        <f t="shared" si="0"/>
        <v>13.4</v>
      </c>
      <c r="C53" s="3">
        <f t="shared" si="1"/>
        <v>3.3</v>
      </c>
      <c r="D53" s="3">
        <f t="shared" si="2"/>
        <v>10.8</v>
      </c>
    </row>
    <row r="54" spans="1:4" x14ac:dyDescent="0.35">
      <c r="A54">
        <v>14</v>
      </c>
      <c r="B54" s="3">
        <f t="shared" si="0"/>
        <v>13.2</v>
      </c>
      <c r="C54" s="3">
        <f t="shared" si="1"/>
        <v>3.4000000000000004</v>
      </c>
      <c r="D54" s="3">
        <f t="shared" si="2"/>
        <v>10.399999999999999</v>
      </c>
    </row>
    <row r="55" spans="1:4" x14ac:dyDescent="0.35">
      <c r="A55">
        <v>15</v>
      </c>
      <c r="B55" s="3">
        <f t="shared" si="0"/>
        <v>13</v>
      </c>
      <c r="C55" s="3">
        <f t="shared" si="1"/>
        <v>3.5</v>
      </c>
      <c r="D55" s="3">
        <f t="shared" si="2"/>
        <v>10</v>
      </c>
    </row>
    <row r="56" spans="1:4" x14ac:dyDescent="0.35">
      <c r="A56">
        <v>16</v>
      </c>
      <c r="B56" s="3">
        <f t="shared" si="0"/>
        <v>12.8</v>
      </c>
      <c r="C56" s="3">
        <f t="shared" si="1"/>
        <v>3.6</v>
      </c>
      <c r="D56" s="3">
        <f t="shared" si="2"/>
        <v>9.6</v>
      </c>
    </row>
    <row r="57" spans="1:4" x14ac:dyDescent="0.35">
      <c r="A57">
        <v>17</v>
      </c>
      <c r="B57" s="3">
        <f t="shared" si="0"/>
        <v>12.6</v>
      </c>
      <c r="C57" s="3">
        <f t="shared" si="1"/>
        <v>3.7</v>
      </c>
      <c r="D57" s="3">
        <f t="shared" si="2"/>
        <v>9.1999999999999993</v>
      </c>
    </row>
    <row r="58" spans="1:4" x14ac:dyDescent="0.35">
      <c r="A58">
        <v>18</v>
      </c>
      <c r="B58" s="3">
        <f t="shared" si="0"/>
        <v>12.4</v>
      </c>
      <c r="C58" s="3">
        <f t="shared" si="1"/>
        <v>3.8</v>
      </c>
      <c r="D58" s="3">
        <f t="shared" si="2"/>
        <v>8.8000000000000007</v>
      </c>
    </row>
    <row r="59" spans="1:4" x14ac:dyDescent="0.35">
      <c r="A59">
        <v>19</v>
      </c>
      <c r="B59" s="3">
        <f t="shared" si="0"/>
        <v>12.2</v>
      </c>
      <c r="C59" s="3">
        <f t="shared" si="1"/>
        <v>3.9000000000000004</v>
      </c>
      <c r="D59" s="3">
        <f t="shared" si="2"/>
        <v>8.3999999999999986</v>
      </c>
    </row>
    <row r="60" spans="1:4" x14ac:dyDescent="0.35">
      <c r="A60">
        <v>20</v>
      </c>
      <c r="B60" s="3">
        <f t="shared" si="0"/>
        <v>12</v>
      </c>
      <c r="C60" s="3">
        <f t="shared" si="1"/>
        <v>4</v>
      </c>
      <c r="D60" s="3">
        <f t="shared" si="2"/>
        <v>8</v>
      </c>
    </row>
    <row r="61" spans="1:4" x14ac:dyDescent="0.35">
      <c r="A61">
        <v>21</v>
      </c>
      <c r="B61" s="3">
        <f t="shared" si="0"/>
        <v>11.8</v>
      </c>
      <c r="C61" s="3">
        <f t="shared" si="1"/>
        <v>4.0999999999999996</v>
      </c>
      <c r="D61" s="3">
        <f t="shared" si="2"/>
        <v>7.6</v>
      </c>
    </row>
    <row r="62" spans="1:4" x14ac:dyDescent="0.35">
      <c r="A62">
        <v>22</v>
      </c>
      <c r="B62" s="3">
        <f t="shared" si="0"/>
        <v>11.6</v>
      </c>
      <c r="C62" s="3">
        <f t="shared" si="1"/>
        <v>4.2</v>
      </c>
      <c r="D62" s="3">
        <f t="shared" si="2"/>
        <v>7.1999999999999993</v>
      </c>
    </row>
    <row r="63" spans="1:4" x14ac:dyDescent="0.35">
      <c r="A63">
        <v>23</v>
      </c>
      <c r="B63" s="3">
        <f t="shared" si="0"/>
        <v>11.399999999999999</v>
      </c>
      <c r="C63" s="3">
        <f t="shared" si="1"/>
        <v>4.3000000000000007</v>
      </c>
      <c r="D63" s="3">
        <f t="shared" si="2"/>
        <v>6.7999999999999989</v>
      </c>
    </row>
    <row r="64" spans="1:4" x14ac:dyDescent="0.35">
      <c r="A64">
        <v>24</v>
      </c>
      <c r="B64" s="3">
        <f t="shared" si="0"/>
        <v>11.2</v>
      </c>
      <c r="C64" s="3">
        <f t="shared" si="1"/>
        <v>4.4000000000000004</v>
      </c>
      <c r="D64" s="3">
        <f t="shared" si="2"/>
        <v>6.3999999999999986</v>
      </c>
    </row>
    <row r="65" spans="1:4" x14ac:dyDescent="0.35">
      <c r="A65">
        <v>25</v>
      </c>
      <c r="B65" s="3">
        <f t="shared" si="0"/>
        <v>11</v>
      </c>
      <c r="C65" s="3">
        <f t="shared" si="1"/>
        <v>4.5</v>
      </c>
      <c r="D65" s="3">
        <f t="shared" si="2"/>
        <v>6</v>
      </c>
    </row>
    <row r="66" spans="1:4" x14ac:dyDescent="0.35">
      <c r="A66">
        <v>26</v>
      </c>
      <c r="B66" s="3">
        <f t="shared" si="0"/>
        <v>10.8</v>
      </c>
      <c r="C66" s="3">
        <f t="shared" si="1"/>
        <v>4.5999999999999996</v>
      </c>
      <c r="D66" s="3">
        <f t="shared" si="2"/>
        <v>5.6</v>
      </c>
    </row>
    <row r="67" spans="1:4" x14ac:dyDescent="0.35">
      <c r="A67">
        <v>27</v>
      </c>
      <c r="B67" s="3">
        <f t="shared" si="0"/>
        <v>10.6</v>
      </c>
      <c r="C67" s="3">
        <f t="shared" si="1"/>
        <v>4.7</v>
      </c>
      <c r="D67" s="3">
        <f t="shared" si="2"/>
        <v>5.1999999999999993</v>
      </c>
    </row>
    <row r="68" spans="1:4" x14ac:dyDescent="0.35">
      <c r="A68">
        <v>28</v>
      </c>
      <c r="B68" s="3">
        <f t="shared" si="0"/>
        <v>10.399999999999999</v>
      </c>
      <c r="C68" s="3">
        <f t="shared" si="1"/>
        <v>4.8000000000000007</v>
      </c>
      <c r="D68" s="3">
        <f t="shared" si="2"/>
        <v>4.7999999999999989</v>
      </c>
    </row>
    <row r="69" spans="1:4" x14ac:dyDescent="0.35">
      <c r="A69">
        <v>29</v>
      </c>
      <c r="B69" s="3">
        <f t="shared" si="0"/>
        <v>10.199999999999999</v>
      </c>
      <c r="C69" s="3">
        <f t="shared" si="1"/>
        <v>4.9000000000000004</v>
      </c>
      <c r="D69" s="3">
        <f t="shared" si="2"/>
        <v>4.3999999999999986</v>
      </c>
    </row>
    <row r="70" spans="1:4" x14ac:dyDescent="0.35">
      <c r="A70">
        <v>30</v>
      </c>
      <c r="B70" s="3">
        <f t="shared" si="0"/>
        <v>10</v>
      </c>
      <c r="C70" s="3">
        <f t="shared" si="1"/>
        <v>5</v>
      </c>
      <c r="D70" s="3">
        <f t="shared" si="2"/>
        <v>4</v>
      </c>
    </row>
    <row r="71" spans="1:4" x14ac:dyDescent="0.35">
      <c r="A71">
        <v>31</v>
      </c>
      <c r="B71" s="3">
        <f t="shared" si="0"/>
        <v>9.8000000000000007</v>
      </c>
      <c r="C71" s="3">
        <f t="shared" si="1"/>
        <v>5.0999999999999996</v>
      </c>
      <c r="D71" s="3">
        <f t="shared" si="2"/>
        <v>3.5999999999999996</v>
      </c>
    </row>
    <row r="72" spans="1:4" x14ac:dyDescent="0.35">
      <c r="A72">
        <v>32</v>
      </c>
      <c r="B72" s="3">
        <f t="shared" si="0"/>
        <v>9.6</v>
      </c>
      <c r="C72" s="3">
        <f t="shared" si="1"/>
        <v>5.2</v>
      </c>
      <c r="D72" s="3">
        <f t="shared" si="2"/>
        <v>3.1999999999999993</v>
      </c>
    </row>
    <row r="73" spans="1:4" x14ac:dyDescent="0.35">
      <c r="A73">
        <v>33</v>
      </c>
      <c r="B73" s="3">
        <f t="shared" si="0"/>
        <v>9.3999999999999986</v>
      </c>
      <c r="C73" s="3">
        <f t="shared" si="1"/>
        <v>5.3000000000000007</v>
      </c>
      <c r="D73" s="3">
        <f t="shared" si="2"/>
        <v>2.7999999999999989</v>
      </c>
    </row>
    <row r="74" spans="1:4" x14ac:dyDescent="0.35">
      <c r="A74">
        <v>34</v>
      </c>
      <c r="B74" s="3">
        <f t="shared" si="0"/>
        <v>9.1999999999999993</v>
      </c>
      <c r="C74" s="3">
        <f t="shared" si="1"/>
        <v>5.4</v>
      </c>
      <c r="D74" s="3">
        <f t="shared" si="2"/>
        <v>2.3999999999999986</v>
      </c>
    </row>
    <row r="75" spans="1:4" x14ac:dyDescent="0.35">
      <c r="A75">
        <v>35</v>
      </c>
      <c r="B75" s="3">
        <f t="shared" si="0"/>
        <v>9</v>
      </c>
      <c r="C75" s="3">
        <f t="shared" si="1"/>
        <v>5.5</v>
      </c>
      <c r="D75" s="3">
        <f t="shared" si="2"/>
        <v>2</v>
      </c>
    </row>
    <row r="76" spans="1:4" x14ac:dyDescent="0.35">
      <c r="A76">
        <v>36</v>
      </c>
      <c r="B76" s="3">
        <f t="shared" si="0"/>
        <v>8.8000000000000007</v>
      </c>
      <c r="C76" s="3">
        <f t="shared" si="1"/>
        <v>5.6</v>
      </c>
      <c r="D76" s="3">
        <f t="shared" si="2"/>
        <v>1.5999999999999996</v>
      </c>
    </row>
    <row r="77" spans="1:4" x14ac:dyDescent="0.35">
      <c r="A77">
        <v>37</v>
      </c>
      <c r="B77" s="3">
        <f t="shared" si="0"/>
        <v>8.6</v>
      </c>
      <c r="C77" s="3">
        <f t="shared" si="1"/>
        <v>5.7</v>
      </c>
      <c r="D77" s="3">
        <f t="shared" si="2"/>
        <v>1.1999999999999993</v>
      </c>
    </row>
    <row r="78" spans="1:4" x14ac:dyDescent="0.35">
      <c r="A78">
        <v>38</v>
      </c>
      <c r="B78" s="3">
        <f t="shared" si="0"/>
        <v>8.3999999999999986</v>
      </c>
      <c r="C78" s="3">
        <f t="shared" si="1"/>
        <v>5.8000000000000007</v>
      </c>
      <c r="D78" s="3">
        <f t="shared" si="2"/>
        <v>0.79999999999999893</v>
      </c>
    </row>
    <row r="79" spans="1:4" x14ac:dyDescent="0.35">
      <c r="A79">
        <v>39</v>
      </c>
      <c r="B79" s="3">
        <f t="shared" si="0"/>
        <v>8.1999999999999993</v>
      </c>
      <c r="C79" s="3">
        <f t="shared" si="1"/>
        <v>5.9</v>
      </c>
      <c r="D79" s="3">
        <f t="shared" si="2"/>
        <v>0.39999999999999858</v>
      </c>
    </row>
    <row r="80" spans="1:4" x14ac:dyDescent="0.35">
      <c r="A80">
        <v>40</v>
      </c>
      <c r="B80" s="3">
        <f t="shared" si="0"/>
        <v>8</v>
      </c>
      <c r="C80" s="3">
        <f t="shared" si="1"/>
        <v>6</v>
      </c>
      <c r="D80" s="3">
        <f t="shared" si="2"/>
        <v>0</v>
      </c>
    </row>
    <row r="81" spans="1:4" x14ac:dyDescent="0.35">
      <c r="A81">
        <v>41</v>
      </c>
      <c r="B81" s="3">
        <f t="shared" si="0"/>
        <v>7.7999999999999989</v>
      </c>
      <c r="C81" s="3">
        <f t="shared" si="1"/>
        <v>6.1000000000000005</v>
      </c>
      <c r="D81" s="3">
        <f t="shared" si="2"/>
        <v>-0.40000000000000213</v>
      </c>
    </row>
    <row r="82" spans="1:4" x14ac:dyDescent="0.35">
      <c r="A82">
        <v>42</v>
      </c>
      <c r="B82" s="3">
        <f t="shared" si="0"/>
        <v>7.6</v>
      </c>
      <c r="C82" s="3">
        <f t="shared" si="1"/>
        <v>6.2</v>
      </c>
      <c r="D82" s="3">
        <f t="shared" si="2"/>
        <v>-0.80000000000000071</v>
      </c>
    </row>
    <row r="83" spans="1:4" x14ac:dyDescent="0.35">
      <c r="A83">
        <v>43</v>
      </c>
      <c r="B83" s="3">
        <f t="shared" si="0"/>
        <v>7.4</v>
      </c>
      <c r="C83" s="3">
        <f t="shared" si="1"/>
        <v>6.3</v>
      </c>
      <c r="D83" s="3">
        <f t="shared" si="2"/>
        <v>-1.1999999999999993</v>
      </c>
    </row>
    <row r="84" spans="1:4" x14ac:dyDescent="0.35">
      <c r="A84">
        <v>44</v>
      </c>
      <c r="B84" s="3">
        <f t="shared" si="0"/>
        <v>7.1999999999999993</v>
      </c>
      <c r="C84" s="3">
        <f t="shared" si="1"/>
        <v>6.4</v>
      </c>
      <c r="D84" s="3">
        <f t="shared" si="2"/>
        <v>-1.6000000000000014</v>
      </c>
    </row>
    <row r="85" spans="1:4" x14ac:dyDescent="0.35">
      <c r="A85">
        <v>45</v>
      </c>
      <c r="B85" s="3">
        <f t="shared" si="0"/>
        <v>7</v>
      </c>
      <c r="C85" s="3">
        <f t="shared" si="1"/>
        <v>6.5</v>
      </c>
      <c r="D85" s="3">
        <f t="shared" si="2"/>
        <v>-2</v>
      </c>
    </row>
    <row r="86" spans="1:4" x14ac:dyDescent="0.35">
      <c r="A86">
        <v>46</v>
      </c>
      <c r="B86" s="3">
        <f t="shared" si="0"/>
        <v>6.7999999999999989</v>
      </c>
      <c r="C86" s="3">
        <f t="shared" si="1"/>
        <v>6.6000000000000005</v>
      </c>
      <c r="D86" s="3">
        <f t="shared" si="2"/>
        <v>-2.4000000000000021</v>
      </c>
    </row>
    <row r="87" spans="1:4" x14ac:dyDescent="0.35">
      <c r="A87">
        <v>47</v>
      </c>
      <c r="B87" s="3">
        <f t="shared" si="0"/>
        <v>6.6</v>
      </c>
      <c r="C87" s="3">
        <f t="shared" si="1"/>
        <v>6.7</v>
      </c>
      <c r="D87" s="3">
        <f t="shared" si="2"/>
        <v>-2.8000000000000007</v>
      </c>
    </row>
    <row r="88" spans="1:4" x14ac:dyDescent="0.35">
      <c r="A88">
        <v>48</v>
      </c>
      <c r="B88" s="3">
        <f t="shared" si="0"/>
        <v>6.3999999999999986</v>
      </c>
      <c r="C88" s="3">
        <f t="shared" si="1"/>
        <v>6.8000000000000007</v>
      </c>
      <c r="D88" s="3">
        <f t="shared" si="2"/>
        <v>-3.2000000000000028</v>
      </c>
    </row>
    <row r="89" spans="1:4" x14ac:dyDescent="0.35">
      <c r="A89">
        <v>49</v>
      </c>
      <c r="B89" s="3">
        <f t="shared" si="0"/>
        <v>6.1999999999999993</v>
      </c>
      <c r="C89" s="3">
        <f t="shared" si="1"/>
        <v>6.9</v>
      </c>
      <c r="D89" s="3">
        <f t="shared" si="2"/>
        <v>-3.6000000000000014</v>
      </c>
    </row>
    <row r="90" spans="1:4" x14ac:dyDescent="0.35">
      <c r="A90">
        <v>50</v>
      </c>
      <c r="B90" s="3">
        <f t="shared" si="0"/>
        <v>6</v>
      </c>
      <c r="C90" s="3">
        <f t="shared" si="1"/>
        <v>7</v>
      </c>
      <c r="D90" s="3">
        <f t="shared" si="2"/>
        <v>-4</v>
      </c>
    </row>
    <row r="91" spans="1:4" x14ac:dyDescent="0.35">
      <c r="A91">
        <v>51</v>
      </c>
      <c r="B91" s="3">
        <f t="shared" si="0"/>
        <v>5.7999999999999989</v>
      </c>
      <c r="C91" s="3">
        <f t="shared" si="1"/>
        <v>7.1000000000000005</v>
      </c>
      <c r="D91" s="3">
        <f t="shared" si="2"/>
        <v>-4.4000000000000021</v>
      </c>
    </row>
    <row r="92" spans="1:4" x14ac:dyDescent="0.35">
      <c r="A92">
        <v>52</v>
      </c>
      <c r="B92" s="3">
        <f t="shared" si="0"/>
        <v>5.6</v>
      </c>
      <c r="C92" s="3">
        <f t="shared" si="1"/>
        <v>7.2</v>
      </c>
      <c r="D92" s="3">
        <f t="shared" si="2"/>
        <v>-4.8000000000000007</v>
      </c>
    </row>
    <row r="93" spans="1:4" x14ac:dyDescent="0.35">
      <c r="A93">
        <v>53</v>
      </c>
      <c r="B93" s="3">
        <f t="shared" si="0"/>
        <v>5.3999999999999986</v>
      </c>
      <c r="C93" s="3">
        <f t="shared" si="1"/>
        <v>7.3000000000000007</v>
      </c>
      <c r="D93" s="3">
        <f t="shared" si="2"/>
        <v>-5.2000000000000028</v>
      </c>
    </row>
    <row r="94" spans="1:4" x14ac:dyDescent="0.35">
      <c r="A94">
        <v>54</v>
      </c>
      <c r="B94" s="3">
        <f t="shared" si="0"/>
        <v>5.1999999999999993</v>
      </c>
      <c r="C94" s="3">
        <f t="shared" si="1"/>
        <v>7.4</v>
      </c>
      <c r="D94" s="3">
        <f t="shared" si="2"/>
        <v>-5.6000000000000014</v>
      </c>
    </row>
    <row r="95" spans="1:4" x14ac:dyDescent="0.35">
      <c r="A95">
        <v>55</v>
      </c>
      <c r="B95" s="3">
        <f t="shared" si="0"/>
        <v>5</v>
      </c>
      <c r="C95" s="3">
        <f t="shared" si="1"/>
        <v>7.5</v>
      </c>
      <c r="D95" s="3">
        <f t="shared" si="2"/>
        <v>-6</v>
      </c>
    </row>
    <row r="96" spans="1:4" x14ac:dyDescent="0.35">
      <c r="A96">
        <v>56</v>
      </c>
      <c r="B96" s="3">
        <f t="shared" si="0"/>
        <v>4.7999999999999989</v>
      </c>
      <c r="C96" s="3">
        <f t="shared" si="1"/>
        <v>7.6000000000000005</v>
      </c>
      <c r="D96" s="3">
        <f t="shared" si="2"/>
        <v>-6.4000000000000021</v>
      </c>
    </row>
    <row r="97" spans="1:4" x14ac:dyDescent="0.35">
      <c r="A97">
        <v>57</v>
      </c>
      <c r="B97" s="3">
        <f t="shared" si="0"/>
        <v>4.5999999999999996</v>
      </c>
      <c r="C97" s="3">
        <f t="shared" si="1"/>
        <v>7.7</v>
      </c>
      <c r="D97" s="3">
        <f t="shared" si="2"/>
        <v>-6.8000000000000007</v>
      </c>
    </row>
    <row r="98" spans="1:4" x14ac:dyDescent="0.35">
      <c r="A98">
        <v>58</v>
      </c>
      <c r="B98" s="3">
        <f t="shared" si="0"/>
        <v>4.3999999999999986</v>
      </c>
      <c r="C98" s="3">
        <f t="shared" si="1"/>
        <v>7.8000000000000007</v>
      </c>
      <c r="D98" s="3">
        <f t="shared" si="2"/>
        <v>-7.2000000000000028</v>
      </c>
    </row>
    <row r="99" spans="1:4" x14ac:dyDescent="0.35">
      <c r="A99">
        <v>59</v>
      </c>
      <c r="B99" s="3">
        <f t="shared" si="0"/>
        <v>4.1999999999999993</v>
      </c>
      <c r="C99" s="3">
        <f t="shared" si="1"/>
        <v>7.9</v>
      </c>
      <c r="D99" s="3">
        <f t="shared" si="2"/>
        <v>-7.6000000000000014</v>
      </c>
    </row>
    <row r="100" spans="1:4" x14ac:dyDescent="0.35">
      <c r="A100">
        <v>60</v>
      </c>
      <c r="B100" s="3">
        <f t="shared" si="0"/>
        <v>4</v>
      </c>
      <c r="C100" s="3">
        <f t="shared" si="1"/>
        <v>8</v>
      </c>
      <c r="D100" s="3">
        <f t="shared" si="2"/>
        <v>-8</v>
      </c>
    </row>
    <row r="101" spans="1:4" x14ac:dyDescent="0.35">
      <c r="A101">
        <v>61</v>
      </c>
      <c r="B101" s="3">
        <f t="shared" si="0"/>
        <v>3.7999999999999989</v>
      </c>
      <c r="C101" s="3">
        <f t="shared" si="1"/>
        <v>8.1000000000000014</v>
      </c>
      <c r="D101" s="3">
        <f t="shared" si="2"/>
        <v>-8.4000000000000021</v>
      </c>
    </row>
    <row r="102" spans="1:4" x14ac:dyDescent="0.35">
      <c r="A102">
        <v>62</v>
      </c>
      <c r="B102" s="3">
        <f t="shared" si="0"/>
        <v>3.5999999999999996</v>
      </c>
      <c r="C102" s="3">
        <f t="shared" si="1"/>
        <v>8.1999999999999993</v>
      </c>
      <c r="D102" s="3">
        <f t="shared" si="2"/>
        <v>-8.8000000000000007</v>
      </c>
    </row>
    <row r="103" spans="1:4" x14ac:dyDescent="0.35">
      <c r="A103">
        <v>63</v>
      </c>
      <c r="B103" s="3">
        <f t="shared" si="0"/>
        <v>3.3999999999999986</v>
      </c>
      <c r="C103" s="3">
        <f t="shared" si="1"/>
        <v>8.3000000000000007</v>
      </c>
      <c r="D103" s="3">
        <f t="shared" si="2"/>
        <v>-9.2000000000000028</v>
      </c>
    </row>
    <row r="104" spans="1:4" x14ac:dyDescent="0.35">
      <c r="A104">
        <v>64</v>
      </c>
      <c r="B104" s="3">
        <f t="shared" si="0"/>
        <v>3.1999999999999993</v>
      </c>
      <c r="C104" s="3">
        <f t="shared" si="1"/>
        <v>8.4</v>
      </c>
      <c r="D104" s="3">
        <f t="shared" si="2"/>
        <v>-9.6000000000000014</v>
      </c>
    </row>
    <row r="105" spans="1:4" x14ac:dyDescent="0.35">
      <c r="A105">
        <v>65</v>
      </c>
      <c r="B105" s="3">
        <f t="shared" ref="B105:B120" si="3">+$B$7+A105*$C$7</f>
        <v>3</v>
      </c>
      <c r="C105" s="3">
        <f t="shared" ref="C105:C120" si="4">+$B$16+A105*$C$16</f>
        <v>8.5</v>
      </c>
      <c r="D105" s="3">
        <f t="shared" ref="D105:D120" si="5">+$B$9+A105*$C$9</f>
        <v>-10</v>
      </c>
    </row>
    <row r="106" spans="1:4" x14ac:dyDescent="0.35">
      <c r="A106">
        <v>66</v>
      </c>
      <c r="B106" s="3">
        <f t="shared" si="3"/>
        <v>2.7999999999999989</v>
      </c>
      <c r="C106" s="3">
        <f t="shared" si="4"/>
        <v>8.6000000000000014</v>
      </c>
      <c r="D106" s="3">
        <f t="shared" si="5"/>
        <v>-10.400000000000002</v>
      </c>
    </row>
    <row r="107" spans="1:4" x14ac:dyDescent="0.35">
      <c r="A107">
        <v>67</v>
      </c>
      <c r="B107" s="3">
        <f t="shared" si="3"/>
        <v>2.5999999999999996</v>
      </c>
      <c r="C107" s="3">
        <f t="shared" si="4"/>
        <v>8.6999999999999993</v>
      </c>
      <c r="D107" s="3">
        <f t="shared" si="5"/>
        <v>-10.8</v>
      </c>
    </row>
    <row r="108" spans="1:4" x14ac:dyDescent="0.35">
      <c r="A108">
        <v>68</v>
      </c>
      <c r="B108" s="3">
        <f t="shared" si="3"/>
        <v>2.3999999999999986</v>
      </c>
      <c r="C108" s="3">
        <f t="shared" si="4"/>
        <v>8.8000000000000007</v>
      </c>
      <c r="D108" s="3">
        <f t="shared" si="5"/>
        <v>-11.200000000000003</v>
      </c>
    </row>
    <row r="109" spans="1:4" x14ac:dyDescent="0.35">
      <c r="A109">
        <v>69</v>
      </c>
      <c r="B109" s="3">
        <f t="shared" si="3"/>
        <v>2.1999999999999993</v>
      </c>
      <c r="C109" s="3">
        <f t="shared" si="4"/>
        <v>8.9</v>
      </c>
      <c r="D109" s="3">
        <f t="shared" si="5"/>
        <v>-11.600000000000001</v>
      </c>
    </row>
    <row r="110" spans="1:4" x14ac:dyDescent="0.35">
      <c r="A110">
        <v>70</v>
      </c>
      <c r="B110" s="3">
        <f t="shared" si="3"/>
        <v>2</v>
      </c>
      <c r="C110" s="3">
        <f t="shared" si="4"/>
        <v>9</v>
      </c>
      <c r="D110" s="3">
        <f t="shared" si="5"/>
        <v>-12</v>
      </c>
    </row>
    <row r="111" spans="1:4" x14ac:dyDescent="0.35">
      <c r="A111">
        <v>71</v>
      </c>
      <c r="B111" s="3">
        <f t="shared" si="3"/>
        <v>1.7999999999999989</v>
      </c>
      <c r="C111" s="3">
        <f t="shared" si="4"/>
        <v>9.1000000000000014</v>
      </c>
      <c r="D111" s="3">
        <f t="shared" si="5"/>
        <v>-12.400000000000002</v>
      </c>
    </row>
    <row r="112" spans="1:4" x14ac:dyDescent="0.35">
      <c r="A112">
        <v>72</v>
      </c>
      <c r="B112" s="3">
        <f t="shared" si="3"/>
        <v>1.5999999999999996</v>
      </c>
      <c r="C112" s="3">
        <f t="shared" si="4"/>
        <v>9.1999999999999993</v>
      </c>
      <c r="D112" s="3">
        <f t="shared" si="5"/>
        <v>-12.8</v>
      </c>
    </row>
    <row r="113" spans="1:4" x14ac:dyDescent="0.35">
      <c r="A113">
        <v>73</v>
      </c>
      <c r="B113" s="3">
        <f t="shared" si="3"/>
        <v>1.3999999999999986</v>
      </c>
      <c r="C113" s="3">
        <f t="shared" si="4"/>
        <v>9.3000000000000007</v>
      </c>
      <c r="D113" s="3">
        <f t="shared" si="5"/>
        <v>-13.200000000000003</v>
      </c>
    </row>
    <row r="114" spans="1:4" x14ac:dyDescent="0.35">
      <c r="A114">
        <v>74</v>
      </c>
      <c r="B114" s="3">
        <f t="shared" si="3"/>
        <v>1.1999999999999993</v>
      </c>
      <c r="C114" s="3">
        <f t="shared" si="4"/>
        <v>9.4</v>
      </c>
      <c r="D114" s="3">
        <f t="shared" si="5"/>
        <v>-13.600000000000001</v>
      </c>
    </row>
    <row r="115" spans="1:4" x14ac:dyDescent="0.35">
      <c r="A115">
        <v>75</v>
      </c>
      <c r="B115" s="3">
        <f t="shared" si="3"/>
        <v>1</v>
      </c>
      <c r="C115" s="3">
        <f t="shared" si="4"/>
        <v>9.5</v>
      </c>
      <c r="D115" s="3">
        <f t="shared" si="5"/>
        <v>-14</v>
      </c>
    </row>
    <row r="116" spans="1:4" x14ac:dyDescent="0.35">
      <c r="A116">
        <v>76</v>
      </c>
      <c r="B116" s="3">
        <f t="shared" si="3"/>
        <v>0.79999999999999893</v>
      </c>
      <c r="C116" s="3">
        <f t="shared" si="4"/>
        <v>9.6000000000000014</v>
      </c>
      <c r="D116" s="3">
        <f t="shared" si="5"/>
        <v>-14.400000000000002</v>
      </c>
    </row>
    <row r="117" spans="1:4" x14ac:dyDescent="0.35">
      <c r="A117">
        <v>77</v>
      </c>
      <c r="B117" s="3">
        <f t="shared" si="3"/>
        <v>0.59999999999999964</v>
      </c>
      <c r="C117" s="3">
        <f t="shared" si="4"/>
        <v>9.6999999999999993</v>
      </c>
      <c r="D117" s="3">
        <f t="shared" si="5"/>
        <v>-14.8</v>
      </c>
    </row>
    <row r="118" spans="1:4" x14ac:dyDescent="0.35">
      <c r="A118">
        <v>78</v>
      </c>
      <c r="B118" s="3">
        <f t="shared" si="3"/>
        <v>0.39999999999999858</v>
      </c>
      <c r="C118" s="3">
        <f t="shared" si="4"/>
        <v>9.8000000000000007</v>
      </c>
      <c r="D118" s="3">
        <f t="shared" si="5"/>
        <v>-15.200000000000003</v>
      </c>
    </row>
    <row r="119" spans="1:4" x14ac:dyDescent="0.35">
      <c r="A119">
        <v>79</v>
      </c>
      <c r="B119" s="3">
        <f t="shared" si="3"/>
        <v>0.19999999999999929</v>
      </c>
      <c r="C119" s="3">
        <f t="shared" si="4"/>
        <v>9.9</v>
      </c>
      <c r="D119" s="3">
        <f t="shared" si="5"/>
        <v>-15.600000000000001</v>
      </c>
    </row>
    <row r="120" spans="1:4" x14ac:dyDescent="0.35">
      <c r="A120">
        <v>80</v>
      </c>
      <c r="B120" s="3">
        <f t="shared" si="3"/>
        <v>0</v>
      </c>
      <c r="C120" s="3">
        <f t="shared" si="4"/>
        <v>10</v>
      </c>
      <c r="D120" s="3">
        <f t="shared" si="5"/>
        <v>-16</v>
      </c>
    </row>
  </sheetData>
  <mergeCells count="4">
    <mergeCell ref="T1:U1"/>
    <mergeCell ref="W1:X1"/>
    <mergeCell ref="B2:C2"/>
    <mergeCell ref="B11:C1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35637-9789-40A2-B380-9DA6E0AB884D}">
  <dimension ref="A1:Z122"/>
  <sheetViews>
    <sheetView workbookViewId="0">
      <selection activeCell="A2" sqref="A2"/>
    </sheetView>
  </sheetViews>
  <sheetFormatPr defaultRowHeight="14.5" x14ac:dyDescent="0.35"/>
  <cols>
    <col min="1" max="1" width="26.81640625" customWidth="1"/>
    <col min="2" max="2" width="16.7265625" customWidth="1"/>
    <col min="3" max="3" width="16.26953125" customWidth="1"/>
    <col min="4" max="4" width="10.7265625" customWidth="1"/>
    <col min="5" max="8" width="14.1796875" customWidth="1"/>
    <col min="9" max="18" width="13.1796875" customWidth="1"/>
    <col min="19" max="19" width="10.7265625" customWidth="1"/>
    <col min="20" max="20" width="11" customWidth="1"/>
    <col min="21" max="21" width="9.453125" bestFit="1" customWidth="1"/>
    <col min="22" max="24" width="9.453125" customWidth="1"/>
    <col min="25" max="25" width="9.453125" bestFit="1" customWidth="1"/>
    <col min="26" max="26" width="13" customWidth="1"/>
  </cols>
  <sheetData>
    <row r="1" spans="1:26" ht="16.5" x14ac:dyDescent="0.45">
      <c r="A1" t="s">
        <v>36</v>
      </c>
      <c r="T1" s="5" t="s">
        <v>5</v>
      </c>
      <c r="U1" s="30" t="s">
        <v>6</v>
      </c>
      <c r="V1" s="30"/>
      <c r="W1" s="5" t="str">
        <f>+T1</f>
        <v>P1</v>
      </c>
      <c r="X1" s="30" t="str">
        <f>+U1</f>
        <v>x1</v>
      </c>
      <c r="Y1" s="30"/>
      <c r="Z1" s="5" t="s">
        <v>9</v>
      </c>
    </row>
    <row r="2" spans="1:26" x14ac:dyDescent="0.35">
      <c r="B2" s="30" t="s">
        <v>8</v>
      </c>
      <c r="C2" s="30"/>
      <c r="D2" s="30"/>
      <c r="E2" s="30"/>
    </row>
    <row r="3" spans="1:26" x14ac:dyDescent="0.35">
      <c r="A3" t="s">
        <v>7</v>
      </c>
      <c r="B3" s="1" t="s">
        <v>10</v>
      </c>
      <c r="C3" s="1" t="s">
        <v>0</v>
      </c>
      <c r="D3" s="1"/>
      <c r="E3" s="1"/>
    </row>
    <row r="4" spans="1:26" x14ac:dyDescent="0.35">
      <c r="A4" t="s">
        <v>3</v>
      </c>
      <c r="B4" s="14">
        <f>+Parametri!B4</f>
        <v>10</v>
      </c>
      <c r="C4" s="14">
        <f>+Parametri!C4</f>
        <v>30</v>
      </c>
      <c r="D4" s="3"/>
      <c r="E4" s="2"/>
    </row>
    <row r="5" spans="1:26" x14ac:dyDescent="0.35">
      <c r="A5" t="s">
        <v>4</v>
      </c>
      <c r="B5" s="14">
        <f>+Parametri!B5</f>
        <v>8</v>
      </c>
      <c r="C5" s="14">
        <f>+Parametri!C5</f>
        <v>40</v>
      </c>
      <c r="E5" s="2"/>
    </row>
    <row r="6" spans="1:26" x14ac:dyDescent="0.35">
      <c r="B6" s="1" t="s">
        <v>1</v>
      </c>
      <c r="C6" s="1" t="s">
        <v>2</v>
      </c>
      <c r="D6" s="1"/>
      <c r="E6" s="1"/>
    </row>
    <row r="7" spans="1:26" x14ac:dyDescent="0.35">
      <c r="B7" s="3">
        <f>INTERCEPT(B4:B5,C4:C5)</f>
        <v>16</v>
      </c>
      <c r="C7" s="3">
        <f>SLOPE(B4:B5,C4:C5)</f>
        <v>-0.2</v>
      </c>
      <c r="D7" s="3"/>
      <c r="E7" s="3"/>
    </row>
    <row r="9" spans="1:26" x14ac:dyDescent="0.35">
      <c r="B9" s="30" t="s">
        <v>24</v>
      </c>
      <c r="C9" s="30"/>
    </row>
    <row r="10" spans="1:26" x14ac:dyDescent="0.35">
      <c r="A10" t="s">
        <v>12</v>
      </c>
      <c r="B10" s="1" t="s">
        <v>10</v>
      </c>
      <c r="C10" s="1" t="s">
        <v>0</v>
      </c>
    </row>
    <row r="11" spans="1:26" x14ac:dyDescent="0.35">
      <c r="A11" t="s">
        <v>3</v>
      </c>
      <c r="B11" s="14">
        <f>+Parametri!B11</f>
        <v>5</v>
      </c>
      <c r="C11" s="14">
        <f>+Parametri!C11</f>
        <v>30</v>
      </c>
    </row>
    <row r="12" spans="1:26" x14ac:dyDescent="0.35">
      <c r="A12" t="s">
        <v>4</v>
      </c>
      <c r="B12" s="14">
        <f>+Parametri!B12</f>
        <v>3</v>
      </c>
      <c r="C12" s="14">
        <f>+Parametri!C12</f>
        <v>10</v>
      </c>
    </row>
    <row r="13" spans="1:26" x14ac:dyDescent="0.35">
      <c r="B13" s="1" t="s">
        <v>1</v>
      </c>
      <c r="C13" s="1" t="s">
        <v>2</v>
      </c>
    </row>
    <row r="14" spans="1:26" x14ac:dyDescent="0.35">
      <c r="B14" s="3">
        <f>INTERCEPT(B11:B12,C11:C12)</f>
        <v>2</v>
      </c>
      <c r="C14" s="3">
        <f>SLOPE(B11:B12,C11:C12)</f>
        <v>0.1</v>
      </c>
    </row>
    <row r="15" spans="1:26" x14ac:dyDescent="0.35">
      <c r="B15" s="3"/>
      <c r="C15" s="3"/>
    </row>
    <row r="16" spans="1:26" x14ac:dyDescent="0.35">
      <c r="A16" t="s">
        <v>25</v>
      </c>
      <c r="B16" s="3">
        <f>+B14</f>
        <v>2</v>
      </c>
      <c r="C16" s="3">
        <f>+C14*2</f>
        <v>0.2</v>
      </c>
    </row>
    <row r="17" spans="1:3" x14ac:dyDescent="0.35">
      <c r="B17" s="3"/>
      <c r="C17" s="3"/>
    </row>
    <row r="18" spans="1:3" x14ac:dyDescent="0.35">
      <c r="B18" s="3"/>
      <c r="C18" s="3"/>
    </row>
    <row r="19" spans="1:3" x14ac:dyDescent="0.35">
      <c r="B19" s="3"/>
      <c r="C19" s="3"/>
    </row>
    <row r="20" spans="1:3" x14ac:dyDescent="0.35">
      <c r="B20" s="6" t="s">
        <v>10</v>
      </c>
      <c r="C20" s="6" t="s">
        <v>0</v>
      </c>
    </row>
    <row r="21" spans="1:3" x14ac:dyDescent="0.35">
      <c r="A21" t="s">
        <v>14</v>
      </c>
      <c r="B21" s="3">
        <f>+B14+C14*C21</f>
        <v>5.5</v>
      </c>
      <c r="C21" s="3">
        <f>+(B16-B7)/(C7-C16)</f>
        <v>35</v>
      </c>
    </row>
    <row r="22" spans="1:3" x14ac:dyDescent="0.35">
      <c r="B22" s="3"/>
      <c r="C22" s="3"/>
    </row>
    <row r="23" spans="1:3" x14ac:dyDescent="0.35">
      <c r="A23" t="s">
        <v>15</v>
      </c>
      <c r="B23" s="3">
        <f>+B21</f>
        <v>5.5</v>
      </c>
      <c r="C23" s="3">
        <v>0</v>
      </c>
    </row>
    <row r="24" spans="1:3" x14ac:dyDescent="0.35">
      <c r="B24" s="3">
        <f>+B23</f>
        <v>5.5</v>
      </c>
      <c r="C24" s="3">
        <f>+C21</f>
        <v>35</v>
      </c>
    </row>
    <row r="25" spans="1:3" x14ac:dyDescent="0.35">
      <c r="B25" s="3">
        <f>+B7+C7*C21</f>
        <v>9</v>
      </c>
      <c r="C25" s="3">
        <f>+C24</f>
        <v>35</v>
      </c>
    </row>
    <row r="26" spans="1:3" x14ac:dyDescent="0.35">
      <c r="B26" s="3">
        <v>0</v>
      </c>
      <c r="C26" s="3">
        <f>+C24</f>
        <v>35</v>
      </c>
    </row>
    <row r="27" spans="1:3" x14ac:dyDescent="0.35">
      <c r="B27" s="3"/>
      <c r="C27" s="3"/>
    </row>
    <row r="28" spans="1:3" x14ac:dyDescent="0.35">
      <c r="A28" t="s">
        <v>17</v>
      </c>
      <c r="B28" s="10">
        <f>+((B7+B21)*C21/2)</f>
        <v>376.25</v>
      </c>
      <c r="C28" s="3"/>
    </row>
    <row r="29" spans="1:3" x14ac:dyDescent="0.35">
      <c r="A29" t="s">
        <v>18</v>
      </c>
      <c r="B29" s="10">
        <f>+B24*C24</f>
        <v>192.5</v>
      </c>
      <c r="C29" s="3"/>
    </row>
    <row r="30" spans="1:3" x14ac:dyDescent="0.35">
      <c r="A30" t="s">
        <v>16</v>
      </c>
      <c r="B30" s="10">
        <f>+B28-B29</f>
        <v>183.75</v>
      </c>
      <c r="C30" s="3"/>
    </row>
    <row r="31" spans="1:3" x14ac:dyDescent="0.35">
      <c r="A31" t="s">
        <v>31</v>
      </c>
      <c r="B31" s="10">
        <f>+B30-'Libera concorrenza'!B25</f>
        <v>-34.027777777777715</v>
      </c>
      <c r="C31" s="3"/>
    </row>
    <row r="32" spans="1:3" x14ac:dyDescent="0.35">
      <c r="B32" s="13"/>
      <c r="C32" s="3"/>
    </row>
    <row r="33" spans="1:4" x14ac:dyDescent="0.35">
      <c r="A33" t="s">
        <v>21</v>
      </c>
      <c r="B33" s="10">
        <f>+B29</f>
        <v>192.5</v>
      </c>
      <c r="C33" s="3"/>
    </row>
    <row r="34" spans="1:4" x14ac:dyDescent="0.35">
      <c r="A34" t="s">
        <v>19</v>
      </c>
      <c r="B34" s="10">
        <f>+(B14+B21)*C24/2</f>
        <v>131.25</v>
      </c>
      <c r="C34" s="3"/>
    </row>
    <row r="35" spans="1:4" x14ac:dyDescent="0.35">
      <c r="A35" t="s">
        <v>20</v>
      </c>
      <c r="B35" s="10">
        <f>+B33-B34</f>
        <v>61.25</v>
      </c>
      <c r="C35" s="3"/>
    </row>
    <row r="36" spans="1:4" x14ac:dyDescent="0.35">
      <c r="A36" t="s">
        <v>32</v>
      </c>
      <c r="B36" s="10">
        <f>+B35-'Libera concorrenza'!B29</f>
        <v>-47.638888888888886</v>
      </c>
      <c r="C36" s="3"/>
    </row>
    <row r="37" spans="1:4" x14ac:dyDescent="0.35">
      <c r="B37" s="3"/>
      <c r="C37" s="3"/>
    </row>
    <row r="38" spans="1:4" x14ac:dyDescent="0.35">
      <c r="A38" t="s">
        <v>22</v>
      </c>
      <c r="B38" s="3">
        <f>+B30+B35</f>
        <v>245</v>
      </c>
      <c r="C38" s="3"/>
    </row>
    <row r="39" spans="1:4" x14ac:dyDescent="0.35">
      <c r="A39" t="s">
        <v>33</v>
      </c>
      <c r="B39" s="3">
        <f>+B38-'Libera concorrenza'!B31</f>
        <v>-81.666666666666629</v>
      </c>
      <c r="C39" s="3"/>
    </row>
    <row r="41" spans="1:4" x14ac:dyDescent="0.35">
      <c r="A41" t="s">
        <v>13</v>
      </c>
      <c r="B41" t="s">
        <v>8</v>
      </c>
      <c r="C41" t="str">
        <f>+B9</f>
        <v>Offerta - Spesa media</v>
      </c>
      <c r="D41" t="s">
        <v>25</v>
      </c>
    </row>
    <row r="42" spans="1:4" x14ac:dyDescent="0.35">
      <c r="A42">
        <v>0</v>
      </c>
      <c r="B42" s="3">
        <f>+$B$7+A42*$C$7</f>
        <v>16</v>
      </c>
      <c r="C42" s="3">
        <f>+$B$14+A42*$C$14</f>
        <v>2</v>
      </c>
      <c r="D42" s="3">
        <f>+$B$16+A42*$C$16</f>
        <v>2</v>
      </c>
    </row>
    <row r="43" spans="1:4" x14ac:dyDescent="0.35">
      <c r="A43">
        <v>1</v>
      </c>
      <c r="B43" s="3">
        <f t="shared" ref="B43:B106" si="0">+$B$7+A43*$C$7</f>
        <v>15.8</v>
      </c>
      <c r="C43" s="3">
        <f t="shared" ref="C43:C106" si="1">+$B$14+A43*$C$14</f>
        <v>2.1</v>
      </c>
      <c r="D43" s="3">
        <f t="shared" ref="D43:D106" si="2">+$B$16+A43*$C$16</f>
        <v>2.2000000000000002</v>
      </c>
    </row>
    <row r="44" spans="1:4" x14ac:dyDescent="0.35">
      <c r="A44">
        <v>2</v>
      </c>
      <c r="B44" s="3">
        <f t="shared" si="0"/>
        <v>15.6</v>
      </c>
      <c r="C44" s="3">
        <f t="shared" si="1"/>
        <v>2.2000000000000002</v>
      </c>
      <c r="D44" s="3">
        <f t="shared" si="2"/>
        <v>2.4</v>
      </c>
    </row>
    <row r="45" spans="1:4" x14ac:dyDescent="0.35">
      <c r="A45">
        <v>3</v>
      </c>
      <c r="B45" s="3">
        <f t="shared" si="0"/>
        <v>15.4</v>
      </c>
      <c r="C45" s="3">
        <f t="shared" si="1"/>
        <v>2.2999999999999998</v>
      </c>
      <c r="D45" s="3">
        <f t="shared" si="2"/>
        <v>2.6</v>
      </c>
    </row>
    <row r="46" spans="1:4" x14ac:dyDescent="0.35">
      <c r="A46">
        <v>4</v>
      </c>
      <c r="B46" s="3">
        <f t="shared" si="0"/>
        <v>15.2</v>
      </c>
      <c r="C46" s="3">
        <f t="shared" si="1"/>
        <v>2.4</v>
      </c>
      <c r="D46" s="3">
        <f t="shared" si="2"/>
        <v>2.8</v>
      </c>
    </row>
    <row r="47" spans="1:4" x14ac:dyDescent="0.35">
      <c r="A47">
        <v>5</v>
      </c>
      <c r="B47" s="3">
        <f t="shared" si="0"/>
        <v>15</v>
      </c>
      <c r="C47" s="3">
        <f t="shared" si="1"/>
        <v>2.5</v>
      </c>
      <c r="D47" s="3">
        <f t="shared" si="2"/>
        <v>3</v>
      </c>
    </row>
    <row r="48" spans="1:4" x14ac:dyDescent="0.35">
      <c r="A48">
        <v>6</v>
      </c>
      <c r="B48" s="3">
        <f t="shared" si="0"/>
        <v>14.8</v>
      </c>
      <c r="C48" s="3">
        <f t="shared" si="1"/>
        <v>2.6</v>
      </c>
      <c r="D48" s="3">
        <f t="shared" si="2"/>
        <v>3.2</v>
      </c>
    </row>
    <row r="49" spans="1:4" x14ac:dyDescent="0.35">
      <c r="A49">
        <v>7</v>
      </c>
      <c r="B49" s="3">
        <f t="shared" si="0"/>
        <v>14.6</v>
      </c>
      <c r="C49" s="3">
        <f t="shared" si="1"/>
        <v>2.7</v>
      </c>
      <c r="D49" s="3">
        <f t="shared" si="2"/>
        <v>3.4000000000000004</v>
      </c>
    </row>
    <row r="50" spans="1:4" x14ac:dyDescent="0.35">
      <c r="A50">
        <v>8</v>
      </c>
      <c r="B50" s="3">
        <f t="shared" si="0"/>
        <v>14.4</v>
      </c>
      <c r="C50" s="3">
        <f t="shared" si="1"/>
        <v>2.8</v>
      </c>
      <c r="D50" s="3">
        <f t="shared" si="2"/>
        <v>3.6</v>
      </c>
    </row>
    <row r="51" spans="1:4" x14ac:dyDescent="0.35">
      <c r="A51">
        <v>9</v>
      </c>
      <c r="B51" s="3">
        <f t="shared" si="0"/>
        <v>14.2</v>
      </c>
      <c r="C51" s="3">
        <f t="shared" si="1"/>
        <v>2.9</v>
      </c>
      <c r="D51" s="3">
        <f t="shared" si="2"/>
        <v>3.8</v>
      </c>
    </row>
    <row r="52" spans="1:4" x14ac:dyDescent="0.35">
      <c r="A52">
        <v>10</v>
      </c>
      <c r="B52" s="3">
        <f t="shared" si="0"/>
        <v>14</v>
      </c>
      <c r="C52" s="3">
        <f t="shared" si="1"/>
        <v>3</v>
      </c>
      <c r="D52" s="3">
        <f t="shared" si="2"/>
        <v>4</v>
      </c>
    </row>
    <row r="53" spans="1:4" x14ac:dyDescent="0.35">
      <c r="A53">
        <v>11</v>
      </c>
      <c r="B53" s="3">
        <f t="shared" si="0"/>
        <v>13.8</v>
      </c>
      <c r="C53" s="3">
        <f t="shared" si="1"/>
        <v>3.1</v>
      </c>
      <c r="D53" s="3">
        <f t="shared" si="2"/>
        <v>4.2</v>
      </c>
    </row>
    <row r="54" spans="1:4" x14ac:dyDescent="0.35">
      <c r="A54">
        <v>12</v>
      </c>
      <c r="B54" s="3">
        <f t="shared" si="0"/>
        <v>13.6</v>
      </c>
      <c r="C54" s="3">
        <f t="shared" si="1"/>
        <v>3.2</v>
      </c>
      <c r="D54" s="3">
        <f t="shared" si="2"/>
        <v>4.4000000000000004</v>
      </c>
    </row>
    <row r="55" spans="1:4" x14ac:dyDescent="0.35">
      <c r="A55">
        <v>13</v>
      </c>
      <c r="B55" s="3">
        <f t="shared" si="0"/>
        <v>13.4</v>
      </c>
      <c r="C55" s="3">
        <f t="shared" si="1"/>
        <v>3.3</v>
      </c>
      <c r="D55" s="3">
        <f t="shared" si="2"/>
        <v>4.5999999999999996</v>
      </c>
    </row>
    <row r="56" spans="1:4" x14ac:dyDescent="0.35">
      <c r="A56">
        <v>14</v>
      </c>
      <c r="B56" s="3">
        <f t="shared" si="0"/>
        <v>13.2</v>
      </c>
      <c r="C56" s="3">
        <f t="shared" si="1"/>
        <v>3.4000000000000004</v>
      </c>
      <c r="D56" s="3">
        <f t="shared" si="2"/>
        <v>4.8000000000000007</v>
      </c>
    </row>
    <row r="57" spans="1:4" x14ac:dyDescent="0.35">
      <c r="A57">
        <v>15</v>
      </c>
      <c r="B57" s="3">
        <f t="shared" si="0"/>
        <v>13</v>
      </c>
      <c r="C57" s="3">
        <f t="shared" si="1"/>
        <v>3.5</v>
      </c>
      <c r="D57" s="3">
        <f t="shared" si="2"/>
        <v>5</v>
      </c>
    </row>
    <row r="58" spans="1:4" x14ac:dyDescent="0.35">
      <c r="A58">
        <v>16</v>
      </c>
      <c r="B58" s="3">
        <f t="shared" si="0"/>
        <v>12.8</v>
      </c>
      <c r="C58" s="3">
        <f t="shared" si="1"/>
        <v>3.6</v>
      </c>
      <c r="D58" s="3">
        <f t="shared" si="2"/>
        <v>5.2</v>
      </c>
    </row>
    <row r="59" spans="1:4" x14ac:dyDescent="0.35">
      <c r="A59">
        <v>17</v>
      </c>
      <c r="B59" s="3">
        <f t="shared" si="0"/>
        <v>12.6</v>
      </c>
      <c r="C59" s="3">
        <f t="shared" si="1"/>
        <v>3.7</v>
      </c>
      <c r="D59" s="3">
        <f t="shared" si="2"/>
        <v>5.4</v>
      </c>
    </row>
    <row r="60" spans="1:4" x14ac:dyDescent="0.35">
      <c r="A60">
        <v>18</v>
      </c>
      <c r="B60" s="3">
        <f t="shared" si="0"/>
        <v>12.4</v>
      </c>
      <c r="C60" s="3">
        <f t="shared" si="1"/>
        <v>3.8</v>
      </c>
      <c r="D60" s="3">
        <f t="shared" si="2"/>
        <v>5.6</v>
      </c>
    </row>
    <row r="61" spans="1:4" x14ac:dyDescent="0.35">
      <c r="A61">
        <v>19</v>
      </c>
      <c r="B61" s="3">
        <f t="shared" si="0"/>
        <v>12.2</v>
      </c>
      <c r="C61" s="3">
        <f t="shared" si="1"/>
        <v>3.9000000000000004</v>
      </c>
      <c r="D61" s="3">
        <f t="shared" si="2"/>
        <v>5.8000000000000007</v>
      </c>
    </row>
    <row r="62" spans="1:4" x14ac:dyDescent="0.35">
      <c r="A62">
        <v>20</v>
      </c>
      <c r="B62" s="3">
        <f t="shared" si="0"/>
        <v>12</v>
      </c>
      <c r="C62" s="3">
        <f t="shared" si="1"/>
        <v>4</v>
      </c>
      <c r="D62" s="3">
        <f t="shared" si="2"/>
        <v>6</v>
      </c>
    </row>
    <row r="63" spans="1:4" x14ac:dyDescent="0.35">
      <c r="A63">
        <v>21</v>
      </c>
      <c r="B63" s="3">
        <f t="shared" si="0"/>
        <v>11.8</v>
      </c>
      <c r="C63" s="3">
        <f t="shared" si="1"/>
        <v>4.0999999999999996</v>
      </c>
      <c r="D63" s="3">
        <f t="shared" si="2"/>
        <v>6.2</v>
      </c>
    </row>
    <row r="64" spans="1:4" x14ac:dyDescent="0.35">
      <c r="A64">
        <v>22</v>
      </c>
      <c r="B64" s="3">
        <f t="shared" si="0"/>
        <v>11.6</v>
      </c>
      <c r="C64" s="3">
        <f t="shared" si="1"/>
        <v>4.2</v>
      </c>
      <c r="D64" s="3">
        <f t="shared" si="2"/>
        <v>6.4</v>
      </c>
    </row>
    <row r="65" spans="1:4" x14ac:dyDescent="0.35">
      <c r="A65">
        <v>23</v>
      </c>
      <c r="B65" s="3">
        <f t="shared" si="0"/>
        <v>11.399999999999999</v>
      </c>
      <c r="C65" s="3">
        <f t="shared" si="1"/>
        <v>4.3000000000000007</v>
      </c>
      <c r="D65" s="3">
        <f t="shared" si="2"/>
        <v>6.6000000000000005</v>
      </c>
    </row>
    <row r="66" spans="1:4" x14ac:dyDescent="0.35">
      <c r="A66">
        <v>24</v>
      </c>
      <c r="B66" s="3">
        <f t="shared" si="0"/>
        <v>11.2</v>
      </c>
      <c r="C66" s="3">
        <f t="shared" si="1"/>
        <v>4.4000000000000004</v>
      </c>
      <c r="D66" s="3">
        <f t="shared" si="2"/>
        <v>6.8000000000000007</v>
      </c>
    </row>
    <row r="67" spans="1:4" x14ac:dyDescent="0.35">
      <c r="A67">
        <v>25</v>
      </c>
      <c r="B67" s="3">
        <f t="shared" si="0"/>
        <v>11</v>
      </c>
      <c r="C67" s="3">
        <f t="shared" si="1"/>
        <v>4.5</v>
      </c>
      <c r="D67" s="3">
        <f t="shared" si="2"/>
        <v>7</v>
      </c>
    </row>
    <row r="68" spans="1:4" x14ac:dyDescent="0.35">
      <c r="A68">
        <v>26</v>
      </c>
      <c r="B68" s="3">
        <f t="shared" si="0"/>
        <v>10.8</v>
      </c>
      <c r="C68" s="3">
        <f t="shared" si="1"/>
        <v>4.5999999999999996</v>
      </c>
      <c r="D68" s="3">
        <f t="shared" si="2"/>
        <v>7.2</v>
      </c>
    </row>
    <row r="69" spans="1:4" x14ac:dyDescent="0.35">
      <c r="A69">
        <v>27</v>
      </c>
      <c r="B69" s="3">
        <f t="shared" si="0"/>
        <v>10.6</v>
      </c>
      <c r="C69" s="3">
        <f t="shared" si="1"/>
        <v>4.7</v>
      </c>
      <c r="D69" s="3">
        <f t="shared" si="2"/>
        <v>7.4</v>
      </c>
    </row>
    <row r="70" spans="1:4" x14ac:dyDescent="0.35">
      <c r="A70">
        <v>28</v>
      </c>
      <c r="B70" s="3">
        <f t="shared" si="0"/>
        <v>10.399999999999999</v>
      </c>
      <c r="C70" s="3">
        <f t="shared" si="1"/>
        <v>4.8000000000000007</v>
      </c>
      <c r="D70" s="3">
        <f t="shared" si="2"/>
        <v>7.6000000000000005</v>
      </c>
    </row>
    <row r="71" spans="1:4" x14ac:dyDescent="0.35">
      <c r="A71">
        <v>29</v>
      </c>
      <c r="B71" s="3">
        <f t="shared" si="0"/>
        <v>10.199999999999999</v>
      </c>
      <c r="C71" s="3">
        <f t="shared" si="1"/>
        <v>4.9000000000000004</v>
      </c>
      <c r="D71" s="3">
        <f t="shared" si="2"/>
        <v>7.8000000000000007</v>
      </c>
    </row>
    <row r="72" spans="1:4" x14ac:dyDescent="0.35">
      <c r="A72">
        <v>30</v>
      </c>
      <c r="B72" s="3">
        <f t="shared" si="0"/>
        <v>10</v>
      </c>
      <c r="C72" s="3">
        <f t="shared" si="1"/>
        <v>5</v>
      </c>
      <c r="D72" s="3">
        <f t="shared" si="2"/>
        <v>8</v>
      </c>
    </row>
    <row r="73" spans="1:4" x14ac:dyDescent="0.35">
      <c r="A73">
        <v>31</v>
      </c>
      <c r="B73" s="3">
        <f t="shared" si="0"/>
        <v>9.8000000000000007</v>
      </c>
      <c r="C73" s="3">
        <f t="shared" si="1"/>
        <v>5.0999999999999996</v>
      </c>
      <c r="D73" s="3">
        <f t="shared" si="2"/>
        <v>8.1999999999999993</v>
      </c>
    </row>
    <row r="74" spans="1:4" x14ac:dyDescent="0.35">
      <c r="A74">
        <v>32</v>
      </c>
      <c r="B74" s="3">
        <f t="shared" si="0"/>
        <v>9.6</v>
      </c>
      <c r="C74" s="3">
        <f t="shared" si="1"/>
        <v>5.2</v>
      </c>
      <c r="D74" s="3">
        <f t="shared" si="2"/>
        <v>8.4</v>
      </c>
    </row>
    <row r="75" spans="1:4" x14ac:dyDescent="0.35">
      <c r="A75">
        <v>33</v>
      </c>
      <c r="B75" s="3">
        <f t="shared" si="0"/>
        <v>9.3999999999999986</v>
      </c>
      <c r="C75" s="3">
        <f t="shared" si="1"/>
        <v>5.3000000000000007</v>
      </c>
      <c r="D75" s="3">
        <f t="shared" si="2"/>
        <v>8.6000000000000014</v>
      </c>
    </row>
    <row r="76" spans="1:4" x14ac:dyDescent="0.35">
      <c r="A76">
        <v>34</v>
      </c>
      <c r="B76" s="3">
        <f t="shared" si="0"/>
        <v>9.1999999999999993</v>
      </c>
      <c r="C76" s="3">
        <f t="shared" si="1"/>
        <v>5.4</v>
      </c>
      <c r="D76" s="3">
        <f t="shared" si="2"/>
        <v>8.8000000000000007</v>
      </c>
    </row>
    <row r="77" spans="1:4" x14ac:dyDescent="0.35">
      <c r="A77">
        <v>35</v>
      </c>
      <c r="B77" s="3">
        <f t="shared" si="0"/>
        <v>9</v>
      </c>
      <c r="C77" s="3">
        <f t="shared" si="1"/>
        <v>5.5</v>
      </c>
      <c r="D77" s="3">
        <f t="shared" si="2"/>
        <v>9</v>
      </c>
    </row>
    <row r="78" spans="1:4" x14ac:dyDescent="0.35">
      <c r="A78">
        <v>36</v>
      </c>
      <c r="B78" s="3">
        <f t="shared" si="0"/>
        <v>8.8000000000000007</v>
      </c>
      <c r="C78" s="3">
        <f t="shared" si="1"/>
        <v>5.6</v>
      </c>
      <c r="D78" s="3">
        <f t="shared" si="2"/>
        <v>9.1999999999999993</v>
      </c>
    </row>
    <row r="79" spans="1:4" x14ac:dyDescent="0.35">
      <c r="A79">
        <v>37</v>
      </c>
      <c r="B79" s="3">
        <f t="shared" si="0"/>
        <v>8.6</v>
      </c>
      <c r="C79" s="3">
        <f t="shared" si="1"/>
        <v>5.7</v>
      </c>
      <c r="D79" s="3">
        <f t="shared" si="2"/>
        <v>9.4</v>
      </c>
    </row>
    <row r="80" spans="1:4" x14ac:dyDescent="0.35">
      <c r="A80">
        <v>38</v>
      </c>
      <c r="B80" s="3">
        <f t="shared" si="0"/>
        <v>8.3999999999999986</v>
      </c>
      <c r="C80" s="3">
        <f t="shared" si="1"/>
        <v>5.8000000000000007</v>
      </c>
      <c r="D80" s="3">
        <f t="shared" si="2"/>
        <v>9.6000000000000014</v>
      </c>
    </row>
    <row r="81" spans="1:4" x14ac:dyDescent="0.35">
      <c r="A81">
        <v>39</v>
      </c>
      <c r="B81" s="3">
        <f t="shared" si="0"/>
        <v>8.1999999999999993</v>
      </c>
      <c r="C81" s="3">
        <f t="shared" si="1"/>
        <v>5.9</v>
      </c>
      <c r="D81" s="3">
        <f t="shared" si="2"/>
        <v>9.8000000000000007</v>
      </c>
    </row>
    <row r="82" spans="1:4" x14ac:dyDescent="0.35">
      <c r="A82">
        <v>40</v>
      </c>
      <c r="B82" s="3">
        <f t="shared" si="0"/>
        <v>8</v>
      </c>
      <c r="C82" s="3">
        <f t="shared" si="1"/>
        <v>6</v>
      </c>
      <c r="D82" s="3">
        <f t="shared" si="2"/>
        <v>10</v>
      </c>
    </row>
    <row r="83" spans="1:4" x14ac:dyDescent="0.35">
      <c r="A83">
        <v>41</v>
      </c>
      <c r="B83" s="3">
        <f t="shared" si="0"/>
        <v>7.7999999999999989</v>
      </c>
      <c r="C83" s="3">
        <f t="shared" si="1"/>
        <v>6.1000000000000005</v>
      </c>
      <c r="D83" s="3">
        <f t="shared" si="2"/>
        <v>10.200000000000001</v>
      </c>
    </row>
    <row r="84" spans="1:4" x14ac:dyDescent="0.35">
      <c r="A84">
        <v>42</v>
      </c>
      <c r="B84" s="3">
        <f t="shared" si="0"/>
        <v>7.6</v>
      </c>
      <c r="C84" s="3">
        <f t="shared" si="1"/>
        <v>6.2</v>
      </c>
      <c r="D84" s="3">
        <f t="shared" si="2"/>
        <v>10.4</v>
      </c>
    </row>
    <row r="85" spans="1:4" x14ac:dyDescent="0.35">
      <c r="A85">
        <v>43</v>
      </c>
      <c r="B85" s="3">
        <f t="shared" si="0"/>
        <v>7.4</v>
      </c>
      <c r="C85" s="3">
        <f t="shared" si="1"/>
        <v>6.3</v>
      </c>
      <c r="D85" s="3">
        <f t="shared" si="2"/>
        <v>10.6</v>
      </c>
    </row>
    <row r="86" spans="1:4" x14ac:dyDescent="0.35">
      <c r="A86">
        <v>44</v>
      </c>
      <c r="B86" s="3">
        <f t="shared" si="0"/>
        <v>7.1999999999999993</v>
      </c>
      <c r="C86" s="3">
        <f t="shared" si="1"/>
        <v>6.4</v>
      </c>
      <c r="D86" s="3">
        <f t="shared" si="2"/>
        <v>10.8</v>
      </c>
    </row>
    <row r="87" spans="1:4" x14ac:dyDescent="0.35">
      <c r="A87">
        <v>45</v>
      </c>
      <c r="B87" s="3">
        <f t="shared" si="0"/>
        <v>7</v>
      </c>
      <c r="C87" s="3">
        <f t="shared" si="1"/>
        <v>6.5</v>
      </c>
      <c r="D87" s="3">
        <f t="shared" si="2"/>
        <v>11</v>
      </c>
    </row>
    <row r="88" spans="1:4" x14ac:dyDescent="0.35">
      <c r="A88">
        <v>46</v>
      </c>
      <c r="B88" s="3">
        <f t="shared" si="0"/>
        <v>6.7999999999999989</v>
      </c>
      <c r="C88" s="3">
        <f t="shared" si="1"/>
        <v>6.6000000000000005</v>
      </c>
      <c r="D88" s="3">
        <f t="shared" si="2"/>
        <v>11.200000000000001</v>
      </c>
    </row>
    <row r="89" spans="1:4" x14ac:dyDescent="0.35">
      <c r="A89">
        <v>47</v>
      </c>
      <c r="B89" s="3">
        <f t="shared" si="0"/>
        <v>6.6</v>
      </c>
      <c r="C89" s="3">
        <f t="shared" si="1"/>
        <v>6.7</v>
      </c>
      <c r="D89" s="3">
        <f t="shared" si="2"/>
        <v>11.4</v>
      </c>
    </row>
    <row r="90" spans="1:4" x14ac:dyDescent="0.35">
      <c r="A90">
        <v>48</v>
      </c>
      <c r="B90" s="3">
        <f t="shared" si="0"/>
        <v>6.3999999999999986</v>
      </c>
      <c r="C90" s="3">
        <f t="shared" si="1"/>
        <v>6.8000000000000007</v>
      </c>
      <c r="D90" s="3">
        <f t="shared" si="2"/>
        <v>11.600000000000001</v>
      </c>
    </row>
    <row r="91" spans="1:4" x14ac:dyDescent="0.35">
      <c r="A91">
        <v>49</v>
      </c>
      <c r="B91" s="3">
        <f t="shared" si="0"/>
        <v>6.1999999999999993</v>
      </c>
      <c r="C91" s="3">
        <f t="shared" si="1"/>
        <v>6.9</v>
      </c>
      <c r="D91" s="3">
        <f t="shared" si="2"/>
        <v>11.8</v>
      </c>
    </row>
    <row r="92" spans="1:4" x14ac:dyDescent="0.35">
      <c r="A92">
        <v>50</v>
      </c>
      <c r="B92" s="3">
        <f t="shared" si="0"/>
        <v>6</v>
      </c>
      <c r="C92" s="3">
        <f t="shared" si="1"/>
        <v>7</v>
      </c>
      <c r="D92" s="3">
        <f t="shared" si="2"/>
        <v>12</v>
      </c>
    </row>
    <row r="93" spans="1:4" x14ac:dyDescent="0.35">
      <c r="A93">
        <v>51</v>
      </c>
      <c r="B93" s="3">
        <f t="shared" si="0"/>
        <v>5.7999999999999989</v>
      </c>
      <c r="C93" s="3">
        <f t="shared" si="1"/>
        <v>7.1000000000000005</v>
      </c>
      <c r="D93" s="3">
        <f t="shared" si="2"/>
        <v>12.200000000000001</v>
      </c>
    </row>
    <row r="94" spans="1:4" x14ac:dyDescent="0.35">
      <c r="A94">
        <v>52</v>
      </c>
      <c r="B94" s="3">
        <f t="shared" si="0"/>
        <v>5.6</v>
      </c>
      <c r="C94" s="3">
        <f t="shared" si="1"/>
        <v>7.2</v>
      </c>
      <c r="D94" s="3">
        <f t="shared" si="2"/>
        <v>12.4</v>
      </c>
    </row>
    <row r="95" spans="1:4" x14ac:dyDescent="0.35">
      <c r="A95">
        <v>53</v>
      </c>
      <c r="B95" s="3">
        <f t="shared" si="0"/>
        <v>5.3999999999999986</v>
      </c>
      <c r="C95" s="3">
        <f t="shared" si="1"/>
        <v>7.3000000000000007</v>
      </c>
      <c r="D95" s="3">
        <f t="shared" si="2"/>
        <v>12.600000000000001</v>
      </c>
    </row>
    <row r="96" spans="1:4" x14ac:dyDescent="0.35">
      <c r="A96">
        <v>54</v>
      </c>
      <c r="B96" s="3">
        <f t="shared" si="0"/>
        <v>5.1999999999999993</v>
      </c>
      <c r="C96" s="3">
        <f t="shared" si="1"/>
        <v>7.4</v>
      </c>
      <c r="D96" s="3">
        <f t="shared" si="2"/>
        <v>12.8</v>
      </c>
    </row>
    <row r="97" spans="1:4" x14ac:dyDescent="0.35">
      <c r="A97">
        <v>55</v>
      </c>
      <c r="B97" s="3">
        <f t="shared" si="0"/>
        <v>5</v>
      </c>
      <c r="C97" s="3">
        <f t="shared" si="1"/>
        <v>7.5</v>
      </c>
      <c r="D97" s="3">
        <f t="shared" si="2"/>
        <v>13</v>
      </c>
    </row>
    <row r="98" spans="1:4" x14ac:dyDescent="0.35">
      <c r="A98">
        <v>56</v>
      </c>
      <c r="B98" s="3">
        <f t="shared" si="0"/>
        <v>4.7999999999999989</v>
      </c>
      <c r="C98" s="3">
        <f t="shared" si="1"/>
        <v>7.6000000000000005</v>
      </c>
      <c r="D98" s="3">
        <f t="shared" si="2"/>
        <v>13.200000000000001</v>
      </c>
    </row>
    <row r="99" spans="1:4" x14ac:dyDescent="0.35">
      <c r="A99">
        <v>57</v>
      </c>
      <c r="B99" s="3">
        <f t="shared" si="0"/>
        <v>4.5999999999999996</v>
      </c>
      <c r="C99" s="3">
        <f t="shared" si="1"/>
        <v>7.7</v>
      </c>
      <c r="D99" s="3">
        <f t="shared" si="2"/>
        <v>13.4</v>
      </c>
    </row>
    <row r="100" spans="1:4" x14ac:dyDescent="0.35">
      <c r="A100">
        <v>58</v>
      </c>
      <c r="B100" s="3">
        <f t="shared" si="0"/>
        <v>4.3999999999999986</v>
      </c>
      <c r="C100" s="3">
        <f t="shared" si="1"/>
        <v>7.8000000000000007</v>
      </c>
      <c r="D100" s="3">
        <f t="shared" si="2"/>
        <v>13.600000000000001</v>
      </c>
    </row>
    <row r="101" spans="1:4" x14ac:dyDescent="0.35">
      <c r="A101">
        <v>59</v>
      </c>
      <c r="B101" s="3">
        <f t="shared" si="0"/>
        <v>4.1999999999999993</v>
      </c>
      <c r="C101" s="3">
        <f t="shared" si="1"/>
        <v>7.9</v>
      </c>
      <c r="D101" s="3">
        <f t="shared" si="2"/>
        <v>13.8</v>
      </c>
    </row>
    <row r="102" spans="1:4" x14ac:dyDescent="0.35">
      <c r="A102">
        <v>60</v>
      </c>
      <c r="B102" s="3">
        <f t="shared" si="0"/>
        <v>4</v>
      </c>
      <c r="C102" s="3">
        <f t="shared" si="1"/>
        <v>8</v>
      </c>
      <c r="D102" s="3">
        <f t="shared" si="2"/>
        <v>14</v>
      </c>
    </row>
    <row r="103" spans="1:4" x14ac:dyDescent="0.35">
      <c r="A103">
        <v>61</v>
      </c>
      <c r="B103" s="3">
        <f t="shared" si="0"/>
        <v>3.7999999999999989</v>
      </c>
      <c r="C103" s="3">
        <f t="shared" si="1"/>
        <v>8.1000000000000014</v>
      </c>
      <c r="D103" s="3">
        <f t="shared" si="2"/>
        <v>14.200000000000001</v>
      </c>
    </row>
    <row r="104" spans="1:4" x14ac:dyDescent="0.35">
      <c r="A104">
        <v>62</v>
      </c>
      <c r="B104" s="3">
        <f t="shared" si="0"/>
        <v>3.5999999999999996</v>
      </c>
      <c r="C104" s="3">
        <f t="shared" si="1"/>
        <v>8.1999999999999993</v>
      </c>
      <c r="D104" s="3">
        <f t="shared" si="2"/>
        <v>14.4</v>
      </c>
    </row>
    <row r="105" spans="1:4" x14ac:dyDescent="0.35">
      <c r="A105">
        <v>63</v>
      </c>
      <c r="B105" s="3">
        <f t="shared" si="0"/>
        <v>3.3999999999999986</v>
      </c>
      <c r="C105" s="3">
        <f t="shared" si="1"/>
        <v>8.3000000000000007</v>
      </c>
      <c r="D105" s="3">
        <f t="shared" si="2"/>
        <v>14.600000000000001</v>
      </c>
    </row>
    <row r="106" spans="1:4" x14ac:dyDescent="0.35">
      <c r="A106">
        <v>64</v>
      </c>
      <c r="B106" s="3">
        <f t="shared" si="0"/>
        <v>3.1999999999999993</v>
      </c>
      <c r="C106" s="3">
        <f t="shared" si="1"/>
        <v>8.4</v>
      </c>
      <c r="D106" s="3">
        <f t="shared" si="2"/>
        <v>14.8</v>
      </c>
    </row>
    <row r="107" spans="1:4" x14ac:dyDescent="0.35">
      <c r="A107">
        <v>65</v>
      </c>
      <c r="B107" s="3">
        <f t="shared" ref="B107:B122" si="3">+$B$7+A107*$C$7</f>
        <v>3</v>
      </c>
      <c r="C107" s="3">
        <f t="shared" ref="C107:C122" si="4">+$B$14+A107*$C$14</f>
        <v>8.5</v>
      </c>
      <c r="D107" s="3">
        <f t="shared" ref="D107:D122" si="5">+$B$16+A107*$C$16</f>
        <v>15</v>
      </c>
    </row>
    <row r="108" spans="1:4" x14ac:dyDescent="0.35">
      <c r="A108">
        <v>66</v>
      </c>
      <c r="B108" s="3">
        <f t="shared" si="3"/>
        <v>2.7999999999999989</v>
      </c>
      <c r="C108" s="3">
        <f t="shared" si="4"/>
        <v>8.6000000000000014</v>
      </c>
      <c r="D108" s="3">
        <f t="shared" si="5"/>
        <v>15.200000000000001</v>
      </c>
    </row>
    <row r="109" spans="1:4" x14ac:dyDescent="0.35">
      <c r="A109">
        <v>67</v>
      </c>
      <c r="B109" s="3">
        <f t="shared" si="3"/>
        <v>2.5999999999999996</v>
      </c>
      <c r="C109" s="3">
        <f t="shared" si="4"/>
        <v>8.6999999999999993</v>
      </c>
      <c r="D109" s="3">
        <f t="shared" si="5"/>
        <v>15.4</v>
      </c>
    </row>
    <row r="110" spans="1:4" x14ac:dyDescent="0.35">
      <c r="A110">
        <v>68</v>
      </c>
      <c r="B110" s="3">
        <f t="shared" si="3"/>
        <v>2.3999999999999986</v>
      </c>
      <c r="C110" s="3">
        <f t="shared" si="4"/>
        <v>8.8000000000000007</v>
      </c>
      <c r="D110" s="3">
        <f t="shared" si="5"/>
        <v>15.600000000000001</v>
      </c>
    </row>
    <row r="111" spans="1:4" x14ac:dyDescent="0.35">
      <c r="A111">
        <v>69</v>
      </c>
      <c r="B111" s="3">
        <f t="shared" si="3"/>
        <v>2.1999999999999993</v>
      </c>
      <c r="C111" s="3">
        <f t="shared" si="4"/>
        <v>8.9</v>
      </c>
      <c r="D111" s="3">
        <f t="shared" si="5"/>
        <v>15.8</v>
      </c>
    </row>
    <row r="112" spans="1:4" x14ac:dyDescent="0.35">
      <c r="A112">
        <v>70</v>
      </c>
      <c r="B112" s="3">
        <f t="shared" si="3"/>
        <v>2</v>
      </c>
      <c r="C112" s="3">
        <f t="shared" si="4"/>
        <v>9</v>
      </c>
      <c r="D112" s="3">
        <f t="shared" si="5"/>
        <v>16</v>
      </c>
    </row>
    <row r="113" spans="1:4" x14ac:dyDescent="0.35">
      <c r="A113">
        <v>71</v>
      </c>
      <c r="B113" s="3">
        <f t="shared" si="3"/>
        <v>1.7999999999999989</v>
      </c>
      <c r="C113" s="3">
        <f t="shared" si="4"/>
        <v>9.1000000000000014</v>
      </c>
      <c r="D113" s="3">
        <f t="shared" si="5"/>
        <v>16.200000000000003</v>
      </c>
    </row>
    <row r="114" spans="1:4" x14ac:dyDescent="0.35">
      <c r="A114">
        <v>72</v>
      </c>
      <c r="B114" s="3">
        <f t="shared" si="3"/>
        <v>1.5999999999999996</v>
      </c>
      <c r="C114" s="3">
        <f t="shared" si="4"/>
        <v>9.1999999999999993</v>
      </c>
      <c r="D114" s="3">
        <f t="shared" si="5"/>
        <v>16.399999999999999</v>
      </c>
    </row>
    <row r="115" spans="1:4" x14ac:dyDescent="0.35">
      <c r="A115">
        <v>73</v>
      </c>
      <c r="B115" s="3">
        <f t="shared" si="3"/>
        <v>1.3999999999999986</v>
      </c>
      <c r="C115" s="3">
        <f t="shared" si="4"/>
        <v>9.3000000000000007</v>
      </c>
      <c r="D115" s="3">
        <f t="shared" si="5"/>
        <v>16.600000000000001</v>
      </c>
    </row>
    <row r="116" spans="1:4" x14ac:dyDescent="0.35">
      <c r="A116">
        <v>74</v>
      </c>
      <c r="B116" s="3">
        <f t="shared" si="3"/>
        <v>1.1999999999999993</v>
      </c>
      <c r="C116" s="3">
        <f t="shared" si="4"/>
        <v>9.4</v>
      </c>
      <c r="D116" s="3">
        <f t="shared" si="5"/>
        <v>16.8</v>
      </c>
    </row>
    <row r="117" spans="1:4" x14ac:dyDescent="0.35">
      <c r="A117">
        <v>75</v>
      </c>
      <c r="B117" s="3">
        <f t="shared" si="3"/>
        <v>1</v>
      </c>
      <c r="C117" s="3">
        <f t="shared" si="4"/>
        <v>9.5</v>
      </c>
      <c r="D117" s="3">
        <f t="shared" si="5"/>
        <v>17</v>
      </c>
    </row>
    <row r="118" spans="1:4" x14ac:dyDescent="0.35">
      <c r="A118">
        <v>76</v>
      </c>
      <c r="B118" s="3">
        <f t="shared" si="3"/>
        <v>0.79999999999999893</v>
      </c>
      <c r="C118" s="3">
        <f t="shared" si="4"/>
        <v>9.6000000000000014</v>
      </c>
      <c r="D118" s="3">
        <f t="shared" si="5"/>
        <v>17.200000000000003</v>
      </c>
    </row>
    <row r="119" spans="1:4" x14ac:dyDescent="0.35">
      <c r="A119">
        <v>77</v>
      </c>
      <c r="B119" s="3">
        <f t="shared" si="3"/>
        <v>0.59999999999999964</v>
      </c>
      <c r="C119" s="3">
        <f t="shared" si="4"/>
        <v>9.6999999999999993</v>
      </c>
      <c r="D119" s="3">
        <f t="shared" si="5"/>
        <v>17.399999999999999</v>
      </c>
    </row>
    <row r="120" spans="1:4" x14ac:dyDescent="0.35">
      <c r="A120">
        <v>78</v>
      </c>
      <c r="B120" s="3">
        <f t="shared" si="3"/>
        <v>0.39999999999999858</v>
      </c>
      <c r="C120" s="3">
        <f t="shared" si="4"/>
        <v>9.8000000000000007</v>
      </c>
      <c r="D120" s="3">
        <f t="shared" si="5"/>
        <v>17.600000000000001</v>
      </c>
    </row>
    <row r="121" spans="1:4" x14ac:dyDescent="0.35">
      <c r="A121">
        <v>79</v>
      </c>
      <c r="B121" s="3">
        <f t="shared" si="3"/>
        <v>0.19999999999999929</v>
      </c>
      <c r="C121" s="3">
        <f t="shared" si="4"/>
        <v>9.9</v>
      </c>
      <c r="D121" s="3">
        <f t="shared" si="5"/>
        <v>17.8</v>
      </c>
    </row>
    <row r="122" spans="1:4" x14ac:dyDescent="0.35">
      <c r="A122">
        <v>80</v>
      </c>
      <c r="B122" s="3">
        <f t="shared" si="3"/>
        <v>0</v>
      </c>
      <c r="C122" s="3">
        <f t="shared" si="4"/>
        <v>10</v>
      </c>
      <c r="D122" s="3">
        <f t="shared" si="5"/>
        <v>18</v>
      </c>
    </row>
  </sheetData>
  <mergeCells count="5">
    <mergeCell ref="U1:V1"/>
    <mergeCell ref="X1:Y1"/>
    <mergeCell ref="B2:C2"/>
    <mergeCell ref="D2:E2"/>
    <mergeCell ref="B9:C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CED9-D34E-4327-A712-46AF6D8A7294}">
  <dimension ref="A1:Z115"/>
  <sheetViews>
    <sheetView workbookViewId="0">
      <selection activeCell="B7" sqref="B7"/>
    </sheetView>
  </sheetViews>
  <sheetFormatPr defaultRowHeight="14.5" x14ac:dyDescent="0.35"/>
  <cols>
    <col min="1" max="1" width="26.81640625" customWidth="1"/>
    <col min="2" max="2" width="16.7265625" customWidth="1"/>
    <col min="3" max="3" width="16.26953125" customWidth="1"/>
    <col min="4" max="4" width="10.7265625" customWidth="1"/>
    <col min="5" max="8" width="14.1796875" customWidth="1"/>
    <col min="9" max="18" width="13.1796875" customWidth="1"/>
    <col min="19" max="19" width="10.7265625" customWidth="1"/>
    <col min="20" max="20" width="11" customWidth="1"/>
    <col min="21" max="21" width="9.453125" bestFit="1" customWidth="1"/>
    <col min="22" max="24" width="9.453125" customWidth="1"/>
    <col min="25" max="25" width="9.453125" bestFit="1" customWidth="1"/>
    <col min="26" max="26" width="13" customWidth="1"/>
  </cols>
  <sheetData>
    <row r="1" spans="1:26" ht="16.5" x14ac:dyDescent="0.45">
      <c r="A1" t="s">
        <v>37</v>
      </c>
      <c r="T1" s="5" t="s">
        <v>5</v>
      </c>
      <c r="U1" s="30" t="s">
        <v>6</v>
      </c>
      <c r="V1" s="30"/>
      <c r="W1" s="5" t="str">
        <f>+T1</f>
        <v>P1</v>
      </c>
      <c r="X1" s="30" t="str">
        <f>+U1</f>
        <v>x1</v>
      </c>
      <c r="Y1" s="30"/>
      <c r="Z1" s="5" t="s">
        <v>9</v>
      </c>
    </row>
    <row r="2" spans="1:26" x14ac:dyDescent="0.35">
      <c r="B2" s="30" t="s">
        <v>8</v>
      </c>
      <c r="C2" s="30"/>
      <c r="D2" s="30"/>
      <c r="E2" s="30"/>
    </row>
    <row r="3" spans="1:26" x14ac:dyDescent="0.35">
      <c r="A3" t="s">
        <v>7</v>
      </c>
      <c r="B3" s="1" t="s">
        <v>10</v>
      </c>
      <c r="C3" s="1" t="s">
        <v>0</v>
      </c>
      <c r="D3" s="1"/>
      <c r="E3" s="1"/>
    </row>
    <row r="4" spans="1:26" x14ac:dyDescent="0.35">
      <c r="A4" t="s">
        <v>3</v>
      </c>
      <c r="B4" s="14">
        <f>+Parametri!B4</f>
        <v>10</v>
      </c>
      <c r="C4" s="14">
        <f>+Parametri!C4</f>
        <v>30</v>
      </c>
      <c r="D4" s="3"/>
      <c r="E4" s="2"/>
    </row>
    <row r="5" spans="1:26" x14ac:dyDescent="0.35">
      <c r="A5" t="s">
        <v>4</v>
      </c>
      <c r="B5" s="14">
        <f>+Parametri!B5</f>
        <v>8</v>
      </c>
      <c r="C5" s="14">
        <f>+Parametri!C5</f>
        <v>40</v>
      </c>
      <c r="E5" s="2"/>
    </row>
    <row r="6" spans="1:26" x14ac:dyDescent="0.35">
      <c r="B6" s="1" t="s">
        <v>1</v>
      </c>
      <c r="C6" s="1" t="s">
        <v>2</v>
      </c>
      <c r="D6" s="1"/>
      <c r="E6" s="1"/>
    </row>
    <row r="7" spans="1:26" x14ac:dyDescent="0.35">
      <c r="B7" s="3">
        <f>INTERCEPT(B4:B5,C4:C5)</f>
        <v>16</v>
      </c>
      <c r="C7" s="3">
        <f>SLOPE(B4:B5,C4:C5)</f>
        <v>-0.2</v>
      </c>
      <c r="D7" s="3"/>
      <c r="E7" s="3"/>
    </row>
    <row r="8" spans="1:26" x14ac:dyDescent="0.35">
      <c r="B8" s="3"/>
      <c r="C8" s="3"/>
      <c r="D8" s="3"/>
      <c r="E8" s="3"/>
    </row>
    <row r="9" spans="1:26" x14ac:dyDescent="0.35">
      <c r="A9" t="s">
        <v>23</v>
      </c>
      <c r="B9" s="3">
        <f>+B7</f>
        <v>16</v>
      </c>
      <c r="C9" s="3">
        <f>+C7*2</f>
        <v>-0.4</v>
      </c>
      <c r="D9" s="3"/>
      <c r="E9" s="3"/>
    </row>
    <row r="11" spans="1:26" x14ac:dyDescent="0.35">
      <c r="B11" s="30" t="s">
        <v>24</v>
      </c>
      <c r="C11" s="30"/>
    </row>
    <row r="12" spans="1:26" x14ac:dyDescent="0.35">
      <c r="A12" t="s">
        <v>12</v>
      </c>
      <c r="B12" s="1" t="s">
        <v>10</v>
      </c>
      <c r="C12" s="1" t="s">
        <v>0</v>
      </c>
    </row>
    <row r="13" spans="1:26" x14ac:dyDescent="0.35">
      <c r="A13" t="s">
        <v>3</v>
      </c>
      <c r="B13" s="14">
        <f>+Parametri!B11</f>
        <v>5</v>
      </c>
      <c r="C13" s="14">
        <f>+Parametri!C11</f>
        <v>30</v>
      </c>
    </row>
    <row r="14" spans="1:26" x14ac:dyDescent="0.35">
      <c r="A14" t="s">
        <v>4</v>
      </c>
      <c r="B14" s="14">
        <f>+Parametri!B12</f>
        <v>3</v>
      </c>
      <c r="C14" s="14">
        <f>+Parametri!C12</f>
        <v>10</v>
      </c>
    </row>
    <row r="15" spans="1:26" x14ac:dyDescent="0.35">
      <c r="B15" s="1" t="s">
        <v>1</v>
      </c>
      <c r="C15" s="1" t="s">
        <v>2</v>
      </c>
    </row>
    <row r="16" spans="1:26" x14ac:dyDescent="0.35">
      <c r="B16" s="3">
        <f>INTERCEPT(B13:B14,C13:C14)</f>
        <v>2</v>
      </c>
      <c r="C16" s="3">
        <f>SLOPE(B13:B14,C13:C14)</f>
        <v>0.1</v>
      </c>
    </row>
    <row r="17" spans="1:3" x14ac:dyDescent="0.35">
      <c r="B17" s="3"/>
      <c r="C17" s="3"/>
    </row>
    <row r="18" spans="1:3" x14ac:dyDescent="0.35">
      <c r="A18" t="s">
        <v>25</v>
      </c>
      <c r="B18" s="3">
        <f>+B16</f>
        <v>2</v>
      </c>
      <c r="C18" s="3">
        <f>+C16*2</f>
        <v>0.2</v>
      </c>
    </row>
    <row r="19" spans="1:3" x14ac:dyDescent="0.35">
      <c r="B19" s="3"/>
      <c r="C19" s="3"/>
    </row>
    <row r="20" spans="1:3" x14ac:dyDescent="0.35">
      <c r="A20" t="s">
        <v>28</v>
      </c>
      <c r="B20" s="3">
        <f>+B7+C7*C20</f>
        <v>10.399999999999999</v>
      </c>
      <c r="C20" s="3">
        <f>+(B16-B9)/(C9-C16)</f>
        <v>28</v>
      </c>
    </row>
    <row r="21" spans="1:3" x14ac:dyDescent="0.35">
      <c r="A21" t="s">
        <v>29</v>
      </c>
      <c r="B21" s="3">
        <f>+B20</f>
        <v>10.399999999999999</v>
      </c>
      <c r="C21" s="3">
        <v>0</v>
      </c>
    </row>
    <row r="22" spans="1:3" x14ac:dyDescent="0.35">
      <c r="B22" s="3">
        <f>+B21</f>
        <v>10.399999999999999</v>
      </c>
      <c r="C22" s="3">
        <f>+C20</f>
        <v>28</v>
      </c>
    </row>
    <row r="23" spans="1:3" x14ac:dyDescent="0.35">
      <c r="B23" s="3">
        <f>+B7+C7*C20</f>
        <v>10.399999999999999</v>
      </c>
      <c r="C23" s="3">
        <f>+C22</f>
        <v>28</v>
      </c>
    </row>
    <row r="24" spans="1:3" x14ac:dyDescent="0.35">
      <c r="B24" s="3">
        <v>0</v>
      </c>
      <c r="C24" s="3">
        <f>+C22</f>
        <v>28</v>
      </c>
    </row>
    <row r="25" spans="1:3" x14ac:dyDescent="0.35">
      <c r="B25" s="3"/>
      <c r="C25" s="3"/>
    </row>
    <row r="26" spans="1:3" x14ac:dyDescent="0.35">
      <c r="B26" s="3"/>
      <c r="C26" s="3"/>
    </row>
    <row r="27" spans="1:3" x14ac:dyDescent="0.35">
      <c r="B27" s="6" t="s">
        <v>10</v>
      </c>
      <c r="C27" s="6" t="s">
        <v>0</v>
      </c>
    </row>
    <row r="28" spans="1:3" x14ac:dyDescent="0.35">
      <c r="A28" t="s">
        <v>27</v>
      </c>
      <c r="B28" s="3">
        <f>+B16+C16*C28</f>
        <v>5.5</v>
      </c>
      <c r="C28" s="3">
        <f>+(B18-B7)/(C7-C18)</f>
        <v>35</v>
      </c>
    </row>
    <row r="29" spans="1:3" x14ac:dyDescent="0.35">
      <c r="A29" t="s">
        <v>26</v>
      </c>
      <c r="B29" s="3">
        <f>+B28</f>
        <v>5.5</v>
      </c>
      <c r="C29" s="3">
        <v>0</v>
      </c>
    </row>
    <row r="30" spans="1:3" x14ac:dyDescent="0.35">
      <c r="B30" s="3">
        <f>+B29</f>
        <v>5.5</v>
      </c>
      <c r="C30" s="3">
        <f>+C28</f>
        <v>35</v>
      </c>
    </row>
    <row r="31" spans="1:3" x14ac:dyDescent="0.35">
      <c r="B31" s="3">
        <f>+B7+C7*C28</f>
        <v>9</v>
      </c>
      <c r="C31" s="3">
        <f>+C30</f>
        <v>35</v>
      </c>
    </row>
    <row r="32" spans="1:3" x14ac:dyDescent="0.35">
      <c r="B32" s="3">
        <v>0</v>
      </c>
      <c r="C32" s="3">
        <f>+C30</f>
        <v>35</v>
      </c>
    </row>
    <row r="34" spans="1:5" x14ac:dyDescent="0.35">
      <c r="A34" t="s">
        <v>13</v>
      </c>
      <c r="B34" t="s">
        <v>8</v>
      </c>
      <c r="C34" t="str">
        <f>+B11</f>
        <v>Offerta - Spesa media</v>
      </c>
      <c r="D34" t="s">
        <v>25</v>
      </c>
      <c r="E34" t="s">
        <v>23</v>
      </c>
    </row>
    <row r="35" spans="1:5" x14ac:dyDescent="0.35">
      <c r="A35">
        <v>0</v>
      </c>
      <c r="B35" s="3">
        <f>+$B$7+A35*$C$7</f>
        <v>16</v>
      </c>
      <c r="C35" s="3">
        <f>+$B$16+A35*$C$16</f>
        <v>2</v>
      </c>
      <c r="D35" s="3">
        <f>+$B$18+A35*$C$18</f>
        <v>2</v>
      </c>
      <c r="E35" s="3">
        <f>+$B$9+A35*$C$9</f>
        <v>16</v>
      </c>
    </row>
    <row r="36" spans="1:5" x14ac:dyDescent="0.35">
      <c r="A36">
        <v>1</v>
      </c>
      <c r="B36" s="3">
        <f t="shared" ref="B36:B99" si="0">+$B$7+A36*$C$7</f>
        <v>15.8</v>
      </c>
      <c r="C36" s="3">
        <f t="shared" ref="C36:C99" si="1">+$B$16+A36*$C$16</f>
        <v>2.1</v>
      </c>
      <c r="D36" s="3">
        <f t="shared" ref="D36:D99" si="2">+$B$18+A36*$C$18</f>
        <v>2.2000000000000002</v>
      </c>
      <c r="E36" s="3">
        <f t="shared" ref="E36:E99" si="3">+$B$9+A36*$C$9</f>
        <v>15.6</v>
      </c>
    </row>
    <row r="37" spans="1:5" x14ac:dyDescent="0.35">
      <c r="A37">
        <v>2</v>
      </c>
      <c r="B37" s="3">
        <f t="shared" si="0"/>
        <v>15.6</v>
      </c>
      <c r="C37" s="3">
        <f t="shared" si="1"/>
        <v>2.2000000000000002</v>
      </c>
      <c r="D37" s="3">
        <f t="shared" si="2"/>
        <v>2.4</v>
      </c>
      <c r="E37" s="3">
        <f t="shared" si="3"/>
        <v>15.2</v>
      </c>
    </row>
    <row r="38" spans="1:5" x14ac:dyDescent="0.35">
      <c r="A38">
        <v>3</v>
      </c>
      <c r="B38" s="3">
        <f t="shared" si="0"/>
        <v>15.4</v>
      </c>
      <c r="C38" s="3">
        <f t="shared" si="1"/>
        <v>2.2999999999999998</v>
      </c>
      <c r="D38" s="3">
        <f t="shared" si="2"/>
        <v>2.6</v>
      </c>
      <c r="E38" s="3">
        <f t="shared" si="3"/>
        <v>14.8</v>
      </c>
    </row>
    <row r="39" spans="1:5" x14ac:dyDescent="0.35">
      <c r="A39">
        <v>4</v>
      </c>
      <c r="B39" s="3">
        <f t="shared" si="0"/>
        <v>15.2</v>
      </c>
      <c r="C39" s="3">
        <f t="shared" si="1"/>
        <v>2.4</v>
      </c>
      <c r="D39" s="3">
        <f t="shared" si="2"/>
        <v>2.8</v>
      </c>
      <c r="E39" s="3">
        <f t="shared" si="3"/>
        <v>14.4</v>
      </c>
    </row>
    <row r="40" spans="1:5" x14ac:dyDescent="0.35">
      <c r="A40">
        <v>5</v>
      </c>
      <c r="B40" s="3">
        <f t="shared" si="0"/>
        <v>15</v>
      </c>
      <c r="C40" s="3">
        <f t="shared" si="1"/>
        <v>2.5</v>
      </c>
      <c r="D40" s="3">
        <f t="shared" si="2"/>
        <v>3</v>
      </c>
      <c r="E40" s="3">
        <f t="shared" si="3"/>
        <v>14</v>
      </c>
    </row>
    <row r="41" spans="1:5" x14ac:dyDescent="0.35">
      <c r="A41">
        <v>6</v>
      </c>
      <c r="B41" s="3">
        <f t="shared" si="0"/>
        <v>14.8</v>
      </c>
      <c r="C41" s="3">
        <f t="shared" si="1"/>
        <v>2.6</v>
      </c>
      <c r="D41" s="3">
        <f t="shared" si="2"/>
        <v>3.2</v>
      </c>
      <c r="E41" s="3">
        <f t="shared" si="3"/>
        <v>13.6</v>
      </c>
    </row>
    <row r="42" spans="1:5" x14ac:dyDescent="0.35">
      <c r="A42">
        <v>7</v>
      </c>
      <c r="B42" s="3">
        <f t="shared" si="0"/>
        <v>14.6</v>
      </c>
      <c r="C42" s="3">
        <f t="shared" si="1"/>
        <v>2.7</v>
      </c>
      <c r="D42" s="3">
        <f t="shared" si="2"/>
        <v>3.4000000000000004</v>
      </c>
      <c r="E42" s="3">
        <f t="shared" si="3"/>
        <v>13.2</v>
      </c>
    </row>
    <row r="43" spans="1:5" x14ac:dyDescent="0.35">
      <c r="A43">
        <v>8</v>
      </c>
      <c r="B43" s="3">
        <f t="shared" si="0"/>
        <v>14.4</v>
      </c>
      <c r="C43" s="3">
        <f t="shared" si="1"/>
        <v>2.8</v>
      </c>
      <c r="D43" s="3">
        <f t="shared" si="2"/>
        <v>3.6</v>
      </c>
      <c r="E43" s="3">
        <f t="shared" si="3"/>
        <v>12.8</v>
      </c>
    </row>
    <row r="44" spans="1:5" x14ac:dyDescent="0.35">
      <c r="A44">
        <v>9</v>
      </c>
      <c r="B44" s="3">
        <f t="shared" si="0"/>
        <v>14.2</v>
      </c>
      <c r="C44" s="3">
        <f t="shared" si="1"/>
        <v>2.9</v>
      </c>
      <c r="D44" s="3">
        <f t="shared" si="2"/>
        <v>3.8</v>
      </c>
      <c r="E44" s="3">
        <f t="shared" si="3"/>
        <v>12.4</v>
      </c>
    </row>
    <row r="45" spans="1:5" x14ac:dyDescent="0.35">
      <c r="A45">
        <v>10</v>
      </c>
      <c r="B45" s="3">
        <f t="shared" si="0"/>
        <v>14</v>
      </c>
      <c r="C45" s="3">
        <f t="shared" si="1"/>
        <v>3</v>
      </c>
      <c r="D45" s="3">
        <f t="shared" si="2"/>
        <v>4</v>
      </c>
      <c r="E45" s="3">
        <f t="shared" si="3"/>
        <v>12</v>
      </c>
    </row>
    <row r="46" spans="1:5" x14ac:dyDescent="0.35">
      <c r="A46">
        <v>11</v>
      </c>
      <c r="B46" s="3">
        <f t="shared" si="0"/>
        <v>13.8</v>
      </c>
      <c r="C46" s="3">
        <f t="shared" si="1"/>
        <v>3.1</v>
      </c>
      <c r="D46" s="3">
        <f t="shared" si="2"/>
        <v>4.2</v>
      </c>
      <c r="E46" s="3">
        <f t="shared" si="3"/>
        <v>11.6</v>
      </c>
    </row>
    <row r="47" spans="1:5" x14ac:dyDescent="0.35">
      <c r="A47">
        <v>12</v>
      </c>
      <c r="B47" s="3">
        <f t="shared" si="0"/>
        <v>13.6</v>
      </c>
      <c r="C47" s="3">
        <f t="shared" si="1"/>
        <v>3.2</v>
      </c>
      <c r="D47" s="3">
        <f t="shared" si="2"/>
        <v>4.4000000000000004</v>
      </c>
      <c r="E47" s="3">
        <f t="shared" si="3"/>
        <v>11.2</v>
      </c>
    </row>
    <row r="48" spans="1:5" x14ac:dyDescent="0.35">
      <c r="A48">
        <v>13</v>
      </c>
      <c r="B48" s="3">
        <f t="shared" si="0"/>
        <v>13.4</v>
      </c>
      <c r="C48" s="3">
        <f t="shared" si="1"/>
        <v>3.3</v>
      </c>
      <c r="D48" s="3">
        <f t="shared" si="2"/>
        <v>4.5999999999999996</v>
      </c>
      <c r="E48" s="3">
        <f t="shared" si="3"/>
        <v>10.8</v>
      </c>
    </row>
    <row r="49" spans="1:5" x14ac:dyDescent="0.35">
      <c r="A49">
        <v>14</v>
      </c>
      <c r="B49" s="3">
        <f t="shared" si="0"/>
        <v>13.2</v>
      </c>
      <c r="C49" s="3">
        <f t="shared" si="1"/>
        <v>3.4000000000000004</v>
      </c>
      <c r="D49" s="3">
        <f t="shared" si="2"/>
        <v>4.8000000000000007</v>
      </c>
      <c r="E49" s="3">
        <f t="shared" si="3"/>
        <v>10.399999999999999</v>
      </c>
    </row>
    <row r="50" spans="1:5" x14ac:dyDescent="0.35">
      <c r="A50">
        <v>15</v>
      </c>
      <c r="B50" s="3">
        <f t="shared" si="0"/>
        <v>13</v>
      </c>
      <c r="C50" s="3">
        <f t="shared" si="1"/>
        <v>3.5</v>
      </c>
      <c r="D50" s="3">
        <f t="shared" si="2"/>
        <v>5</v>
      </c>
      <c r="E50" s="3">
        <f t="shared" si="3"/>
        <v>10</v>
      </c>
    </row>
    <row r="51" spans="1:5" x14ac:dyDescent="0.35">
      <c r="A51">
        <v>16</v>
      </c>
      <c r="B51" s="3">
        <f t="shared" si="0"/>
        <v>12.8</v>
      </c>
      <c r="C51" s="3">
        <f t="shared" si="1"/>
        <v>3.6</v>
      </c>
      <c r="D51" s="3">
        <f t="shared" si="2"/>
        <v>5.2</v>
      </c>
      <c r="E51" s="3">
        <f t="shared" si="3"/>
        <v>9.6</v>
      </c>
    </row>
    <row r="52" spans="1:5" x14ac:dyDescent="0.35">
      <c r="A52">
        <v>17</v>
      </c>
      <c r="B52" s="3">
        <f t="shared" si="0"/>
        <v>12.6</v>
      </c>
      <c r="C52" s="3">
        <f t="shared" si="1"/>
        <v>3.7</v>
      </c>
      <c r="D52" s="3">
        <f t="shared" si="2"/>
        <v>5.4</v>
      </c>
      <c r="E52" s="3">
        <f t="shared" si="3"/>
        <v>9.1999999999999993</v>
      </c>
    </row>
    <row r="53" spans="1:5" x14ac:dyDescent="0.35">
      <c r="A53">
        <v>18</v>
      </c>
      <c r="B53" s="3">
        <f t="shared" si="0"/>
        <v>12.4</v>
      </c>
      <c r="C53" s="3">
        <f t="shared" si="1"/>
        <v>3.8</v>
      </c>
      <c r="D53" s="3">
        <f t="shared" si="2"/>
        <v>5.6</v>
      </c>
      <c r="E53" s="3">
        <f t="shared" si="3"/>
        <v>8.8000000000000007</v>
      </c>
    </row>
    <row r="54" spans="1:5" x14ac:dyDescent="0.35">
      <c r="A54">
        <v>19</v>
      </c>
      <c r="B54" s="3">
        <f t="shared" si="0"/>
        <v>12.2</v>
      </c>
      <c r="C54" s="3">
        <f t="shared" si="1"/>
        <v>3.9000000000000004</v>
      </c>
      <c r="D54" s="3">
        <f t="shared" si="2"/>
        <v>5.8000000000000007</v>
      </c>
      <c r="E54" s="3">
        <f t="shared" si="3"/>
        <v>8.3999999999999986</v>
      </c>
    </row>
    <row r="55" spans="1:5" x14ac:dyDescent="0.35">
      <c r="A55">
        <v>20</v>
      </c>
      <c r="B55" s="3">
        <f t="shared" si="0"/>
        <v>12</v>
      </c>
      <c r="C55" s="3">
        <f t="shared" si="1"/>
        <v>4</v>
      </c>
      <c r="D55" s="3">
        <f t="shared" si="2"/>
        <v>6</v>
      </c>
      <c r="E55" s="3">
        <f t="shared" si="3"/>
        <v>8</v>
      </c>
    </row>
    <row r="56" spans="1:5" x14ac:dyDescent="0.35">
      <c r="A56">
        <v>21</v>
      </c>
      <c r="B56" s="3">
        <f t="shared" si="0"/>
        <v>11.8</v>
      </c>
      <c r="C56" s="3">
        <f t="shared" si="1"/>
        <v>4.0999999999999996</v>
      </c>
      <c r="D56" s="3">
        <f t="shared" si="2"/>
        <v>6.2</v>
      </c>
      <c r="E56" s="3">
        <f t="shared" si="3"/>
        <v>7.6</v>
      </c>
    </row>
    <row r="57" spans="1:5" x14ac:dyDescent="0.35">
      <c r="A57">
        <v>22</v>
      </c>
      <c r="B57" s="3">
        <f t="shared" si="0"/>
        <v>11.6</v>
      </c>
      <c r="C57" s="3">
        <f t="shared" si="1"/>
        <v>4.2</v>
      </c>
      <c r="D57" s="3">
        <f t="shared" si="2"/>
        <v>6.4</v>
      </c>
      <c r="E57" s="3">
        <f t="shared" si="3"/>
        <v>7.1999999999999993</v>
      </c>
    </row>
    <row r="58" spans="1:5" x14ac:dyDescent="0.35">
      <c r="A58">
        <v>23</v>
      </c>
      <c r="B58" s="3">
        <f t="shared" si="0"/>
        <v>11.399999999999999</v>
      </c>
      <c r="C58" s="3">
        <f t="shared" si="1"/>
        <v>4.3000000000000007</v>
      </c>
      <c r="D58" s="3">
        <f t="shared" si="2"/>
        <v>6.6000000000000005</v>
      </c>
      <c r="E58" s="3">
        <f t="shared" si="3"/>
        <v>6.7999999999999989</v>
      </c>
    </row>
    <row r="59" spans="1:5" x14ac:dyDescent="0.35">
      <c r="A59">
        <v>24</v>
      </c>
      <c r="B59" s="3">
        <f t="shared" si="0"/>
        <v>11.2</v>
      </c>
      <c r="C59" s="3">
        <f t="shared" si="1"/>
        <v>4.4000000000000004</v>
      </c>
      <c r="D59" s="3">
        <f t="shared" si="2"/>
        <v>6.8000000000000007</v>
      </c>
      <c r="E59" s="3">
        <f t="shared" si="3"/>
        <v>6.3999999999999986</v>
      </c>
    </row>
    <row r="60" spans="1:5" x14ac:dyDescent="0.35">
      <c r="A60">
        <v>25</v>
      </c>
      <c r="B60" s="3">
        <f t="shared" si="0"/>
        <v>11</v>
      </c>
      <c r="C60" s="3">
        <f t="shared" si="1"/>
        <v>4.5</v>
      </c>
      <c r="D60" s="3">
        <f t="shared" si="2"/>
        <v>7</v>
      </c>
      <c r="E60" s="3">
        <f t="shared" si="3"/>
        <v>6</v>
      </c>
    </row>
    <row r="61" spans="1:5" x14ac:dyDescent="0.35">
      <c r="A61">
        <v>26</v>
      </c>
      <c r="B61" s="3">
        <f t="shared" si="0"/>
        <v>10.8</v>
      </c>
      <c r="C61" s="3">
        <f t="shared" si="1"/>
        <v>4.5999999999999996</v>
      </c>
      <c r="D61" s="3">
        <f t="shared" si="2"/>
        <v>7.2</v>
      </c>
      <c r="E61" s="3">
        <f t="shared" si="3"/>
        <v>5.6</v>
      </c>
    </row>
    <row r="62" spans="1:5" x14ac:dyDescent="0.35">
      <c r="A62">
        <v>27</v>
      </c>
      <c r="B62" s="3">
        <f t="shared" si="0"/>
        <v>10.6</v>
      </c>
      <c r="C62" s="3">
        <f t="shared" si="1"/>
        <v>4.7</v>
      </c>
      <c r="D62" s="3">
        <f t="shared" si="2"/>
        <v>7.4</v>
      </c>
      <c r="E62" s="3">
        <f t="shared" si="3"/>
        <v>5.1999999999999993</v>
      </c>
    </row>
    <row r="63" spans="1:5" x14ac:dyDescent="0.35">
      <c r="A63">
        <v>28</v>
      </c>
      <c r="B63" s="3">
        <f t="shared" si="0"/>
        <v>10.399999999999999</v>
      </c>
      <c r="C63" s="3">
        <f t="shared" si="1"/>
        <v>4.8000000000000007</v>
      </c>
      <c r="D63" s="3">
        <f t="shared" si="2"/>
        <v>7.6000000000000005</v>
      </c>
      <c r="E63" s="3">
        <f t="shared" si="3"/>
        <v>4.7999999999999989</v>
      </c>
    </row>
    <row r="64" spans="1:5" x14ac:dyDescent="0.35">
      <c r="A64">
        <v>29</v>
      </c>
      <c r="B64" s="3">
        <f t="shared" si="0"/>
        <v>10.199999999999999</v>
      </c>
      <c r="C64" s="3">
        <f t="shared" si="1"/>
        <v>4.9000000000000004</v>
      </c>
      <c r="D64" s="3">
        <f t="shared" si="2"/>
        <v>7.8000000000000007</v>
      </c>
      <c r="E64" s="3">
        <f t="shared" si="3"/>
        <v>4.3999999999999986</v>
      </c>
    </row>
    <row r="65" spans="1:5" x14ac:dyDescent="0.35">
      <c r="A65">
        <v>30</v>
      </c>
      <c r="B65" s="3">
        <f t="shared" si="0"/>
        <v>10</v>
      </c>
      <c r="C65" s="3">
        <f t="shared" si="1"/>
        <v>5</v>
      </c>
      <c r="D65" s="3">
        <f t="shared" si="2"/>
        <v>8</v>
      </c>
      <c r="E65" s="3">
        <f t="shared" si="3"/>
        <v>4</v>
      </c>
    </row>
    <row r="66" spans="1:5" x14ac:dyDescent="0.35">
      <c r="A66">
        <v>31</v>
      </c>
      <c r="B66" s="3">
        <f t="shared" si="0"/>
        <v>9.8000000000000007</v>
      </c>
      <c r="C66" s="3">
        <f t="shared" si="1"/>
        <v>5.0999999999999996</v>
      </c>
      <c r="D66" s="3">
        <f t="shared" si="2"/>
        <v>8.1999999999999993</v>
      </c>
      <c r="E66" s="3">
        <f t="shared" si="3"/>
        <v>3.5999999999999996</v>
      </c>
    </row>
    <row r="67" spans="1:5" x14ac:dyDescent="0.35">
      <c r="A67">
        <v>32</v>
      </c>
      <c r="B67" s="3">
        <f t="shared" si="0"/>
        <v>9.6</v>
      </c>
      <c r="C67" s="3">
        <f t="shared" si="1"/>
        <v>5.2</v>
      </c>
      <c r="D67" s="3">
        <f t="shared" si="2"/>
        <v>8.4</v>
      </c>
      <c r="E67" s="3">
        <f t="shared" si="3"/>
        <v>3.1999999999999993</v>
      </c>
    </row>
    <row r="68" spans="1:5" x14ac:dyDescent="0.35">
      <c r="A68">
        <v>33</v>
      </c>
      <c r="B68" s="3">
        <f t="shared" si="0"/>
        <v>9.3999999999999986</v>
      </c>
      <c r="C68" s="3">
        <f t="shared" si="1"/>
        <v>5.3000000000000007</v>
      </c>
      <c r="D68" s="3">
        <f t="shared" si="2"/>
        <v>8.6000000000000014</v>
      </c>
      <c r="E68" s="3">
        <f t="shared" si="3"/>
        <v>2.7999999999999989</v>
      </c>
    </row>
    <row r="69" spans="1:5" x14ac:dyDescent="0.35">
      <c r="A69">
        <v>34</v>
      </c>
      <c r="B69" s="3">
        <f t="shared" si="0"/>
        <v>9.1999999999999993</v>
      </c>
      <c r="C69" s="3">
        <f t="shared" si="1"/>
        <v>5.4</v>
      </c>
      <c r="D69" s="3">
        <f t="shared" si="2"/>
        <v>8.8000000000000007</v>
      </c>
      <c r="E69" s="3">
        <f t="shared" si="3"/>
        <v>2.3999999999999986</v>
      </c>
    </row>
    <row r="70" spans="1:5" x14ac:dyDescent="0.35">
      <c r="A70">
        <v>35</v>
      </c>
      <c r="B70" s="3">
        <f t="shared" si="0"/>
        <v>9</v>
      </c>
      <c r="C70" s="3">
        <f t="shared" si="1"/>
        <v>5.5</v>
      </c>
      <c r="D70" s="3">
        <f t="shared" si="2"/>
        <v>9</v>
      </c>
      <c r="E70" s="3">
        <f t="shared" si="3"/>
        <v>2</v>
      </c>
    </row>
    <row r="71" spans="1:5" x14ac:dyDescent="0.35">
      <c r="A71">
        <v>36</v>
      </c>
      <c r="B71" s="3">
        <f t="shared" si="0"/>
        <v>8.8000000000000007</v>
      </c>
      <c r="C71" s="3">
        <f t="shared" si="1"/>
        <v>5.6</v>
      </c>
      <c r="D71" s="3">
        <f t="shared" si="2"/>
        <v>9.1999999999999993</v>
      </c>
      <c r="E71" s="3">
        <f t="shared" si="3"/>
        <v>1.5999999999999996</v>
      </c>
    </row>
    <row r="72" spans="1:5" x14ac:dyDescent="0.35">
      <c r="A72">
        <v>37</v>
      </c>
      <c r="B72" s="3">
        <f t="shared" si="0"/>
        <v>8.6</v>
      </c>
      <c r="C72" s="3">
        <f t="shared" si="1"/>
        <v>5.7</v>
      </c>
      <c r="D72" s="3">
        <f t="shared" si="2"/>
        <v>9.4</v>
      </c>
      <c r="E72" s="3">
        <f t="shared" si="3"/>
        <v>1.1999999999999993</v>
      </c>
    </row>
    <row r="73" spans="1:5" x14ac:dyDescent="0.35">
      <c r="A73">
        <v>38</v>
      </c>
      <c r="B73" s="3">
        <f t="shared" si="0"/>
        <v>8.3999999999999986</v>
      </c>
      <c r="C73" s="3">
        <f t="shared" si="1"/>
        <v>5.8000000000000007</v>
      </c>
      <c r="D73" s="3">
        <f t="shared" si="2"/>
        <v>9.6000000000000014</v>
      </c>
      <c r="E73" s="3">
        <f t="shared" si="3"/>
        <v>0.79999999999999893</v>
      </c>
    </row>
    <row r="74" spans="1:5" x14ac:dyDescent="0.35">
      <c r="A74">
        <v>39</v>
      </c>
      <c r="B74" s="3">
        <f t="shared" si="0"/>
        <v>8.1999999999999993</v>
      </c>
      <c r="C74" s="3">
        <f t="shared" si="1"/>
        <v>5.9</v>
      </c>
      <c r="D74" s="3">
        <f t="shared" si="2"/>
        <v>9.8000000000000007</v>
      </c>
      <c r="E74" s="3">
        <f t="shared" si="3"/>
        <v>0.39999999999999858</v>
      </c>
    </row>
    <row r="75" spans="1:5" x14ac:dyDescent="0.35">
      <c r="A75">
        <v>40</v>
      </c>
      <c r="B75" s="3">
        <f t="shared" si="0"/>
        <v>8</v>
      </c>
      <c r="C75" s="3">
        <f t="shared" si="1"/>
        <v>6</v>
      </c>
      <c r="D75" s="3">
        <f t="shared" si="2"/>
        <v>10</v>
      </c>
      <c r="E75" s="3">
        <f t="shared" si="3"/>
        <v>0</v>
      </c>
    </row>
    <row r="76" spans="1:5" x14ac:dyDescent="0.35">
      <c r="A76">
        <v>41</v>
      </c>
      <c r="B76" s="3">
        <f t="shared" si="0"/>
        <v>7.7999999999999989</v>
      </c>
      <c r="C76" s="3">
        <f t="shared" si="1"/>
        <v>6.1000000000000005</v>
      </c>
      <c r="D76" s="3">
        <f t="shared" si="2"/>
        <v>10.200000000000001</v>
      </c>
      <c r="E76" s="3">
        <f t="shared" si="3"/>
        <v>-0.40000000000000213</v>
      </c>
    </row>
    <row r="77" spans="1:5" x14ac:dyDescent="0.35">
      <c r="A77">
        <v>42</v>
      </c>
      <c r="B77" s="3">
        <f t="shared" si="0"/>
        <v>7.6</v>
      </c>
      <c r="C77" s="3">
        <f t="shared" si="1"/>
        <v>6.2</v>
      </c>
      <c r="D77" s="3">
        <f t="shared" si="2"/>
        <v>10.4</v>
      </c>
      <c r="E77" s="3">
        <f t="shared" si="3"/>
        <v>-0.80000000000000071</v>
      </c>
    </row>
    <row r="78" spans="1:5" x14ac:dyDescent="0.35">
      <c r="A78">
        <v>43</v>
      </c>
      <c r="B78" s="3">
        <f t="shared" si="0"/>
        <v>7.4</v>
      </c>
      <c r="C78" s="3">
        <f t="shared" si="1"/>
        <v>6.3</v>
      </c>
      <c r="D78" s="3">
        <f t="shared" si="2"/>
        <v>10.6</v>
      </c>
      <c r="E78" s="3">
        <f t="shared" si="3"/>
        <v>-1.1999999999999993</v>
      </c>
    </row>
    <row r="79" spans="1:5" x14ac:dyDescent="0.35">
      <c r="A79">
        <v>44</v>
      </c>
      <c r="B79" s="3">
        <f t="shared" si="0"/>
        <v>7.1999999999999993</v>
      </c>
      <c r="C79" s="3">
        <f t="shared" si="1"/>
        <v>6.4</v>
      </c>
      <c r="D79" s="3">
        <f t="shared" si="2"/>
        <v>10.8</v>
      </c>
      <c r="E79" s="3">
        <f t="shared" si="3"/>
        <v>-1.6000000000000014</v>
      </c>
    </row>
    <row r="80" spans="1:5" x14ac:dyDescent="0.35">
      <c r="A80">
        <v>45</v>
      </c>
      <c r="B80" s="3">
        <f t="shared" si="0"/>
        <v>7</v>
      </c>
      <c r="C80" s="3">
        <f t="shared" si="1"/>
        <v>6.5</v>
      </c>
      <c r="D80" s="3">
        <f t="shared" si="2"/>
        <v>11</v>
      </c>
      <c r="E80" s="3">
        <f t="shared" si="3"/>
        <v>-2</v>
      </c>
    </row>
    <row r="81" spans="1:5" x14ac:dyDescent="0.35">
      <c r="A81">
        <v>46</v>
      </c>
      <c r="B81" s="3">
        <f t="shared" si="0"/>
        <v>6.7999999999999989</v>
      </c>
      <c r="C81" s="3">
        <f t="shared" si="1"/>
        <v>6.6000000000000005</v>
      </c>
      <c r="D81" s="3">
        <f t="shared" si="2"/>
        <v>11.200000000000001</v>
      </c>
      <c r="E81" s="3">
        <f t="shared" si="3"/>
        <v>-2.4000000000000021</v>
      </c>
    </row>
    <row r="82" spans="1:5" x14ac:dyDescent="0.35">
      <c r="A82">
        <v>47</v>
      </c>
      <c r="B82" s="3">
        <f t="shared" si="0"/>
        <v>6.6</v>
      </c>
      <c r="C82" s="3">
        <f t="shared" si="1"/>
        <v>6.7</v>
      </c>
      <c r="D82" s="3">
        <f t="shared" si="2"/>
        <v>11.4</v>
      </c>
      <c r="E82" s="3">
        <f t="shared" si="3"/>
        <v>-2.8000000000000007</v>
      </c>
    </row>
    <row r="83" spans="1:5" x14ac:dyDescent="0.35">
      <c r="A83">
        <v>48</v>
      </c>
      <c r="B83" s="3">
        <f t="shared" si="0"/>
        <v>6.3999999999999986</v>
      </c>
      <c r="C83" s="3">
        <f t="shared" si="1"/>
        <v>6.8000000000000007</v>
      </c>
      <c r="D83" s="3">
        <f t="shared" si="2"/>
        <v>11.600000000000001</v>
      </c>
      <c r="E83" s="3">
        <f t="shared" si="3"/>
        <v>-3.2000000000000028</v>
      </c>
    </row>
    <row r="84" spans="1:5" x14ac:dyDescent="0.35">
      <c r="A84">
        <v>49</v>
      </c>
      <c r="B84" s="3">
        <f t="shared" si="0"/>
        <v>6.1999999999999993</v>
      </c>
      <c r="C84" s="3">
        <f t="shared" si="1"/>
        <v>6.9</v>
      </c>
      <c r="D84" s="3">
        <f t="shared" si="2"/>
        <v>11.8</v>
      </c>
      <c r="E84" s="3">
        <f t="shared" si="3"/>
        <v>-3.6000000000000014</v>
      </c>
    </row>
    <row r="85" spans="1:5" x14ac:dyDescent="0.35">
      <c r="A85">
        <v>50</v>
      </c>
      <c r="B85" s="3">
        <f t="shared" si="0"/>
        <v>6</v>
      </c>
      <c r="C85" s="3">
        <f t="shared" si="1"/>
        <v>7</v>
      </c>
      <c r="D85" s="3">
        <f t="shared" si="2"/>
        <v>12</v>
      </c>
      <c r="E85" s="3">
        <f t="shared" si="3"/>
        <v>-4</v>
      </c>
    </row>
    <row r="86" spans="1:5" x14ac:dyDescent="0.35">
      <c r="A86">
        <v>51</v>
      </c>
      <c r="B86" s="3">
        <f t="shared" si="0"/>
        <v>5.7999999999999989</v>
      </c>
      <c r="C86" s="3">
        <f t="shared" si="1"/>
        <v>7.1000000000000005</v>
      </c>
      <c r="D86" s="3">
        <f t="shared" si="2"/>
        <v>12.200000000000001</v>
      </c>
      <c r="E86" s="3">
        <f t="shared" si="3"/>
        <v>-4.4000000000000021</v>
      </c>
    </row>
    <row r="87" spans="1:5" x14ac:dyDescent="0.35">
      <c r="A87">
        <v>52</v>
      </c>
      <c r="B87" s="3">
        <f t="shared" si="0"/>
        <v>5.6</v>
      </c>
      <c r="C87" s="3">
        <f t="shared" si="1"/>
        <v>7.2</v>
      </c>
      <c r="D87" s="3">
        <f t="shared" si="2"/>
        <v>12.4</v>
      </c>
      <c r="E87" s="3">
        <f t="shared" si="3"/>
        <v>-4.8000000000000007</v>
      </c>
    </row>
    <row r="88" spans="1:5" x14ac:dyDescent="0.35">
      <c r="A88">
        <v>53</v>
      </c>
      <c r="B88" s="3">
        <f t="shared" si="0"/>
        <v>5.3999999999999986</v>
      </c>
      <c r="C88" s="3">
        <f t="shared" si="1"/>
        <v>7.3000000000000007</v>
      </c>
      <c r="D88" s="3">
        <f t="shared" si="2"/>
        <v>12.600000000000001</v>
      </c>
      <c r="E88" s="3">
        <f t="shared" si="3"/>
        <v>-5.2000000000000028</v>
      </c>
    </row>
    <row r="89" spans="1:5" x14ac:dyDescent="0.35">
      <c r="A89">
        <v>54</v>
      </c>
      <c r="B89" s="3">
        <f t="shared" si="0"/>
        <v>5.1999999999999993</v>
      </c>
      <c r="C89" s="3">
        <f t="shared" si="1"/>
        <v>7.4</v>
      </c>
      <c r="D89" s="3">
        <f t="shared" si="2"/>
        <v>12.8</v>
      </c>
      <c r="E89" s="3">
        <f t="shared" si="3"/>
        <v>-5.6000000000000014</v>
      </c>
    </row>
    <row r="90" spans="1:5" x14ac:dyDescent="0.35">
      <c r="A90">
        <v>55</v>
      </c>
      <c r="B90" s="3">
        <f t="shared" si="0"/>
        <v>5</v>
      </c>
      <c r="C90" s="3">
        <f t="shared" si="1"/>
        <v>7.5</v>
      </c>
      <c r="D90" s="3">
        <f t="shared" si="2"/>
        <v>13</v>
      </c>
      <c r="E90" s="3">
        <f t="shared" si="3"/>
        <v>-6</v>
      </c>
    </row>
    <row r="91" spans="1:5" x14ac:dyDescent="0.35">
      <c r="A91">
        <v>56</v>
      </c>
      <c r="B91" s="3">
        <f t="shared" si="0"/>
        <v>4.7999999999999989</v>
      </c>
      <c r="C91" s="3">
        <f t="shared" si="1"/>
        <v>7.6000000000000005</v>
      </c>
      <c r="D91" s="3">
        <f t="shared" si="2"/>
        <v>13.200000000000001</v>
      </c>
      <c r="E91" s="3">
        <f t="shared" si="3"/>
        <v>-6.4000000000000021</v>
      </c>
    </row>
    <row r="92" spans="1:5" x14ac:dyDescent="0.35">
      <c r="A92">
        <v>57</v>
      </c>
      <c r="B92" s="3">
        <f t="shared" si="0"/>
        <v>4.5999999999999996</v>
      </c>
      <c r="C92" s="3">
        <f t="shared" si="1"/>
        <v>7.7</v>
      </c>
      <c r="D92" s="3">
        <f t="shared" si="2"/>
        <v>13.4</v>
      </c>
      <c r="E92" s="3">
        <f t="shared" si="3"/>
        <v>-6.8000000000000007</v>
      </c>
    </row>
    <row r="93" spans="1:5" x14ac:dyDescent="0.35">
      <c r="A93">
        <v>58</v>
      </c>
      <c r="B93" s="3">
        <f t="shared" si="0"/>
        <v>4.3999999999999986</v>
      </c>
      <c r="C93" s="3">
        <f t="shared" si="1"/>
        <v>7.8000000000000007</v>
      </c>
      <c r="D93" s="3">
        <f t="shared" si="2"/>
        <v>13.600000000000001</v>
      </c>
      <c r="E93" s="3">
        <f t="shared" si="3"/>
        <v>-7.2000000000000028</v>
      </c>
    </row>
    <row r="94" spans="1:5" x14ac:dyDescent="0.35">
      <c r="A94">
        <v>59</v>
      </c>
      <c r="B94" s="3">
        <f t="shared" si="0"/>
        <v>4.1999999999999993</v>
      </c>
      <c r="C94" s="3">
        <f t="shared" si="1"/>
        <v>7.9</v>
      </c>
      <c r="D94" s="3">
        <f t="shared" si="2"/>
        <v>13.8</v>
      </c>
      <c r="E94" s="3">
        <f t="shared" si="3"/>
        <v>-7.6000000000000014</v>
      </c>
    </row>
    <row r="95" spans="1:5" x14ac:dyDescent="0.35">
      <c r="A95">
        <v>60</v>
      </c>
      <c r="B95" s="3">
        <f t="shared" si="0"/>
        <v>4</v>
      </c>
      <c r="C95" s="3">
        <f t="shared" si="1"/>
        <v>8</v>
      </c>
      <c r="D95" s="3">
        <f t="shared" si="2"/>
        <v>14</v>
      </c>
      <c r="E95" s="3">
        <f t="shared" si="3"/>
        <v>-8</v>
      </c>
    </row>
    <row r="96" spans="1:5" x14ac:dyDescent="0.35">
      <c r="A96">
        <v>61</v>
      </c>
      <c r="B96" s="3">
        <f t="shared" si="0"/>
        <v>3.7999999999999989</v>
      </c>
      <c r="C96" s="3">
        <f t="shared" si="1"/>
        <v>8.1000000000000014</v>
      </c>
      <c r="D96" s="3">
        <f t="shared" si="2"/>
        <v>14.200000000000001</v>
      </c>
      <c r="E96" s="3">
        <f t="shared" si="3"/>
        <v>-8.4000000000000021</v>
      </c>
    </row>
    <row r="97" spans="1:5" x14ac:dyDescent="0.35">
      <c r="A97">
        <v>62</v>
      </c>
      <c r="B97" s="3">
        <f t="shared" si="0"/>
        <v>3.5999999999999996</v>
      </c>
      <c r="C97" s="3">
        <f t="shared" si="1"/>
        <v>8.1999999999999993</v>
      </c>
      <c r="D97" s="3">
        <f t="shared" si="2"/>
        <v>14.4</v>
      </c>
      <c r="E97" s="3">
        <f t="shared" si="3"/>
        <v>-8.8000000000000007</v>
      </c>
    </row>
    <row r="98" spans="1:5" x14ac:dyDescent="0.35">
      <c r="A98">
        <v>63</v>
      </c>
      <c r="B98" s="3">
        <f t="shared" si="0"/>
        <v>3.3999999999999986</v>
      </c>
      <c r="C98" s="3">
        <f t="shared" si="1"/>
        <v>8.3000000000000007</v>
      </c>
      <c r="D98" s="3">
        <f t="shared" si="2"/>
        <v>14.600000000000001</v>
      </c>
      <c r="E98" s="3">
        <f t="shared" si="3"/>
        <v>-9.2000000000000028</v>
      </c>
    </row>
    <row r="99" spans="1:5" x14ac:dyDescent="0.35">
      <c r="A99">
        <v>64</v>
      </c>
      <c r="B99" s="3">
        <f t="shared" si="0"/>
        <v>3.1999999999999993</v>
      </c>
      <c r="C99" s="3">
        <f t="shared" si="1"/>
        <v>8.4</v>
      </c>
      <c r="D99" s="3">
        <f t="shared" si="2"/>
        <v>14.8</v>
      </c>
      <c r="E99" s="3">
        <f t="shared" si="3"/>
        <v>-9.6000000000000014</v>
      </c>
    </row>
    <row r="100" spans="1:5" x14ac:dyDescent="0.35">
      <c r="A100">
        <v>65</v>
      </c>
      <c r="B100" s="3">
        <f t="shared" ref="B100:B115" si="4">+$B$7+A100*$C$7</f>
        <v>3</v>
      </c>
      <c r="C100" s="3">
        <f t="shared" ref="C100:C115" si="5">+$B$16+A100*$C$16</f>
        <v>8.5</v>
      </c>
      <c r="D100" s="3">
        <f t="shared" ref="D100:D115" si="6">+$B$18+A100*$C$18</f>
        <v>15</v>
      </c>
      <c r="E100" s="3">
        <f t="shared" ref="E100:E115" si="7">+$B$9+A100*$C$9</f>
        <v>-10</v>
      </c>
    </row>
    <row r="101" spans="1:5" x14ac:dyDescent="0.35">
      <c r="A101">
        <v>66</v>
      </c>
      <c r="B101" s="3">
        <f t="shared" si="4"/>
        <v>2.7999999999999989</v>
      </c>
      <c r="C101" s="3">
        <f t="shared" si="5"/>
        <v>8.6000000000000014</v>
      </c>
      <c r="D101" s="3">
        <f t="shared" si="6"/>
        <v>15.200000000000001</v>
      </c>
      <c r="E101" s="3">
        <f t="shared" si="7"/>
        <v>-10.400000000000002</v>
      </c>
    </row>
    <row r="102" spans="1:5" x14ac:dyDescent="0.35">
      <c r="A102">
        <v>67</v>
      </c>
      <c r="B102" s="3">
        <f t="shared" si="4"/>
        <v>2.5999999999999996</v>
      </c>
      <c r="C102" s="3">
        <f t="shared" si="5"/>
        <v>8.6999999999999993</v>
      </c>
      <c r="D102" s="3">
        <f t="shared" si="6"/>
        <v>15.4</v>
      </c>
      <c r="E102" s="3">
        <f t="shared" si="7"/>
        <v>-10.8</v>
      </c>
    </row>
    <row r="103" spans="1:5" x14ac:dyDescent="0.35">
      <c r="A103">
        <v>68</v>
      </c>
      <c r="B103" s="3">
        <f t="shared" si="4"/>
        <v>2.3999999999999986</v>
      </c>
      <c r="C103" s="3">
        <f t="shared" si="5"/>
        <v>8.8000000000000007</v>
      </c>
      <c r="D103" s="3">
        <f t="shared" si="6"/>
        <v>15.600000000000001</v>
      </c>
      <c r="E103" s="3">
        <f t="shared" si="7"/>
        <v>-11.200000000000003</v>
      </c>
    </row>
    <row r="104" spans="1:5" x14ac:dyDescent="0.35">
      <c r="A104">
        <v>69</v>
      </c>
      <c r="B104" s="3">
        <f t="shared" si="4"/>
        <v>2.1999999999999993</v>
      </c>
      <c r="C104" s="3">
        <f t="shared" si="5"/>
        <v>8.9</v>
      </c>
      <c r="D104" s="3">
        <f t="shared" si="6"/>
        <v>15.8</v>
      </c>
      <c r="E104" s="3">
        <f t="shared" si="7"/>
        <v>-11.600000000000001</v>
      </c>
    </row>
    <row r="105" spans="1:5" x14ac:dyDescent="0.35">
      <c r="A105">
        <v>70</v>
      </c>
      <c r="B105" s="3">
        <f t="shared" si="4"/>
        <v>2</v>
      </c>
      <c r="C105" s="3">
        <f t="shared" si="5"/>
        <v>9</v>
      </c>
      <c r="D105" s="3">
        <f t="shared" si="6"/>
        <v>16</v>
      </c>
      <c r="E105" s="3">
        <f t="shared" si="7"/>
        <v>-12</v>
      </c>
    </row>
    <row r="106" spans="1:5" x14ac:dyDescent="0.35">
      <c r="A106">
        <v>71</v>
      </c>
      <c r="B106" s="3">
        <f t="shared" si="4"/>
        <v>1.7999999999999989</v>
      </c>
      <c r="C106" s="3">
        <f t="shared" si="5"/>
        <v>9.1000000000000014</v>
      </c>
      <c r="D106" s="3">
        <f t="shared" si="6"/>
        <v>16.200000000000003</v>
      </c>
      <c r="E106" s="3">
        <f t="shared" si="7"/>
        <v>-12.400000000000002</v>
      </c>
    </row>
    <row r="107" spans="1:5" x14ac:dyDescent="0.35">
      <c r="A107">
        <v>72</v>
      </c>
      <c r="B107" s="3">
        <f t="shared" si="4"/>
        <v>1.5999999999999996</v>
      </c>
      <c r="C107" s="3">
        <f t="shared" si="5"/>
        <v>9.1999999999999993</v>
      </c>
      <c r="D107" s="3">
        <f t="shared" si="6"/>
        <v>16.399999999999999</v>
      </c>
      <c r="E107" s="3">
        <f t="shared" si="7"/>
        <v>-12.8</v>
      </c>
    </row>
    <row r="108" spans="1:5" x14ac:dyDescent="0.35">
      <c r="A108">
        <v>73</v>
      </c>
      <c r="B108" s="3">
        <f t="shared" si="4"/>
        <v>1.3999999999999986</v>
      </c>
      <c r="C108" s="3">
        <f t="shared" si="5"/>
        <v>9.3000000000000007</v>
      </c>
      <c r="D108" s="3">
        <f t="shared" si="6"/>
        <v>16.600000000000001</v>
      </c>
      <c r="E108" s="3">
        <f t="shared" si="7"/>
        <v>-13.200000000000003</v>
      </c>
    </row>
    <row r="109" spans="1:5" x14ac:dyDescent="0.35">
      <c r="A109">
        <v>74</v>
      </c>
      <c r="B109" s="3">
        <f t="shared" si="4"/>
        <v>1.1999999999999993</v>
      </c>
      <c r="C109" s="3">
        <f t="shared" si="5"/>
        <v>9.4</v>
      </c>
      <c r="D109" s="3">
        <f t="shared" si="6"/>
        <v>16.8</v>
      </c>
      <c r="E109" s="3">
        <f t="shared" si="7"/>
        <v>-13.600000000000001</v>
      </c>
    </row>
    <row r="110" spans="1:5" x14ac:dyDescent="0.35">
      <c r="A110">
        <v>75</v>
      </c>
      <c r="B110" s="3">
        <f t="shared" si="4"/>
        <v>1</v>
      </c>
      <c r="C110" s="3">
        <f t="shared" si="5"/>
        <v>9.5</v>
      </c>
      <c r="D110" s="3">
        <f t="shared" si="6"/>
        <v>17</v>
      </c>
      <c r="E110" s="3">
        <f t="shared" si="7"/>
        <v>-14</v>
      </c>
    </row>
    <row r="111" spans="1:5" x14ac:dyDescent="0.35">
      <c r="A111">
        <v>76</v>
      </c>
      <c r="B111" s="3">
        <f t="shared" si="4"/>
        <v>0.79999999999999893</v>
      </c>
      <c r="C111" s="3">
        <f t="shared" si="5"/>
        <v>9.6000000000000014</v>
      </c>
      <c r="D111" s="3">
        <f t="shared" si="6"/>
        <v>17.200000000000003</v>
      </c>
      <c r="E111" s="3">
        <f t="shared" si="7"/>
        <v>-14.400000000000002</v>
      </c>
    </row>
    <row r="112" spans="1:5" x14ac:dyDescent="0.35">
      <c r="A112">
        <v>77</v>
      </c>
      <c r="B112" s="3">
        <f t="shared" si="4"/>
        <v>0.59999999999999964</v>
      </c>
      <c r="C112" s="3">
        <f t="shared" si="5"/>
        <v>9.6999999999999993</v>
      </c>
      <c r="D112" s="3">
        <f t="shared" si="6"/>
        <v>17.399999999999999</v>
      </c>
      <c r="E112" s="3">
        <f t="shared" si="7"/>
        <v>-14.8</v>
      </c>
    </row>
    <row r="113" spans="1:5" x14ac:dyDescent="0.35">
      <c r="A113">
        <v>78</v>
      </c>
      <c r="B113" s="3">
        <f t="shared" si="4"/>
        <v>0.39999999999999858</v>
      </c>
      <c r="C113" s="3">
        <f t="shared" si="5"/>
        <v>9.8000000000000007</v>
      </c>
      <c r="D113" s="3">
        <f t="shared" si="6"/>
        <v>17.600000000000001</v>
      </c>
      <c r="E113" s="3">
        <f t="shared" si="7"/>
        <v>-15.200000000000003</v>
      </c>
    </row>
    <row r="114" spans="1:5" x14ac:dyDescent="0.35">
      <c r="A114">
        <v>79</v>
      </c>
      <c r="B114" s="3">
        <f t="shared" si="4"/>
        <v>0.19999999999999929</v>
      </c>
      <c r="C114" s="3">
        <f t="shared" si="5"/>
        <v>9.9</v>
      </c>
      <c r="D114" s="3">
        <f t="shared" si="6"/>
        <v>17.8</v>
      </c>
      <c r="E114" s="3">
        <f t="shared" si="7"/>
        <v>-15.600000000000001</v>
      </c>
    </row>
    <row r="115" spans="1:5" x14ac:dyDescent="0.35">
      <c r="A115">
        <v>80</v>
      </c>
      <c r="B115" s="3">
        <f t="shared" si="4"/>
        <v>0</v>
      </c>
      <c r="C115" s="3">
        <f t="shared" si="5"/>
        <v>10</v>
      </c>
      <c r="D115" s="3">
        <f t="shared" si="6"/>
        <v>18</v>
      </c>
      <c r="E115" s="3">
        <f t="shared" si="7"/>
        <v>-16</v>
      </c>
    </row>
  </sheetData>
  <mergeCells count="5">
    <mergeCell ref="U1:V1"/>
    <mergeCell ref="X1:Y1"/>
    <mergeCell ref="B2:C2"/>
    <mergeCell ref="D2:E2"/>
    <mergeCell ref="B11:C1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47F9F-561D-4397-B4D1-A9161A799B33}">
  <dimension ref="A1:S63"/>
  <sheetViews>
    <sheetView workbookViewId="0">
      <selection activeCell="L10" sqref="L10"/>
    </sheetView>
  </sheetViews>
  <sheetFormatPr defaultRowHeight="14.5" x14ac:dyDescent="0.35"/>
  <cols>
    <col min="1" max="1" width="10.26953125" customWidth="1"/>
    <col min="2" max="2" width="12.54296875" customWidth="1"/>
    <col min="3" max="6" width="14.54296875" customWidth="1"/>
    <col min="8" max="8" width="8.54296875" customWidth="1"/>
    <col min="257" max="257" width="10.26953125" customWidth="1"/>
    <col min="258" max="258" width="12.54296875" customWidth="1"/>
    <col min="259" max="262" width="14.54296875" customWidth="1"/>
    <col min="264" max="264" width="8.54296875" customWidth="1"/>
    <col min="513" max="513" width="10.26953125" customWidth="1"/>
    <col min="514" max="514" width="12.54296875" customWidth="1"/>
    <col min="515" max="518" width="14.54296875" customWidth="1"/>
    <col min="520" max="520" width="8.54296875" customWidth="1"/>
    <col min="769" max="769" width="10.26953125" customWidth="1"/>
    <col min="770" max="770" width="12.54296875" customWidth="1"/>
    <col min="771" max="774" width="14.54296875" customWidth="1"/>
    <col min="776" max="776" width="8.54296875" customWidth="1"/>
    <col min="1025" max="1025" width="10.26953125" customWidth="1"/>
    <col min="1026" max="1026" width="12.54296875" customWidth="1"/>
    <col min="1027" max="1030" width="14.54296875" customWidth="1"/>
    <col min="1032" max="1032" width="8.54296875" customWidth="1"/>
    <col min="1281" max="1281" width="10.26953125" customWidth="1"/>
    <col min="1282" max="1282" width="12.54296875" customWidth="1"/>
    <col min="1283" max="1286" width="14.54296875" customWidth="1"/>
    <col min="1288" max="1288" width="8.54296875" customWidth="1"/>
    <col min="1537" max="1537" width="10.26953125" customWidth="1"/>
    <col min="1538" max="1538" width="12.54296875" customWidth="1"/>
    <col min="1539" max="1542" width="14.54296875" customWidth="1"/>
    <col min="1544" max="1544" width="8.54296875" customWidth="1"/>
    <col min="1793" max="1793" width="10.26953125" customWidth="1"/>
    <col min="1794" max="1794" width="12.54296875" customWidth="1"/>
    <col min="1795" max="1798" width="14.54296875" customWidth="1"/>
    <col min="1800" max="1800" width="8.54296875" customWidth="1"/>
    <col min="2049" max="2049" width="10.26953125" customWidth="1"/>
    <col min="2050" max="2050" width="12.54296875" customWidth="1"/>
    <col min="2051" max="2054" width="14.54296875" customWidth="1"/>
    <col min="2056" max="2056" width="8.54296875" customWidth="1"/>
    <col min="2305" max="2305" width="10.26953125" customWidth="1"/>
    <col min="2306" max="2306" width="12.54296875" customWidth="1"/>
    <col min="2307" max="2310" width="14.54296875" customWidth="1"/>
    <col min="2312" max="2312" width="8.54296875" customWidth="1"/>
    <col min="2561" max="2561" width="10.26953125" customWidth="1"/>
    <col min="2562" max="2562" width="12.54296875" customWidth="1"/>
    <col min="2563" max="2566" width="14.54296875" customWidth="1"/>
    <col min="2568" max="2568" width="8.54296875" customWidth="1"/>
    <col min="2817" max="2817" width="10.26953125" customWidth="1"/>
    <col min="2818" max="2818" width="12.54296875" customWidth="1"/>
    <col min="2819" max="2822" width="14.54296875" customWidth="1"/>
    <col min="2824" max="2824" width="8.54296875" customWidth="1"/>
    <col min="3073" max="3073" width="10.26953125" customWidth="1"/>
    <col min="3074" max="3074" width="12.54296875" customWidth="1"/>
    <col min="3075" max="3078" width="14.54296875" customWidth="1"/>
    <col min="3080" max="3080" width="8.54296875" customWidth="1"/>
    <col min="3329" max="3329" width="10.26953125" customWidth="1"/>
    <col min="3330" max="3330" width="12.54296875" customWidth="1"/>
    <col min="3331" max="3334" width="14.54296875" customWidth="1"/>
    <col min="3336" max="3336" width="8.54296875" customWidth="1"/>
    <col min="3585" max="3585" width="10.26953125" customWidth="1"/>
    <col min="3586" max="3586" width="12.54296875" customWidth="1"/>
    <col min="3587" max="3590" width="14.54296875" customWidth="1"/>
    <col min="3592" max="3592" width="8.54296875" customWidth="1"/>
    <col min="3841" max="3841" width="10.26953125" customWidth="1"/>
    <col min="3842" max="3842" width="12.54296875" customWidth="1"/>
    <col min="3843" max="3846" width="14.54296875" customWidth="1"/>
    <col min="3848" max="3848" width="8.54296875" customWidth="1"/>
    <col min="4097" max="4097" width="10.26953125" customWidth="1"/>
    <col min="4098" max="4098" width="12.54296875" customWidth="1"/>
    <col min="4099" max="4102" width="14.54296875" customWidth="1"/>
    <col min="4104" max="4104" width="8.54296875" customWidth="1"/>
    <col min="4353" max="4353" width="10.26953125" customWidth="1"/>
    <col min="4354" max="4354" width="12.54296875" customWidth="1"/>
    <col min="4355" max="4358" width="14.54296875" customWidth="1"/>
    <col min="4360" max="4360" width="8.54296875" customWidth="1"/>
    <col min="4609" max="4609" width="10.26953125" customWidth="1"/>
    <col min="4610" max="4610" width="12.54296875" customWidth="1"/>
    <col min="4611" max="4614" width="14.54296875" customWidth="1"/>
    <col min="4616" max="4616" width="8.54296875" customWidth="1"/>
    <col min="4865" max="4865" width="10.26953125" customWidth="1"/>
    <col min="4866" max="4866" width="12.54296875" customWidth="1"/>
    <col min="4867" max="4870" width="14.54296875" customWidth="1"/>
    <col min="4872" max="4872" width="8.54296875" customWidth="1"/>
    <col min="5121" max="5121" width="10.26953125" customWidth="1"/>
    <col min="5122" max="5122" width="12.54296875" customWidth="1"/>
    <col min="5123" max="5126" width="14.54296875" customWidth="1"/>
    <col min="5128" max="5128" width="8.54296875" customWidth="1"/>
    <col min="5377" max="5377" width="10.26953125" customWidth="1"/>
    <col min="5378" max="5378" width="12.54296875" customWidth="1"/>
    <col min="5379" max="5382" width="14.54296875" customWidth="1"/>
    <col min="5384" max="5384" width="8.54296875" customWidth="1"/>
    <col min="5633" max="5633" width="10.26953125" customWidth="1"/>
    <col min="5634" max="5634" width="12.54296875" customWidth="1"/>
    <col min="5635" max="5638" width="14.54296875" customWidth="1"/>
    <col min="5640" max="5640" width="8.54296875" customWidth="1"/>
    <col min="5889" max="5889" width="10.26953125" customWidth="1"/>
    <col min="5890" max="5890" width="12.54296875" customWidth="1"/>
    <col min="5891" max="5894" width="14.54296875" customWidth="1"/>
    <col min="5896" max="5896" width="8.54296875" customWidth="1"/>
    <col min="6145" max="6145" width="10.26953125" customWidth="1"/>
    <col min="6146" max="6146" width="12.54296875" customWidth="1"/>
    <col min="6147" max="6150" width="14.54296875" customWidth="1"/>
    <col min="6152" max="6152" width="8.54296875" customWidth="1"/>
    <col min="6401" max="6401" width="10.26953125" customWidth="1"/>
    <col min="6402" max="6402" width="12.54296875" customWidth="1"/>
    <col min="6403" max="6406" width="14.54296875" customWidth="1"/>
    <col min="6408" max="6408" width="8.54296875" customWidth="1"/>
    <col min="6657" max="6657" width="10.26953125" customWidth="1"/>
    <col min="6658" max="6658" width="12.54296875" customWidth="1"/>
    <col min="6659" max="6662" width="14.54296875" customWidth="1"/>
    <col min="6664" max="6664" width="8.54296875" customWidth="1"/>
    <col min="6913" max="6913" width="10.26953125" customWidth="1"/>
    <col min="6914" max="6914" width="12.54296875" customWidth="1"/>
    <col min="6915" max="6918" width="14.54296875" customWidth="1"/>
    <col min="6920" max="6920" width="8.54296875" customWidth="1"/>
    <col min="7169" max="7169" width="10.26953125" customWidth="1"/>
    <col min="7170" max="7170" width="12.54296875" customWidth="1"/>
    <col min="7171" max="7174" width="14.54296875" customWidth="1"/>
    <col min="7176" max="7176" width="8.54296875" customWidth="1"/>
    <col min="7425" max="7425" width="10.26953125" customWidth="1"/>
    <col min="7426" max="7426" width="12.54296875" customWidth="1"/>
    <col min="7427" max="7430" width="14.54296875" customWidth="1"/>
    <col min="7432" max="7432" width="8.54296875" customWidth="1"/>
    <col min="7681" max="7681" width="10.26953125" customWidth="1"/>
    <col min="7682" max="7682" width="12.54296875" customWidth="1"/>
    <col min="7683" max="7686" width="14.54296875" customWidth="1"/>
    <col min="7688" max="7688" width="8.54296875" customWidth="1"/>
    <col min="7937" max="7937" width="10.26953125" customWidth="1"/>
    <col min="7938" max="7938" width="12.54296875" customWidth="1"/>
    <col min="7939" max="7942" width="14.54296875" customWidth="1"/>
    <col min="7944" max="7944" width="8.54296875" customWidth="1"/>
    <col min="8193" max="8193" width="10.26953125" customWidth="1"/>
    <col min="8194" max="8194" width="12.54296875" customWidth="1"/>
    <col min="8195" max="8198" width="14.54296875" customWidth="1"/>
    <col min="8200" max="8200" width="8.54296875" customWidth="1"/>
    <col min="8449" max="8449" width="10.26953125" customWidth="1"/>
    <col min="8450" max="8450" width="12.54296875" customWidth="1"/>
    <col min="8451" max="8454" width="14.54296875" customWidth="1"/>
    <col min="8456" max="8456" width="8.54296875" customWidth="1"/>
    <col min="8705" max="8705" width="10.26953125" customWidth="1"/>
    <col min="8706" max="8706" width="12.54296875" customWidth="1"/>
    <col min="8707" max="8710" width="14.54296875" customWidth="1"/>
    <col min="8712" max="8712" width="8.54296875" customWidth="1"/>
    <col min="8961" max="8961" width="10.26953125" customWidth="1"/>
    <col min="8962" max="8962" width="12.54296875" customWidth="1"/>
    <col min="8963" max="8966" width="14.54296875" customWidth="1"/>
    <col min="8968" max="8968" width="8.54296875" customWidth="1"/>
    <col min="9217" max="9217" width="10.26953125" customWidth="1"/>
    <col min="9218" max="9218" width="12.54296875" customWidth="1"/>
    <col min="9219" max="9222" width="14.54296875" customWidth="1"/>
    <col min="9224" max="9224" width="8.54296875" customWidth="1"/>
    <col min="9473" max="9473" width="10.26953125" customWidth="1"/>
    <col min="9474" max="9474" width="12.54296875" customWidth="1"/>
    <col min="9475" max="9478" width="14.54296875" customWidth="1"/>
    <col min="9480" max="9480" width="8.54296875" customWidth="1"/>
    <col min="9729" max="9729" width="10.26953125" customWidth="1"/>
    <col min="9730" max="9730" width="12.54296875" customWidth="1"/>
    <col min="9731" max="9734" width="14.54296875" customWidth="1"/>
    <col min="9736" max="9736" width="8.54296875" customWidth="1"/>
    <col min="9985" max="9985" width="10.26953125" customWidth="1"/>
    <col min="9986" max="9986" width="12.54296875" customWidth="1"/>
    <col min="9987" max="9990" width="14.54296875" customWidth="1"/>
    <col min="9992" max="9992" width="8.54296875" customWidth="1"/>
    <col min="10241" max="10241" width="10.26953125" customWidth="1"/>
    <col min="10242" max="10242" width="12.54296875" customWidth="1"/>
    <col min="10243" max="10246" width="14.54296875" customWidth="1"/>
    <col min="10248" max="10248" width="8.54296875" customWidth="1"/>
    <col min="10497" max="10497" width="10.26953125" customWidth="1"/>
    <col min="10498" max="10498" width="12.54296875" customWidth="1"/>
    <col min="10499" max="10502" width="14.54296875" customWidth="1"/>
    <col min="10504" max="10504" width="8.54296875" customWidth="1"/>
    <col min="10753" max="10753" width="10.26953125" customWidth="1"/>
    <col min="10754" max="10754" width="12.54296875" customWidth="1"/>
    <col min="10755" max="10758" width="14.54296875" customWidth="1"/>
    <col min="10760" max="10760" width="8.54296875" customWidth="1"/>
    <col min="11009" max="11009" width="10.26953125" customWidth="1"/>
    <col min="11010" max="11010" width="12.54296875" customWidth="1"/>
    <col min="11011" max="11014" width="14.54296875" customWidth="1"/>
    <col min="11016" max="11016" width="8.54296875" customWidth="1"/>
    <col min="11265" max="11265" width="10.26953125" customWidth="1"/>
    <col min="11266" max="11266" width="12.54296875" customWidth="1"/>
    <col min="11267" max="11270" width="14.54296875" customWidth="1"/>
    <col min="11272" max="11272" width="8.54296875" customWidth="1"/>
    <col min="11521" max="11521" width="10.26953125" customWidth="1"/>
    <col min="11522" max="11522" width="12.54296875" customWidth="1"/>
    <col min="11523" max="11526" width="14.54296875" customWidth="1"/>
    <col min="11528" max="11528" width="8.54296875" customWidth="1"/>
    <col min="11777" max="11777" width="10.26953125" customWidth="1"/>
    <col min="11778" max="11778" width="12.54296875" customWidth="1"/>
    <col min="11779" max="11782" width="14.54296875" customWidth="1"/>
    <col min="11784" max="11784" width="8.54296875" customWidth="1"/>
    <col min="12033" max="12033" width="10.26953125" customWidth="1"/>
    <col min="12034" max="12034" width="12.54296875" customWidth="1"/>
    <col min="12035" max="12038" width="14.54296875" customWidth="1"/>
    <col min="12040" max="12040" width="8.54296875" customWidth="1"/>
    <col min="12289" max="12289" width="10.26953125" customWidth="1"/>
    <col min="12290" max="12290" width="12.54296875" customWidth="1"/>
    <col min="12291" max="12294" width="14.54296875" customWidth="1"/>
    <col min="12296" max="12296" width="8.54296875" customWidth="1"/>
    <col min="12545" max="12545" width="10.26953125" customWidth="1"/>
    <col min="12546" max="12546" width="12.54296875" customWidth="1"/>
    <col min="12547" max="12550" width="14.54296875" customWidth="1"/>
    <col min="12552" max="12552" width="8.54296875" customWidth="1"/>
    <col min="12801" max="12801" width="10.26953125" customWidth="1"/>
    <col min="12802" max="12802" width="12.54296875" customWidth="1"/>
    <col min="12803" max="12806" width="14.54296875" customWidth="1"/>
    <col min="12808" max="12808" width="8.54296875" customWidth="1"/>
    <col min="13057" max="13057" width="10.26953125" customWidth="1"/>
    <col min="13058" max="13058" width="12.54296875" customWidth="1"/>
    <col min="13059" max="13062" width="14.54296875" customWidth="1"/>
    <col min="13064" max="13064" width="8.54296875" customWidth="1"/>
    <col min="13313" max="13313" width="10.26953125" customWidth="1"/>
    <col min="13314" max="13314" width="12.54296875" customWidth="1"/>
    <col min="13315" max="13318" width="14.54296875" customWidth="1"/>
    <col min="13320" max="13320" width="8.54296875" customWidth="1"/>
    <col min="13569" max="13569" width="10.26953125" customWidth="1"/>
    <col min="13570" max="13570" width="12.54296875" customWidth="1"/>
    <col min="13571" max="13574" width="14.54296875" customWidth="1"/>
    <col min="13576" max="13576" width="8.54296875" customWidth="1"/>
    <col min="13825" max="13825" width="10.26953125" customWidth="1"/>
    <col min="13826" max="13826" width="12.54296875" customWidth="1"/>
    <col min="13827" max="13830" width="14.54296875" customWidth="1"/>
    <col min="13832" max="13832" width="8.54296875" customWidth="1"/>
    <col min="14081" max="14081" width="10.26953125" customWidth="1"/>
    <col min="14082" max="14082" width="12.54296875" customWidth="1"/>
    <col min="14083" max="14086" width="14.54296875" customWidth="1"/>
    <col min="14088" max="14088" width="8.54296875" customWidth="1"/>
    <col min="14337" max="14337" width="10.26953125" customWidth="1"/>
    <col min="14338" max="14338" width="12.54296875" customWidth="1"/>
    <col min="14339" max="14342" width="14.54296875" customWidth="1"/>
    <col min="14344" max="14344" width="8.54296875" customWidth="1"/>
    <col min="14593" max="14593" width="10.26953125" customWidth="1"/>
    <col min="14594" max="14594" width="12.54296875" customWidth="1"/>
    <col min="14595" max="14598" width="14.54296875" customWidth="1"/>
    <col min="14600" max="14600" width="8.54296875" customWidth="1"/>
    <col min="14849" max="14849" width="10.26953125" customWidth="1"/>
    <col min="14850" max="14850" width="12.54296875" customWidth="1"/>
    <col min="14851" max="14854" width="14.54296875" customWidth="1"/>
    <col min="14856" max="14856" width="8.54296875" customWidth="1"/>
    <col min="15105" max="15105" width="10.26953125" customWidth="1"/>
    <col min="15106" max="15106" width="12.54296875" customWidth="1"/>
    <col min="15107" max="15110" width="14.54296875" customWidth="1"/>
    <col min="15112" max="15112" width="8.54296875" customWidth="1"/>
    <col min="15361" max="15361" width="10.26953125" customWidth="1"/>
    <col min="15362" max="15362" width="12.54296875" customWidth="1"/>
    <col min="15363" max="15366" width="14.54296875" customWidth="1"/>
    <col min="15368" max="15368" width="8.54296875" customWidth="1"/>
    <col min="15617" max="15617" width="10.26953125" customWidth="1"/>
    <col min="15618" max="15618" width="12.54296875" customWidth="1"/>
    <col min="15619" max="15622" width="14.54296875" customWidth="1"/>
    <col min="15624" max="15624" width="8.54296875" customWidth="1"/>
    <col min="15873" max="15873" width="10.26953125" customWidth="1"/>
    <col min="15874" max="15874" width="12.54296875" customWidth="1"/>
    <col min="15875" max="15878" width="14.54296875" customWidth="1"/>
    <col min="15880" max="15880" width="8.54296875" customWidth="1"/>
    <col min="16129" max="16129" width="10.26953125" customWidth="1"/>
    <col min="16130" max="16130" width="12.54296875" customWidth="1"/>
    <col min="16131" max="16134" width="14.54296875" customWidth="1"/>
    <col min="16136" max="16136" width="8.54296875" customWidth="1"/>
  </cols>
  <sheetData>
    <row r="1" spans="1:19" x14ac:dyDescent="0.35">
      <c r="A1" s="20" t="s">
        <v>73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x14ac:dyDescent="0.35"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x14ac:dyDescent="0.35">
      <c r="A3" t="s">
        <v>74</v>
      </c>
      <c r="D3" s="21"/>
      <c r="E3" s="22"/>
      <c r="F3" s="22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x14ac:dyDescent="0.35">
      <c r="D4" s="21"/>
      <c r="E4" s="22"/>
      <c r="F4" s="22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" thickBot="1" x14ac:dyDescent="0.4">
      <c r="A5" t="s">
        <v>75</v>
      </c>
      <c r="D5" s="21"/>
      <c r="E5" s="22"/>
      <c r="F5" s="2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5" thickBot="1" x14ac:dyDescent="0.4">
      <c r="A6" s="31" t="s">
        <v>76</v>
      </c>
      <c r="B6" s="32"/>
      <c r="C6" s="35" t="s">
        <v>77</v>
      </c>
      <c r="D6" s="36"/>
      <c r="E6" s="36"/>
      <c r="F6" s="37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15" thickBot="1" x14ac:dyDescent="0.4">
      <c r="A7" s="33"/>
      <c r="B7" s="34"/>
      <c r="C7" s="38" t="s">
        <v>78</v>
      </c>
      <c r="D7" s="39"/>
      <c r="E7" s="40" t="s">
        <v>79</v>
      </c>
      <c r="F7" s="4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35">
      <c r="A8" s="42" t="s">
        <v>80</v>
      </c>
      <c r="B8" s="44" t="str">
        <f>+C7</f>
        <v>Aumenta la produzione</v>
      </c>
      <c r="C8" s="23"/>
      <c r="D8" s="24">
        <v>10</v>
      </c>
      <c r="E8" s="23"/>
      <c r="F8" s="24">
        <v>5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15" thickBot="1" x14ac:dyDescent="0.4">
      <c r="A9" s="42"/>
      <c r="B9" s="45"/>
      <c r="C9" s="25">
        <v>10</v>
      </c>
      <c r="D9" s="26"/>
      <c r="E9" s="25">
        <v>30</v>
      </c>
      <c r="F9" s="26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35">
      <c r="A10" s="42"/>
      <c r="B10" s="46" t="str">
        <f>+E7</f>
        <v>Non aumenta la produzione</v>
      </c>
      <c r="C10" s="27"/>
      <c r="D10" s="28">
        <v>30</v>
      </c>
      <c r="E10" s="27"/>
      <c r="F10" s="28">
        <v>20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15" thickBot="1" x14ac:dyDescent="0.4">
      <c r="A11" s="43"/>
      <c r="B11" s="34"/>
      <c r="C11" s="25">
        <v>5</v>
      </c>
      <c r="D11" s="26"/>
      <c r="E11" s="25">
        <v>20</v>
      </c>
      <c r="F11" s="26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35"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15" thickBot="1" x14ac:dyDescent="0.4"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15" thickBot="1" x14ac:dyDescent="0.4">
      <c r="A14" s="31" t="s">
        <v>81</v>
      </c>
      <c r="B14" s="32"/>
      <c r="C14" s="35" t="s">
        <v>77</v>
      </c>
      <c r="D14" s="36"/>
      <c r="E14" s="36"/>
      <c r="F14" s="37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5" thickBot="1" x14ac:dyDescent="0.4">
      <c r="A15" s="33"/>
      <c r="B15" s="34"/>
      <c r="C15" s="38" t="str">
        <f>+C7</f>
        <v>Aumenta la produzione</v>
      </c>
      <c r="D15" s="39"/>
      <c r="E15" s="40" t="str">
        <f>+E7</f>
        <v>Non aumenta la produzione</v>
      </c>
      <c r="F15" s="4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35">
      <c r="A16" s="42" t="s">
        <v>80</v>
      </c>
      <c r="B16" s="44" t="str">
        <f>+B8</f>
        <v>Aumenta la produzione</v>
      </c>
      <c r="C16" s="47">
        <f>SUM(C8:D9)</f>
        <v>20</v>
      </c>
      <c r="D16" s="48"/>
      <c r="E16" s="47">
        <f>SUM(E8:F9)</f>
        <v>35</v>
      </c>
      <c r="F16" s="48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15" thickBot="1" x14ac:dyDescent="0.4">
      <c r="A17" s="42"/>
      <c r="B17" s="45"/>
      <c r="C17" s="49"/>
      <c r="D17" s="50"/>
      <c r="E17" s="49"/>
      <c r="F17" s="5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35">
      <c r="A18" s="42"/>
      <c r="B18" s="46" t="str">
        <f>+B10</f>
        <v>Non aumenta la produzione</v>
      </c>
      <c r="C18" s="47">
        <f>SUM(C10:D11)</f>
        <v>35</v>
      </c>
      <c r="D18" s="48"/>
      <c r="E18" s="47">
        <f>SUM(E10:F11)</f>
        <v>40</v>
      </c>
      <c r="F18" s="48"/>
    </row>
    <row r="19" spans="1:19" ht="15" thickBot="1" x14ac:dyDescent="0.4">
      <c r="A19" s="43"/>
      <c r="B19" s="34"/>
      <c r="C19" s="49"/>
      <c r="D19" s="50"/>
      <c r="E19" s="49"/>
      <c r="F19" s="50"/>
    </row>
    <row r="21" spans="1:19" x14ac:dyDescent="0.35">
      <c r="A21" t="str">
        <f>+A16</f>
        <v>Impresa A</v>
      </c>
      <c r="B21">
        <f>IF(C9&gt;C11,1,0)</f>
        <v>1</v>
      </c>
      <c r="C21">
        <f>IF(E9&gt;E11,1,0)</f>
        <v>1</v>
      </c>
      <c r="D21">
        <f>+C21+B21</f>
        <v>2</v>
      </c>
      <c r="E21" t="str">
        <f>IF(D21=2,"Aumenta","-")</f>
        <v>Aumenta</v>
      </c>
      <c r="F21" t="str">
        <f>IF(D21=0,"Non aumenta","-")</f>
        <v>-</v>
      </c>
    </row>
    <row r="22" spans="1:19" x14ac:dyDescent="0.35">
      <c r="A22" t="str">
        <f>+C14</f>
        <v>Impresa B</v>
      </c>
      <c r="B22">
        <f>IF(D8&gt;F8,1,0)</f>
        <v>1</v>
      </c>
      <c r="C22">
        <f>IF(D10&gt;F10,1,0)</f>
        <v>1</v>
      </c>
      <c r="D22">
        <f>+C22+B22</f>
        <v>2</v>
      </c>
      <c r="E22" t="str">
        <f>IF(D22=2,"Aumenta","-")</f>
        <v>Aumenta</v>
      </c>
      <c r="F22" t="str">
        <f>IF(D22=0,"Non aumenta","-")</f>
        <v>-</v>
      </c>
    </row>
    <row r="24" spans="1:19" x14ac:dyDescent="0.35">
      <c r="D24" s="21"/>
      <c r="E24" s="22"/>
      <c r="F24" s="22"/>
    </row>
    <row r="25" spans="1:19" ht="15" thickBot="1" x14ac:dyDescent="0.4">
      <c r="A25" t="s">
        <v>82</v>
      </c>
      <c r="D25" s="21"/>
      <c r="E25" s="22"/>
      <c r="F25" s="22"/>
    </row>
    <row r="26" spans="1:19" ht="15" thickBot="1" x14ac:dyDescent="0.4">
      <c r="A26" s="31" t="s">
        <v>76</v>
      </c>
      <c r="B26" s="32"/>
      <c r="C26" s="35" t="s">
        <v>77</v>
      </c>
      <c r="D26" s="36"/>
      <c r="E26" s="36"/>
      <c r="F26" s="37"/>
    </row>
    <row r="27" spans="1:19" ht="15" thickBot="1" x14ac:dyDescent="0.4">
      <c r="A27" s="33"/>
      <c r="B27" s="34"/>
      <c r="C27" s="38" t="s">
        <v>78</v>
      </c>
      <c r="D27" s="39"/>
      <c r="E27" s="40" t="s">
        <v>79</v>
      </c>
      <c r="F27" s="41"/>
    </row>
    <row r="28" spans="1:19" x14ac:dyDescent="0.35">
      <c r="A28" s="42" t="s">
        <v>80</v>
      </c>
      <c r="B28" s="44" t="str">
        <f>+C27</f>
        <v>Aumenta la produzione</v>
      </c>
      <c r="C28" s="23"/>
      <c r="D28" s="24">
        <v>30</v>
      </c>
      <c r="E28" s="23"/>
      <c r="F28" s="24">
        <v>5</v>
      </c>
    </row>
    <row r="29" spans="1:19" ht="15" thickBot="1" x14ac:dyDescent="0.4">
      <c r="A29" s="42"/>
      <c r="B29" s="45"/>
      <c r="C29" s="25">
        <v>30</v>
      </c>
      <c r="D29" s="26"/>
      <c r="E29" s="25">
        <v>30</v>
      </c>
      <c r="F29" s="26"/>
    </row>
    <row r="30" spans="1:19" x14ac:dyDescent="0.35">
      <c r="A30" s="42"/>
      <c r="B30" s="46" t="str">
        <f>+E27</f>
        <v>Non aumenta la produzione</v>
      </c>
      <c r="C30" s="27"/>
      <c r="D30" s="28">
        <v>30</v>
      </c>
      <c r="E30" s="27"/>
      <c r="F30" s="28">
        <v>20</v>
      </c>
    </row>
    <row r="31" spans="1:19" ht="15" thickBot="1" x14ac:dyDescent="0.4">
      <c r="A31" s="43"/>
      <c r="B31" s="34"/>
      <c r="C31" s="25">
        <v>5</v>
      </c>
      <c r="D31" s="26"/>
      <c r="E31" s="25">
        <v>20</v>
      </c>
      <c r="F31" s="26"/>
    </row>
    <row r="32" spans="1:19" x14ac:dyDescent="0.35">
      <c r="D32" s="21"/>
      <c r="E32" s="21"/>
      <c r="F32" s="21"/>
    </row>
    <row r="33" spans="1:6" ht="15" thickBot="1" x14ac:dyDescent="0.4">
      <c r="D33" s="21"/>
      <c r="E33" s="21"/>
      <c r="F33" s="21"/>
    </row>
    <row r="34" spans="1:6" ht="15" thickBot="1" x14ac:dyDescent="0.4">
      <c r="A34" s="31" t="s">
        <v>81</v>
      </c>
      <c r="B34" s="32"/>
      <c r="C34" s="35" t="s">
        <v>77</v>
      </c>
      <c r="D34" s="36"/>
      <c r="E34" s="36"/>
      <c r="F34" s="37"/>
    </row>
    <row r="35" spans="1:6" ht="15" thickBot="1" x14ac:dyDescent="0.4">
      <c r="A35" s="33"/>
      <c r="B35" s="34"/>
      <c r="C35" s="38" t="str">
        <f>+C27</f>
        <v>Aumenta la produzione</v>
      </c>
      <c r="D35" s="39"/>
      <c r="E35" s="40" t="str">
        <f>+E27</f>
        <v>Non aumenta la produzione</v>
      </c>
      <c r="F35" s="41"/>
    </row>
    <row r="36" spans="1:6" x14ac:dyDescent="0.35">
      <c r="A36" s="42" t="s">
        <v>80</v>
      </c>
      <c r="B36" s="44" t="str">
        <f>+B28</f>
        <v>Aumenta la produzione</v>
      </c>
      <c r="C36" s="47">
        <f>SUM(C28:D29)</f>
        <v>60</v>
      </c>
      <c r="D36" s="48"/>
      <c r="E36" s="47">
        <f>SUM(E28:F29)</f>
        <v>35</v>
      </c>
      <c r="F36" s="48"/>
    </row>
    <row r="37" spans="1:6" ht="15" thickBot="1" x14ac:dyDescent="0.4">
      <c r="A37" s="42"/>
      <c r="B37" s="45"/>
      <c r="C37" s="49"/>
      <c r="D37" s="50"/>
      <c r="E37" s="49"/>
      <c r="F37" s="50"/>
    </row>
    <row r="38" spans="1:6" x14ac:dyDescent="0.35">
      <c r="A38" s="42"/>
      <c r="B38" s="46" t="str">
        <f>+B30</f>
        <v>Non aumenta la produzione</v>
      </c>
      <c r="C38" s="47">
        <f>SUM(C30:D31)</f>
        <v>35</v>
      </c>
      <c r="D38" s="48"/>
      <c r="E38" s="47">
        <f>SUM(E30:F31)</f>
        <v>40</v>
      </c>
      <c r="F38" s="48"/>
    </row>
    <row r="39" spans="1:6" ht="15" thickBot="1" x14ac:dyDescent="0.4">
      <c r="A39" s="43"/>
      <c r="B39" s="34"/>
      <c r="C39" s="49"/>
      <c r="D39" s="50"/>
      <c r="E39" s="49"/>
      <c r="F39" s="50"/>
    </row>
    <row r="41" spans="1:6" x14ac:dyDescent="0.35">
      <c r="A41" t="str">
        <f>+A36</f>
        <v>Impresa A</v>
      </c>
      <c r="B41">
        <f>IF(C29&gt;C31,1,0)</f>
        <v>1</v>
      </c>
      <c r="C41">
        <f>IF(E29&gt;E31,1,0)</f>
        <v>1</v>
      </c>
      <c r="D41">
        <f>+C41+B41</f>
        <v>2</v>
      </c>
      <c r="E41" t="str">
        <f>IF(D41=2,"Aumenta","-")</f>
        <v>Aumenta</v>
      </c>
      <c r="F41" t="str">
        <f>IF(D41=0,"Non aumenta","-")</f>
        <v>-</v>
      </c>
    </row>
    <row r="42" spans="1:6" x14ac:dyDescent="0.35">
      <c r="A42" t="str">
        <f>+C34</f>
        <v>Impresa B</v>
      </c>
      <c r="B42">
        <f>IF(D28&gt;F28,1,0)</f>
        <v>1</v>
      </c>
      <c r="C42">
        <f>IF(D30&gt;F30,1,0)</f>
        <v>1</v>
      </c>
      <c r="D42">
        <f>+C42+B42</f>
        <v>2</v>
      </c>
      <c r="E42" t="str">
        <f>IF(D42=2,"Aumenta","-")</f>
        <v>Aumenta</v>
      </c>
      <c r="F42" t="str">
        <f>IF(D42=0,"Non aumenta","-")</f>
        <v>-</v>
      </c>
    </row>
    <row r="46" spans="1:6" ht="15" thickBot="1" x14ac:dyDescent="0.4">
      <c r="A46" t="s">
        <v>83</v>
      </c>
      <c r="D46" s="21"/>
      <c r="E46" s="22"/>
      <c r="F46" s="22"/>
    </row>
    <row r="47" spans="1:6" ht="13.5" customHeight="1" thickBot="1" x14ac:dyDescent="0.4">
      <c r="A47" s="31" t="s">
        <v>76</v>
      </c>
      <c r="B47" s="32"/>
      <c r="C47" s="35" t="s">
        <v>77</v>
      </c>
      <c r="D47" s="36"/>
      <c r="E47" s="36"/>
      <c r="F47" s="37"/>
    </row>
    <row r="48" spans="1:6" ht="15" thickBot="1" x14ac:dyDescent="0.4">
      <c r="A48" s="33"/>
      <c r="B48" s="34"/>
      <c r="C48" s="38" t="s">
        <v>78</v>
      </c>
      <c r="D48" s="39"/>
      <c r="E48" s="40" t="s">
        <v>79</v>
      </c>
      <c r="F48" s="41"/>
    </row>
    <row r="49" spans="1:6" ht="12.75" customHeight="1" x14ac:dyDescent="0.35">
      <c r="A49" s="42" t="s">
        <v>80</v>
      </c>
      <c r="B49" s="44" t="str">
        <f>+C48</f>
        <v>Aumenta la produzione</v>
      </c>
      <c r="C49" s="23"/>
      <c r="D49" s="24">
        <v>10</v>
      </c>
      <c r="E49" s="23"/>
      <c r="F49" s="24">
        <v>20</v>
      </c>
    </row>
    <row r="50" spans="1:6" ht="15" thickBot="1" x14ac:dyDescent="0.4">
      <c r="A50" s="42"/>
      <c r="B50" s="45"/>
      <c r="C50" s="25">
        <v>10</v>
      </c>
      <c r="D50" s="26"/>
      <c r="E50" s="25">
        <v>60</v>
      </c>
      <c r="F50" s="26"/>
    </row>
    <row r="51" spans="1:6" x14ac:dyDescent="0.35">
      <c r="A51" s="42"/>
      <c r="B51" s="46" t="str">
        <f>+E48</f>
        <v>Non aumenta la produzione</v>
      </c>
      <c r="C51" s="27"/>
      <c r="D51" s="28">
        <v>60</v>
      </c>
      <c r="E51" s="27"/>
      <c r="F51" s="28">
        <v>50</v>
      </c>
    </row>
    <row r="52" spans="1:6" ht="15" thickBot="1" x14ac:dyDescent="0.4">
      <c r="A52" s="43"/>
      <c r="B52" s="34"/>
      <c r="C52" s="25">
        <v>20</v>
      </c>
      <c r="D52" s="26"/>
      <c r="E52" s="25">
        <v>50</v>
      </c>
      <c r="F52" s="26"/>
    </row>
    <row r="53" spans="1:6" x14ac:dyDescent="0.35">
      <c r="D53" s="21"/>
      <c r="E53" s="21"/>
      <c r="F53" s="21"/>
    </row>
    <row r="54" spans="1:6" ht="15" thickBot="1" x14ac:dyDescent="0.4">
      <c r="D54" s="21"/>
      <c r="E54" s="21"/>
      <c r="F54" s="21"/>
    </row>
    <row r="55" spans="1:6" ht="15" thickBot="1" x14ac:dyDescent="0.4">
      <c r="A55" s="31" t="s">
        <v>81</v>
      </c>
      <c r="B55" s="32"/>
      <c r="C55" s="35" t="s">
        <v>77</v>
      </c>
      <c r="D55" s="36"/>
      <c r="E55" s="36"/>
      <c r="F55" s="37"/>
    </row>
    <row r="56" spans="1:6" ht="15" thickBot="1" x14ac:dyDescent="0.4">
      <c r="A56" s="33"/>
      <c r="B56" s="34"/>
      <c r="C56" s="38" t="str">
        <f>+C48</f>
        <v>Aumenta la produzione</v>
      </c>
      <c r="D56" s="39"/>
      <c r="E56" s="40" t="str">
        <f>+E48</f>
        <v>Non aumenta la produzione</v>
      </c>
      <c r="F56" s="41"/>
    </row>
    <row r="57" spans="1:6" x14ac:dyDescent="0.35">
      <c r="A57" s="42" t="s">
        <v>80</v>
      </c>
      <c r="B57" s="44" t="str">
        <f>+B49</f>
        <v>Aumenta la produzione</v>
      </c>
      <c r="C57" s="47">
        <f>SUM(C49:D50)</f>
        <v>20</v>
      </c>
      <c r="D57" s="48"/>
      <c r="E57" s="47">
        <f>SUM(E49:F50)</f>
        <v>80</v>
      </c>
      <c r="F57" s="48"/>
    </row>
    <row r="58" spans="1:6" ht="15" thickBot="1" x14ac:dyDescent="0.4">
      <c r="A58" s="42"/>
      <c r="B58" s="45"/>
      <c r="C58" s="49"/>
      <c r="D58" s="50"/>
      <c r="E58" s="49"/>
      <c r="F58" s="50"/>
    </row>
    <row r="59" spans="1:6" x14ac:dyDescent="0.35">
      <c r="A59" s="42"/>
      <c r="B59" s="46" t="str">
        <f>+B51</f>
        <v>Non aumenta la produzione</v>
      </c>
      <c r="C59" s="47">
        <f>SUM(C51:D52)</f>
        <v>80</v>
      </c>
      <c r="D59" s="48"/>
      <c r="E59" s="47">
        <f>SUM(E51:F52)</f>
        <v>100</v>
      </c>
      <c r="F59" s="48"/>
    </row>
    <row r="60" spans="1:6" ht="15" thickBot="1" x14ac:dyDescent="0.4">
      <c r="A60" s="43"/>
      <c r="B60" s="34"/>
      <c r="C60" s="49"/>
      <c r="D60" s="50"/>
      <c r="E60" s="49"/>
      <c r="F60" s="50"/>
    </row>
    <row r="62" spans="1:6" x14ac:dyDescent="0.35">
      <c r="A62" t="str">
        <f>+A57</f>
        <v>Impresa A</v>
      </c>
      <c r="B62">
        <f>IF(C50&gt;C52,1,0)</f>
        <v>0</v>
      </c>
      <c r="C62">
        <f>IF(E50&gt;E52,1,0)</f>
        <v>1</v>
      </c>
      <c r="D62">
        <f>+C62+B62</f>
        <v>1</v>
      </c>
      <c r="E62" t="str">
        <f>IF(D62=2,"Aumenta","-")</f>
        <v>-</v>
      </c>
      <c r="F62" t="str">
        <f>IF(D62=0,"Non aumenta","-")</f>
        <v>-</v>
      </c>
    </row>
    <row r="63" spans="1:6" x14ac:dyDescent="0.35">
      <c r="A63" t="str">
        <f>+C55</f>
        <v>Impresa B</v>
      </c>
      <c r="B63">
        <f>IF(D49&gt;F49,1,0)</f>
        <v>0</v>
      </c>
      <c r="C63">
        <f>IF(D51&gt;F51,1,0)</f>
        <v>1</v>
      </c>
      <c r="D63">
        <f>+C63+B63</f>
        <v>1</v>
      </c>
      <c r="E63" t="str">
        <f>IF(D63=2,"Aumenta","-")</f>
        <v>-</v>
      </c>
      <c r="F63" t="str">
        <f>IF(D63=0,"Non aumenta","-")</f>
        <v>-</v>
      </c>
    </row>
  </sheetData>
  <mergeCells count="54">
    <mergeCell ref="A47:B48"/>
    <mergeCell ref="C47:F47"/>
    <mergeCell ref="C48:D48"/>
    <mergeCell ref="E48:F48"/>
    <mergeCell ref="E59:F60"/>
    <mergeCell ref="A55:B56"/>
    <mergeCell ref="C55:F55"/>
    <mergeCell ref="C56:D56"/>
    <mergeCell ref="E56:F56"/>
    <mergeCell ref="A57:A60"/>
    <mergeCell ref="B57:B58"/>
    <mergeCell ref="C57:D58"/>
    <mergeCell ref="E57:F58"/>
    <mergeCell ref="B59:B60"/>
    <mergeCell ref="C59:D60"/>
    <mergeCell ref="C27:D27"/>
    <mergeCell ref="E27:F27"/>
    <mergeCell ref="A49:A52"/>
    <mergeCell ref="B49:B50"/>
    <mergeCell ref="B51:B52"/>
    <mergeCell ref="A34:B35"/>
    <mergeCell ref="C34:F34"/>
    <mergeCell ref="C35:D35"/>
    <mergeCell ref="E35:F35"/>
    <mergeCell ref="A36:A39"/>
    <mergeCell ref="B36:B37"/>
    <mergeCell ref="C36:D37"/>
    <mergeCell ref="E36:F37"/>
    <mergeCell ref="B38:B39"/>
    <mergeCell ref="C38:D39"/>
    <mergeCell ref="E38:F39"/>
    <mergeCell ref="A28:A31"/>
    <mergeCell ref="B28:B29"/>
    <mergeCell ref="B30:B31"/>
    <mergeCell ref="A14:B15"/>
    <mergeCell ref="C14:F14"/>
    <mergeCell ref="C15:D15"/>
    <mergeCell ref="E15:F15"/>
    <mergeCell ref="A16:A19"/>
    <mergeCell ref="B16:B17"/>
    <mergeCell ref="C16:D17"/>
    <mergeCell ref="E16:F17"/>
    <mergeCell ref="B18:B19"/>
    <mergeCell ref="C18:D19"/>
    <mergeCell ref="E18:F19"/>
    <mergeCell ref="A26:B27"/>
    <mergeCell ref="C26:F26"/>
    <mergeCell ref="A6:B7"/>
    <mergeCell ref="C6:F6"/>
    <mergeCell ref="C7:D7"/>
    <mergeCell ref="E7:F7"/>
    <mergeCell ref="A8:A11"/>
    <mergeCell ref="B8:B9"/>
    <mergeCell ref="B10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F64A-5684-4925-9383-BD52B1308293}">
  <dimension ref="A1:Z95"/>
  <sheetViews>
    <sheetView topLeftCell="D1" zoomScale="106" zoomScaleNormal="106" workbookViewId="0">
      <selection activeCell="C7" sqref="C7"/>
    </sheetView>
  </sheetViews>
  <sheetFormatPr defaultRowHeight="14.5" x14ac:dyDescent="0.35"/>
  <cols>
    <col min="1" max="1" width="26.81640625" customWidth="1"/>
    <col min="2" max="2" width="16.7265625" customWidth="1"/>
    <col min="3" max="4" width="16.26953125" customWidth="1"/>
    <col min="5" max="5" width="10.453125" customWidth="1"/>
    <col min="6" max="8" width="14.1796875" customWidth="1"/>
    <col min="9" max="18" width="13.1796875" customWidth="1"/>
    <col min="19" max="19" width="10.7265625" customWidth="1"/>
    <col min="20" max="20" width="11" customWidth="1"/>
    <col min="21" max="21" width="9.453125" bestFit="1" customWidth="1"/>
    <col min="22" max="24" width="9.453125" customWidth="1"/>
    <col min="25" max="25" width="9.453125" bestFit="1" customWidth="1"/>
    <col min="26" max="26" width="13" customWidth="1"/>
  </cols>
  <sheetData>
    <row r="1" spans="1:26" ht="16.5" x14ac:dyDescent="0.45">
      <c r="A1" t="s">
        <v>34</v>
      </c>
      <c r="T1" s="5" t="s">
        <v>5</v>
      </c>
      <c r="U1" s="30" t="s">
        <v>6</v>
      </c>
      <c r="V1" s="30"/>
      <c r="W1" s="5" t="str">
        <f>+T1</f>
        <v>P1</v>
      </c>
      <c r="X1" s="30" t="str">
        <f>+U1</f>
        <v>x1</v>
      </c>
      <c r="Y1" s="30"/>
      <c r="Z1" s="5" t="s">
        <v>9</v>
      </c>
    </row>
    <row r="2" spans="1:26" x14ac:dyDescent="0.35">
      <c r="B2" s="30" t="s">
        <v>8</v>
      </c>
      <c r="C2" s="30"/>
      <c r="D2" s="11"/>
      <c r="E2" s="12"/>
    </row>
    <row r="3" spans="1:26" x14ac:dyDescent="0.35">
      <c r="A3" t="s">
        <v>7</v>
      </c>
      <c r="B3" s="1" t="s">
        <v>10</v>
      </c>
      <c r="C3" s="1" t="s">
        <v>0</v>
      </c>
      <c r="D3" s="1"/>
      <c r="E3" s="1"/>
    </row>
    <row r="4" spans="1:26" x14ac:dyDescent="0.35">
      <c r="A4" t="s">
        <v>3</v>
      </c>
      <c r="B4" s="14">
        <f>+Parametri!B4</f>
        <v>10</v>
      </c>
      <c r="C4" s="14">
        <f>+Parametri!C4</f>
        <v>30</v>
      </c>
      <c r="D4" s="14"/>
      <c r="E4" s="2"/>
    </row>
    <row r="5" spans="1:26" x14ac:dyDescent="0.35">
      <c r="A5" t="s">
        <v>4</v>
      </c>
      <c r="B5" s="14">
        <f>+Parametri!B5</f>
        <v>8</v>
      </c>
      <c r="C5" s="14">
        <f>+Parametri!C5</f>
        <v>40</v>
      </c>
      <c r="D5" s="14"/>
      <c r="E5" s="2"/>
    </row>
    <row r="6" spans="1:26" x14ac:dyDescent="0.35">
      <c r="B6" s="15" t="s">
        <v>45</v>
      </c>
      <c r="C6" s="15" t="s">
        <v>46</v>
      </c>
      <c r="D6" s="15"/>
      <c r="E6" s="1"/>
    </row>
    <row r="7" spans="1:26" x14ac:dyDescent="0.35">
      <c r="B7" s="3">
        <f>INTERCEPT(B4:B5,C4:C5)</f>
        <v>16</v>
      </c>
      <c r="C7" s="3">
        <f>SLOPE(B4:B5,C4:C5)</f>
        <v>-0.2</v>
      </c>
      <c r="D7" s="3"/>
      <c r="E7" s="3"/>
    </row>
    <row r="8" spans="1:26" x14ac:dyDescent="0.35">
      <c r="B8" s="3"/>
      <c r="C8" s="3"/>
      <c r="D8" s="3"/>
      <c r="E8" s="3"/>
    </row>
    <row r="9" spans="1:26" x14ac:dyDescent="0.35">
      <c r="A9" t="s">
        <v>40</v>
      </c>
      <c r="B9" s="3">
        <v>1</v>
      </c>
      <c r="C9" s="3"/>
      <c r="D9" s="3"/>
      <c r="E9" s="3"/>
    </row>
    <row r="10" spans="1:26" x14ac:dyDescent="0.35">
      <c r="A10" t="s">
        <v>41</v>
      </c>
      <c r="B10" s="3">
        <v>1</v>
      </c>
      <c r="C10" s="3"/>
      <c r="D10" s="3"/>
      <c r="E10" s="3"/>
    </row>
    <row r="11" spans="1:26" x14ac:dyDescent="0.35">
      <c r="B11" s="12"/>
      <c r="C11" s="12"/>
      <c r="D11" s="12"/>
    </row>
    <row r="13" spans="1:26" x14ac:dyDescent="0.35">
      <c r="B13" s="30" t="s">
        <v>42</v>
      </c>
      <c r="C13" s="30"/>
      <c r="D13" s="11"/>
    </row>
    <row r="14" spans="1:26" x14ac:dyDescent="0.35">
      <c r="B14" s="1" t="s">
        <v>39</v>
      </c>
      <c r="C14" s="1" t="s">
        <v>43</v>
      </c>
      <c r="D14" s="1" t="s">
        <v>38</v>
      </c>
      <c r="E14" s="6" t="s">
        <v>44</v>
      </c>
    </row>
    <row r="15" spans="1:26" x14ac:dyDescent="0.35">
      <c r="B15">
        <v>0</v>
      </c>
      <c r="C15" s="3">
        <f>+($B$10-$C$7*B15-$B$7)/(2*$C$7)</f>
        <v>37.5</v>
      </c>
      <c r="D15" s="3">
        <f>+B15</f>
        <v>0</v>
      </c>
      <c r="E15" s="3">
        <f>+($B$9-$C$7*D15-$B$7)/(2*$C$7)</f>
        <v>37.5</v>
      </c>
      <c r="F15" s="3"/>
    </row>
    <row r="16" spans="1:26" x14ac:dyDescent="0.35">
      <c r="B16">
        <v>1</v>
      </c>
      <c r="C16" s="3">
        <f t="shared" ref="C16:C79" si="0">+($B$10-$C$7*B16-$B$7)/(2*$C$7)</f>
        <v>37</v>
      </c>
      <c r="D16" s="3">
        <f t="shared" ref="D16:D79" si="1">+B16</f>
        <v>1</v>
      </c>
      <c r="E16" s="3">
        <f t="shared" ref="E16:E79" si="2">+($B$9-$C$7*D16-$B$7)/(2*$C$7)</f>
        <v>37</v>
      </c>
      <c r="F16" s="3"/>
    </row>
    <row r="17" spans="2:6" x14ac:dyDescent="0.35">
      <c r="B17">
        <v>2</v>
      </c>
      <c r="C17" s="3">
        <f t="shared" si="0"/>
        <v>36.5</v>
      </c>
      <c r="D17" s="3">
        <f t="shared" si="1"/>
        <v>2</v>
      </c>
      <c r="E17" s="3">
        <f t="shared" si="2"/>
        <v>36.5</v>
      </c>
      <c r="F17" s="3"/>
    </row>
    <row r="18" spans="2:6" x14ac:dyDescent="0.35">
      <c r="B18">
        <v>3</v>
      </c>
      <c r="C18" s="3">
        <f t="shared" si="0"/>
        <v>36</v>
      </c>
      <c r="D18" s="3">
        <f t="shared" si="1"/>
        <v>3</v>
      </c>
      <c r="E18" s="3">
        <f t="shared" si="2"/>
        <v>36</v>
      </c>
      <c r="F18" s="3"/>
    </row>
    <row r="19" spans="2:6" x14ac:dyDescent="0.35">
      <c r="B19">
        <v>4</v>
      </c>
      <c r="C19" s="3">
        <f t="shared" si="0"/>
        <v>35.499999999999993</v>
      </c>
      <c r="D19" s="3">
        <f t="shared" si="1"/>
        <v>4</v>
      </c>
      <c r="E19" s="3">
        <f t="shared" si="2"/>
        <v>35.499999999999993</v>
      </c>
      <c r="F19" s="3"/>
    </row>
    <row r="20" spans="2:6" x14ac:dyDescent="0.35">
      <c r="B20">
        <v>5</v>
      </c>
      <c r="C20" s="3">
        <f t="shared" si="0"/>
        <v>35</v>
      </c>
      <c r="D20" s="3">
        <f t="shared" si="1"/>
        <v>5</v>
      </c>
      <c r="E20" s="3">
        <f t="shared" si="2"/>
        <v>35</v>
      </c>
      <c r="F20" s="3"/>
    </row>
    <row r="21" spans="2:6" x14ac:dyDescent="0.35">
      <c r="B21">
        <v>6</v>
      </c>
      <c r="C21" s="3">
        <f t="shared" si="0"/>
        <v>34.5</v>
      </c>
      <c r="D21" s="3">
        <f t="shared" si="1"/>
        <v>6</v>
      </c>
      <c r="E21" s="3">
        <f t="shared" si="2"/>
        <v>34.5</v>
      </c>
      <c r="F21" s="3"/>
    </row>
    <row r="22" spans="2:6" x14ac:dyDescent="0.35">
      <c r="B22">
        <v>7</v>
      </c>
      <c r="C22" s="3">
        <f t="shared" si="0"/>
        <v>34</v>
      </c>
      <c r="D22" s="3">
        <f t="shared" si="1"/>
        <v>7</v>
      </c>
      <c r="E22" s="3">
        <f t="shared" si="2"/>
        <v>34</v>
      </c>
      <c r="F22" s="3"/>
    </row>
    <row r="23" spans="2:6" x14ac:dyDescent="0.35">
      <c r="B23">
        <v>8</v>
      </c>
      <c r="C23" s="3">
        <f t="shared" si="0"/>
        <v>33.5</v>
      </c>
      <c r="D23" s="3">
        <f t="shared" si="1"/>
        <v>8</v>
      </c>
      <c r="E23" s="3">
        <f t="shared" si="2"/>
        <v>33.5</v>
      </c>
      <c r="F23" s="3"/>
    </row>
    <row r="24" spans="2:6" x14ac:dyDescent="0.35">
      <c r="B24">
        <v>9</v>
      </c>
      <c r="C24" s="3">
        <f t="shared" si="0"/>
        <v>32.999999999999993</v>
      </c>
      <c r="D24" s="3">
        <f t="shared" si="1"/>
        <v>9</v>
      </c>
      <c r="E24" s="3">
        <f t="shared" si="2"/>
        <v>32.999999999999993</v>
      </c>
      <c r="F24" s="3"/>
    </row>
    <row r="25" spans="2:6" x14ac:dyDescent="0.35">
      <c r="B25">
        <v>10</v>
      </c>
      <c r="C25" s="3">
        <f t="shared" si="0"/>
        <v>32.5</v>
      </c>
      <c r="D25" s="3">
        <f t="shared" si="1"/>
        <v>10</v>
      </c>
      <c r="E25" s="3">
        <f t="shared" si="2"/>
        <v>32.5</v>
      </c>
      <c r="F25" s="3"/>
    </row>
    <row r="26" spans="2:6" x14ac:dyDescent="0.35">
      <c r="B26">
        <v>11</v>
      </c>
      <c r="C26" s="3">
        <f t="shared" si="0"/>
        <v>32</v>
      </c>
      <c r="D26" s="3">
        <f t="shared" si="1"/>
        <v>11</v>
      </c>
      <c r="E26" s="3">
        <f t="shared" si="2"/>
        <v>32</v>
      </c>
      <c r="F26" s="3"/>
    </row>
    <row r="27" spans="2:6" x14ac:dyDescent="0.35">
      <c r="B27">
        <v>12</v>
      </c>
      <c r="C27" s="3">
        <f t="shared" si="0"/>
        <v>31.499999999999996</v>
      </c>
      <c r="D27" s="3">
        <f t="shared" si="1"/>
        <v>12</v>
      </c>
      <c r="E27" s="3">
        <f t="shared" si="2"/>
        <v>31.499999999999996</v>
      </c>
      <c r="F27" s="3"/>
    </row>
    <row r="28" spans="2:6" x14ac:dyDescent="0.35">
      <c r="B28">
        <v>13</v>
      </c>
      <c r="C28" s="3">
        <f t="shared" si="0"/>
        <v>31</v>
      </c>
      <c r="D28" s="3">
        <f t="shared" si="1"/>
        <v>13</v>
      </c>
      <c r="E28" s="3">
        <f t="shared" si="2"/>
        <v>31</v>
      </c>
      <c r="F28" s="3"/>
    </row>
    <row r="29" spans="2:6" x14ac:dyDescent="0.35">
      <c r="B29">
        <v>14</v>
      </c>
      <c r="C29" s="3">
        <f t="shared" si="0"/>
        <v>30.499999999999996</v>
      </c>
      <c r="D29" s="3">
        <f t="shared" si="1"/>
        <v>14</v>
      </c>
      <c r="E29" s="3">
        <f t="shared" si="2"/>
        <v>30.499999999999996</v>
      </c>
      <c r="F29" s="3"/>
    </row>
    <row r="30" spans="2:6" x14ac:dyDescent="0.35">
      <c r="B30">
        <v>15</v>
      </c>
      <c r="C30" s="3">
        <f t="shared" si="0"/>
        <v>30</v>
      </c>
      <c r="D30" s="3">
        <f t="shared" si="1"/>
        <v>15</v>
      </c>
      <c r="E30" s="3">
        <f t="shared" si="2"/>
        <v>30</v>
      </c>
      <c r="F30" s="3"/>
    </row>
    <row r="31" spans="2:6" x14ac:dyDescent="0.35">
      <c r="B31">
        <v>16</v>
      </c>
      <c r="C31" s="3">
        <f t="shared" si="0"/>
        <v>29.5</v>
      </c>
      <c r="D31" s="3">
        <f t="shared" si="1"/>
        <v>16</v>
      </c>
      <c r="E31" s="3">
        <f t="shared" si="2"/>
        <v>29.5</v>
      </c>
      <c r="F31" s="3"/>
    </row>
    <row r="32" spans="2:6" x14ac:dyDescent="0.35">
      <c r="B32">
        <v>17</v>
      </c>
      <c r="C32" s="3">
        <f t="shared" si="0"/>
        <v>28.999999999999996</v>
      </c>
      <c r="D32" s="3">
        <f t="shared" si="1"/>
        <v>17</v>
      </c>
      <c r="E32" s="3">
        <f t="shared" si="2"/>
        <v>28.999999999999996</v>
      </c>
      <c r="F32" s="3"/>
    </row>
    <row r="33" spans="2:6" x14ac:dyDescent="0.35">
      <c r="B33">
        <v>18</v>
      </c>
      <c r="C33" s="3">
        <f t="shared" si="0"/>
        <v>28.5</v>
      </c>
      <c r="D33" s="3">
        <f t="shared" si="1"/>
        <v>18</v>
      </c>
      <c r="E33" s="3">
        <f t="shared" si="2"/>
        <v>28.5</v>
      </c>
      <c r="F33" s="3"/>
    </row>
    <row r="34" spans="2:6" x14ac:dyDescent="0.35">
      <c r="B34">
        <v>19</v>
      </c>
      <c r="C34" s="3">
        <f t="shared" si="0"/>
        <v>27.999999999999996</v>
      </c>
      <c r="D34" s="3">
        <f t="shared" si="1"/>
        <v>19</v>
      </c>
      <c r="E34" s="3">
        <f t="shared" si="2"/>
        <v>27.999999999999996</v>
      </c>
      <c r="F34" s="3"/>
    </row>
    <row r="35" spans="2:6" x14ac:dyDescent="0.35">
      <c r="B35">
        <v>20</v>
      </c>
      <c r="C35" s="3">
        <f t="shared" si="0"/>
        <v>27.5</v>
      </c>
      <c r="D35" s="3">
        <f t="shared" si="1"/>
        <v>20</v>
      </c>
      <c r="E35" s="3">
        <f t="shared" si="2"/>
        <v>27.5</v>
      </c>
      <c r="F35" s="3"/>
    </row>
    <row r="36" spans="2:6" x14ac:dyDescent="0.35">
      <c r="B36">
        <v>21</v>
      </c>
      <c r="C36" s="3">
        <f t="shared" si="0"/>
        <v>27</v>
      </c>
      <c r="D36" s="3">
        <f t="shared" si="1"/>
        <v>21</v>
      </c>
      <c r="E36" s="3">
        <f t="shared" si="2"/>
        <v>27</v>
      </c>
      <c r="F36" s="3"/>
    </row>
    <row r="37" spans="2:6" x14ac:dyDescent="0.35">
      <c r="B37">
        <v>22</v>
      </c>
      <c r="C37" s="3">
        <f t="shared" si="0"/>
        <v>26.499999999999996</v>
      </c>
      <c r="D37" s="3">
        <f t="shared" si="1"/>
        <v>22</v>
      </c>
      <c r="E37" s="3">
        <f t="shared" si="2"/>
        <v>26.499999999999996</v>
      </c>
      <c r="F37" s="3"/>
    </row>
    <row r="38" spans="2:6" x14ac:dyDescent="0.35">
      <c r="B38">
        <v>23</v>
      </c>
      <c r="C38" s="3">
        <f t="shared" si="0"/>
        <v>25.999999999999996</v>
      </c>
      <c r="D38" s="3">
        <f t="shared" si="1"/>
        <v>23</v>
      </c>
      <c r="E38" s="3">
        <f t="shared" si="2"/>
        <v>25.999999999999996</v>
      </c>
      <c r="F38" s="3"/>
    </row>
    <row r="39" spans="2:6" x14ac:dyDescent="0.35">
      <c r="B39">
        <v>24</v>
      </c>
      <c r="C39" s="3">
        <f t="shared" si="0"/>
        <v>25.499999999999996</v>
      </c>
      <c r="D39" s="3">
        <f t="shared" si="1"/>
        <v>24</v>
      </c>
      <c r="E39" s="3">
        <f t="shared" si="2"/>
        <v>25.499999999999996</v>
      </c>
      <c r="F39" s="3"/>
    </row>
    <row r="40" spans="2:6" x14ac:dyDescent="0.35">
      <c r="B40">
        <v>25</v>
      </c>
      <c r="C40" s="3">
        <f t="shared" si="0"/>
        <v>25</v>
      </c>
      <c r="D40" s="3">
        <f t="shared" si="1"/>
        <v>25</v>
      </c>
      <c r="E40" s="3">
        <f t="shared" si="2"/>
        <v>25</v>
      </c>
      <c r="F40" s="3"/>
    </row>
    <row r="41" spans="2:6" x14ac:dyDescent="0.35">
      <c r="B41">
        <v>26</v>
      </c>
      <c r="C41" s="3">
        <f t="shared" si="0"/>
        <v>24.5</v>
      </c>
      <c r="D41" s="3">
        <f t="shared" si="1"/>
        <v>26</v>
      </c>
      <c r="E41" s="3">
        <f t="shared" si="2"/>
        <v>24.5</v>
      </c>
      <c r="F41" s="3"/>
    </row>
    <row r="42" spans="2:6" x14ac:dyDescent="0.35">
      <c r="B42">
        <v>27</v>
      </c>
      <c r="C42" s="3">
        <f t="shared" si="0"/>
        <v>23.999999999999996</v>
      </c>
      <c r="D42" s="3">
        <f t="shared" si="1"/>
        <v>27</v>
      </c>
      <c r="E42" s="3">
        <f t="shared" si="2"/>
        <v>23.999999999999996</v>
      </c>
      <c r="F42" s="3"/>
    </row>
    <row r="43" spans="2:6" x14ac:dyDescent="0.35">
      <c r="B43">
        <v>28</v>
      </c>
      <c r="C43" s="3">
        <f t="shared" si="0"/>
        <v>23.499999999999996</v>
      </c>
      <c r="D43" s="3">
        <f t="shared" si="1"/>
        <v>28</v>
      </c>
      <c r="E43" s="3">
        <f t="shared" si="2"/>
        <v>23.499999999999996</v>
      </c>
      <c r="F43" s="3"/>
    </row>
    <row r="44" spans="2:6" x14ac:dyDescent="0.35">
      <c r="B44">
        <v>29</v>
      </c>
      <c r="C44" s="3">
        <f t="shared" si="0"/>
        <v>22.999999999999996</v>
      </c>
      <c r="D44" s="3">
        <f t="shared" si="1"/>
        <v>29</v>
      </c>
      <c r="E44" s="3">
        <f t="shared" si="2"/>
        <v>22.999999999999996</v>
      </c>
      <c r="F44" s="3"/>
    </row>
    <row r="45" spans="2:6" x14ac:dyDescent="0.35">
      <c r="B45">
        <v>30</v>
      </c>
      <c r="C45" s="3">
        <f t="shared" si="0"/>
        <v>22.5</v>
      </c>
      <c r="D45" s="3">
        <f t="shared" si="1"/>
        <v>30</v>
      </c>
      <c r="E45" s="3">
        <f t="shared" si="2"/>
        <v>22.5</v>
      </c>
      <c r="F45" s="3"/>
    </row>
    <row r="46" spans="2:6" x14ac:dyDescent="0.35">
      <c r="B46">
        <v>31</v>
      </c>
      <c r="C46" s="3">
        <f t="shared" si="0"/>
        <v>22</v>
      </c>
      <c r="D46" s="3">
        <f t="shared" si="1"/>
        <v>31</v>
      </c>
      <c r="E46" s="3">
        <f t="shared" si="2"/>
        <v>22</v>
      </c>
      <c r="F46" s="3"/>
    </row>
    <row r="47" spans="2:6" x14ac:dyDescent="0.35">
      <c r="B47">
        <v>32</v>
      </c>
      <c r="C47" s="3">
        <f t="shared" si="0"/>
        <v>21.499999999999996</v>
      </c>
      <c r="D47" s="3">
        <f t="shared" si="1"/>
        <v>32</v>
      </c>
      <c r="E47" s="3">
        <f t="shared" si="2"/>
        <v>21.499999999999996</v>
      </c>
      <c r="F47" s="3"/>
    </row>
    <row r="48" spans="2:6" x14ac:dyDescent="0.35">
      <c r="B48">
        <v>33</v>
      </c>
      <c r="C48" s="3">
        <f t="shared" si="0"/>
        <v>20.999999999999996</v>
      </c>
      <c r="D48" s="3">
        <f t="shared" si="1"/>
        <v>33</v>
      </c>
      <c r="E48" s="3">
        <f t="shared" si="2"/>
        <v>20.999999999999996</v>
      </c>
      <c r="F48" s="3"/>
    </row>
    <row r="49" spans="2:6" x14ac:dyDescent="0.35">
      <c r="B49">
        <v>34</v>
      </c>
      <c r="C49" s="3">
        <f t="shared" si="0"/>
        <v>20.499999999999996</v>
      </c>
      <c r="D49" s="3">
        <f t="shared" si="1"/>
        <v>34</v>
      </c>
      <c r="E49" s="3">
        <f t="shared" si="2"/>
        <v>20.499999999999996</v>
      </c>
      <c r="F49" s="3"/>
    </row>
    <row r="50" spans="2:6" x14ac:dyDescent="0.35">
      <c r="B50">
        <v>35</v>
      </c>
      <c r="C50" s="3">
        <f t="shared" si="0"/>
        <v>20</v>
      </c>
      <c r="D50" s="3">
        <f t="shared" si="1"/>
        <v>35</v>
      </c>
      <c r="E50" s="3">
        <f t="shared" si="2"/>
        <v>20</v>
      </c>
      <c r="F50" s="3"/>
    </row>
    <row r="51" spans="2:6" x14ac:dyDescent="0.35">
      <c r="B51">
        <v>36</v>
      </c>
      <c r="C51" s="3">
        <f t="shared" si="0"/>
        <v>19.5</v>
      </c>
      <c r="D51" s="3">
        <f t="shared" si="1"/>
        <v>36</v>
      </c>
      <c r="E51" s="3">
        <f t="shared" si="2"/>
        <v>19.5</v>
      </c>
      <c r="F51" s="3"/>
    </row>
    <row r="52" spans="2:6" x14ac:dyDescent="0.35">
      <c r="B52">
        <v>37</v>
      </c>
      <c r="C52" s="3">
        <f t="shared" si="0"/>
        <v>18.999999999999996</v>
      </c>
      <c r="D52" s="3">
        <f t="shared" si="1"/>
        <v>37</v>
      </c>
      <c r="E52" s="3">
        <f t="shared" si="2"/>
        <v>18.999999999999996</v>
      </c>
      <c r="F52" s="3"/>
    </row>
    <row r="53" spans="2:6" x14ac:dyDescent="0.35">
      <c r="B53">
        <v>38</v>
      </c>
      <c r="C53" s="3">
        <f t="shared" si="0"/>
        <v>18.499999999999996</v>
      </c>
      <c r="D53" s="3">
        <f t="shared" si="1"/>
        <v>38</v>
      </c>
      <c r="E53" s="3">
        <f t="shared" si="2"/>
        <v>18.499999999999996</v>
      </c>
      <c r="F53" s="3"/>
    </row>
    <row r="54" spans="2:6" x14ac:dyDescent="0.35">
      <c r="B54">
        <v>39</v>
      </c>
      <c r="C54" s="3">
        <f t="shared" si="0"/>
        <v>17.999999999999996</v>
      </c>
      <c r="D54" s="3">
        <f t="shared" si="1"/>
        <v>39</v>
      </c>
      <c r="E54" s="3">
        <f t="shared" si="2"/>
        <v>17.999999999999996</v>
      </c>
      <c r="F54" s="3"/>
    </row>
    <row r="55" spans="2:6" x14ac:dyDescent="0.35">
      <c r="B55">
        <v>40</v>
      </c>
      <c r="C55" s="3">
        <f t="shared" si="0"/>
        <v>17.5</v>
      </c>
      <c r="D55" s="3">
        <f t="shared" si="1"/>
        <v>40</v>
      </c>
      <c r="E55" s="3">
        <f t="shared" si="2"/>
        <v>17.5</v>
      </c>
      <c r="F55" s="3"/>
    </row>
    <row r="56" spans="2:6" x14ac:dyDescent="0.35">
      <c r="B56">
        <v>41</v>
      </c>
      <c r="C56" s="3">
        <f t="shared" si="0"/>
        <v>16.999999999999996</v>
      </c>
      <c r="D56" s="3">
        <f t="shared" si="1"/>
        <v>41</v>
      </c>
      <c r="E56" s="3">
        <f t="shared" si="2"/>
        <v>16.999999999999996</v>
      </c>
      <c r="F56" s="3"/>
    </row>
    <row r="57" spans="2:6" x14ac:dyDescent="0.35">
      <c r="B57">
        <v>42</v>
      </c>
      <c r="C57" s="3">
        <f t="shared" si="0"/>
        <v>16.499999999999996</v>
      </c>
      <c r="D57" s="3">
        <f t="shared" si="1"/>
        <v>42</v>
      </c>
      <c r="E57" s="3">
        <f t="shared" si="2"/>
        <v>16.499999999999996</v>
      </c>
      <c r="F57" s="3"/>
    </row>
    <row r="58" spans="2:6" x14ac:dyDescent="0.35">
      <c r="B58">
        <v>43</v>
      </c>
      <c r="C58" s="3">
        <f t="shared" si="0"/>
        <v>16</v>
      </c>
      <c r="D58" s="3">
        <f t="shared" si="1"/>
        <v>43</v>
      </c>
      <c r="E58" s="3">
        <f t="shared" si="2"/>
        <v>16</v>
      </c>
      <c r="F58" s="3"/>
    </row>
    <row r="59" spans="2:6" x14ac:dyDescent="0.35">
      <c r="B59">
        <v>44</v>
      </c>
      <c r="C59" s="3">
        <f t="shared" si="0"/>
        <v>15.499999999999998</v>
      </c>
      <c r="D59" s="3">
        <f t="shared" si="1"/>
        <v>44</v>
      </c>
      <c r="E59" s="3">
        <f t="shared" si="2"/>
        <v>15.499999999999998</v>
      </c>
      <c r="F59" s="3"/>
    </row>
    <row r="60" spans="2:6" x14ac:dyDescent="0.35">
      <c r="B60">
        <v>45</v>
      </c>
      <c r="C60" s="3">
        <f t="shared" si="0"/>
        <v>15</v>
      </c>
      <c r="D60" s="3">
        <f t="shared" si="1"/>
        <v>45</v>
      </c>
      <c r="E60" s="3">
        <f t="shared" si="2"/>
        <v>15</v>
      </c>
      <c r="F60" s="3"/>
    </row>
    <row r="61" spans="2:6" x14ac:dyDescent="0.35">
      <c r="B61">
        <v>46</v>
      </c>
      <c r="C61" s="3">
        <f t="shared" si="0"/>
        <v>14.499999999999996</v>
      </c>
      <c r="D61" s="3">
        <f t="shared" si="1"/>
        <v>46</v>
      </c>
      <c r="E61" s="3">
        <f t="shared" si="2"/>
        <v>14.499999999999996</v>
      </c>
      <c r="F61" s="3"/>
    </row>
    <row r="62" spans="2:6" x14ac:dyDescent="0.35">
      <c r="B62">
        <v>47</v>
      </c>
      <c r="C62" s="3">
        <f t="shared" si="0"/>
        <v>13.999999999999998</v>
      </c>
      <c r="D62" s="3">
        <f t="shared" si="1"/>
        <v>47</v>
      </c>
      <c r="E62" s="3">
        <f t="shared" si="2"/>
        <v>13.999999999999998</v>
      </c>
      <c r="F62" s="3"/>
    </row>
    <row r="63" spans="2:6" x14ac:dyDescent="0.35">
      <c r="B63">
        <v>48</v>
      </c>
      <c r="C63" s="3">
        <f t="shared" si="0"/>
        <v>13.499999999999996</v>
      </c>
      <c r="D63" s="3">
        <f t="shared" si="1"/>
        <v>48</v>
      </c>
      <c r="E63" s="3">
        <f t="shared" si="2"/>
        <v>13.499999999999996</v>
      </c>
      <c r="F63" s="3"/>
    </row>
    <row r="64" spans="2:6" x14ac:dyDescent="0.35">
      <c r="B64">
        <v>49</v>
      </c>
      <c r="C64" s="3">
        <f t="shared" si="0"/>
        <v>12.999999999999998</v>
      </c>
      <c r="D64" s="3">
        <f t="shared" si="1"/>
        <v>49</v>
      </c>
      <c r="E64" s="3">
        <f t="shared" si="2"/>
        <v>12.999999999999998</v>
      </c>
      <c r="F64" s="3"/>
    </row>
    <row r="65" spans="2:6" x14ac:dyDescent="0.35">
      <c r="B65">
        <v>50</v>
      </c>
      <c r="C65" s="3">
        <f t="shared" si="0"/>
        <v>12.5</v>
      </c>
      <c r="D65" s="3">
        <f t="shared" si="1"/>
        <v>50</v>
      </c>
      <c r="E65" s="3">
        <f t="shared" si="2"/>
        <v>12.5</v>
      </c>
      <c r="F65" s="3"/>
    </row>
    <row r="66" spans="2:6" x14ac:dyDescent="0.35">
      <c r="B66">
        <v>51</v>
      </c>
      <c r="C66" s="3">
        <f t="shared" si="0"/>
        <v>11.999999999999996</v>
      </c>
      <c r="D66" s="3">
        <f t="shared" si="1"/>
        <v>51</v>
      </c>
      <c r="E66" s="3">
        <f t="shared" si="2"/>
        <v>11.999999999999996</v>
      </c>
      <c r="F66" s="3"/>
    </row>
    <row r="67" spans="2:6" x14ac:dyDescent="0.35">
      <c r="B67">
        <v>52</v>
      </c>
      <c r="C67" s="3">
        <f t="shared" si="0"/>
        <v>11.499999999999998</v>
      </c>
      <c r="D67" s="3">
        <f t="shared" si="1"/>
        <v>52</v>
      </c>
      <c r="E67" s="3">
        <f t="shared" si="2"/>
        <v>11.499999999999998</v>
      </c>
    </row>
    <row r="68" spans="2:6" x14ac:dyDescent="0.35">
      <c r="B68">
        <v>53</v>
      </c>
      <c r="C68" s="3">
        <f t="shared" si="0"/>
        <v>10.999999999999996</v>
      </c>
      <c r="D68" s="3">
        <f t="shared" si="1"/>
        <v>53</v>
      </c>
      <c r="E68" s="3">
        <f t="shared" si="2"/>
        <v>10.999999999999996</v>
      </c>
    </row>
    <row r="69" spans="2:6" x14ac:dyDescent="0.35">
      <c r="B69">
        <v>54</v>
      </c>
      <c r="C69" s="3">
        <f t="shared" si="0"/>
        <v>10.499999999999998</v>
      </c>
      <c r="D69" s="3">
        <f t="shared" si="1"/>
        <v>54</v>
      </c>
      <c r="E69" s="3">
        <f t="shared" si="2"/>
        <v>10.499999999999998</v>
      </c>
    </row>
    <row r="70" spans="2:6" x14ac:dyDescent="0.35">
      <c r="B70">
        <v>55</v>
      </c>
      <c r="C70" s="3">
        <f t="shared" si="0"/>
        <v>10</v>
      </c>
      <c r="D70" s="3">
        <f t="shared" si="1"/>
        <v>55</v>
      </c>
      <c r="E70" s="3">
        <f t="shared" si="2"/>
        <v>10</v>
      </c>
    </row>
    <row r="71" spans="2:6" x14ac:dyDescent="0.35">
      <c r="B71">
        <v>56</v>
      </c>
      <c r="C71" s="3">
        <f t="shared" si="0"/>
        <v>9.4999999999999964</v>
      </c>
      <c r="D71" s="3">
        <f t="shared" si="1"/>
        <v>56</v>
      </c>
      <c r="E71" s="3">
        <f t="shared" si="2"/>
        <v>9.4999999999999964</v>
      </c>
    </row>
    <row r="72" spans="2:6" x14ac:dyDescent="0.35">
      <c r="B72">
        <v>57</v>
      </c>
      <c r="C72" s="3">
        <f t="shared" si="0"/>
        <v>8.9999999999999982</v>
      </c>
      <c r="D72" s="3">
        <f t="shared" si="1"/>
        <v>57</v>
      </c>
      <c r="E72" s="3">
        <f t="shared" si="2"/>
        <v>8.9999999999999982</v>
      </c>
    </row>
    <row r="73" spans="2:6" x14ac:dyDescent="0.35">
      <c r="B73">
        <v>58</v>
      </c>
      <c r="C73" s="3">
        <f t="shared" si="0"/>
        <v>8.4999999999999964</v>
      </c>
      <c r="D73" s="3">
        <f t="shared" si="1"/>
        <v>58</v>
      </c>
      <c r="E73" s="3">
        <f t="shared" si="2"/>
        <v>8.4999999999999964</v>
      </c>
    </row>
    <row r="74" spans="2:6" x14ac:dyDescent="0.35">
      <c r="B74">
        <v>59</v>
      </c>
      <c r="C74" s="3">
        <f t="shared" si="0"/>
        <v>7.9999999999999982</v>
      </c>
      <c r="D74" s="3">
        <f t="shared" si="1"/>
        <v>59</v>
      </c>
      <c r="E74" s="3">
        <f t="shared" si="2"/>
        <v>7.9999999999999982</v>
      </c>
    </row>
    <row r="75" spans="2:6" x14ac:dyDescent="0.35">
      <c r="B75">
        <v>60</v>
      </c>
      <c r="C75" s="3">
        <f t="shared" si="0"/>
        <v>7.5</v>
      </c>
      <c r="D75" s="3">
        <f t="shared" si="1"/>
        <v>60</v>
      </c>
      <c r="E75" s="3">
        <f t="shared" si="2"/>
        <v>7.5</v>
      </c>
    </row>
    <row r="76" spans="2:6" x14ac:dyDescent="0.35">
      <c r="B76">
        <v>61</v>
      </c>
      <c r="C76" s="3">
        <f t="shared" si="0"/>
        <v>6.9999999999999973</v>
      </c>
      <c r="D76" s="3">
        <f t="shared" si="1"/>
        <v>61</v>
      </c>
      <c r="E76" s="3">
        <f t="shared" si="2"/>
        <v>6.9999999999999973</v>
      </c>
    </row>
    <row r="77" spans="2:6" x14ac:dyDescent="0.35">
      <c r="B77">
        <v>62</v>
      </c>
      <c r="C77" s="3">
        <f t="shared" si="0"/>
        <v>6.4999999999999991</v>
      </c>
      <c r="D77" s="3">
        <f t="shared" si="1"/>
        <v>62</v>
      </c>
      <c r="E77" s="3">
        <f t="shared" si="2"/>
        <v>6.4999999999999991</v>
      </c>
    </row>
    <row r="78" spans="2:6" x14ac:dyDescent="0.35">
      <c r="B78">
        <v>63</v>
      </c>
      <c r="C78" s="3">
        <f t="shared" si="0"/>
        <v>5.9999999999999964</v>
      </c>
      <c r="D78" s="3">
        <f t="shared" si="1"/>
        <v>63</v>
      </c>
      <c r="E78" s="3">
        <f t="shared" si="2"/>
        <v>5.9999999999999964</v>
      </c>
    </row>
    <row r="79" spans="2:6" x14ac:dyDescent="0.35">
      <c r="B79">
        <v>64</v>
      </c>
      <c r="C79" s="3">
        <f t="shared" si="0"/>
        <v>5.4999999999999982</v>
      </c>
      <c r="D79" s="3">
        <f t="shared" si="1"/>
        <v>64</v>
      </c>
      <c r="E79" s="3">
        <f t="shared" si="2"/>
        <v>5.4999999999999982</v>
      </c>
    </row>
    <row r="80" spans="2:6" x14ac:dyDescent="0.35">
      <c r="B80">
        <v>65</v>
      </c>
      <c r="C80" s="3">
        <f t="shared" ref="C80:C95" si="3">+($B$10-$C$7*B80-$B$7)/(2*$C$7)</f>
        <v>5</v>
      </c>
      <c r="D80" s="3">
        <f t="shared" ref="D80:D95" si="4">+B80</f>
        <v>65</v>
      </c>
      <c r="E80" s="3">
        <f t="shared" ref="E80:E95" si="5">+($B$9-$C$7*D80-$B$7)/(2*$C$7)</f>
        <v>5</v>
      </c>
    </row>
    <row r="81" spans="2:5" x14ac:dyDescent="0.35">
      <c r="B81">
        <v>66</v>
      </c>
      <c r="C81" s="3">
        <f t="shared" si="3"/>
        <v>4.4999999999999973</v>
      </c>
      <c r="D81" s="3">
        <f t="shared" si="4"/>
        <v>66</v>
      </c>
      <c r="E81" s="3">
        <f t="shared" si="5"/>
        <v>4.4999999999999973</v>
      </c>
    </row>
    <row r="82" spans="2:5" x14ac:dyDescent="0.35">
      <c r="B82">
        <v>67</v>
      </c>
      <c r="C82" s="3">
        <f t="shared" si="3"/>
        <v>3.9999999999999991</v>
      </c>
      <c r="D82" s="3">
        <f t="shared" si="4"/>
        <v>67</v>
      </c>
      <c r="E82" s="3">
        <f t="shared" si="5"/>
        <v>3.9999999999999991</v>
      </c>
    </row>
    <row r="83" spans="2:5" x14ac:dyDescent="0.35">
      <c r="B83">
        <v>68</v>
      </c>
      <c r="C83" s="3">
        <f t="shared" si="3"/>
        <v>3.4999999999999964</v>
      </c>
      <c r="D83" s="3">
        <f t="shared" si="4"/>
        <v>68</v>
      </c>
      <c r="E83" s="3">
        <f t="shared" si="5"/>
        <v>3.4999999999999964</v>
      </c>
    </row>
    <row r="84" spans="2:5" x14ac:dyDescent="0.35">
      <c r="B84">
        <v>69</v>
      </c>
      <c r="C84" s="3">
        <f t="shared" si="3"/>
        <v>2.9999999999999982</v>
      </c>
      <c r="D84" s="3">
        <f t="shared" si="4"/>
        <v>69</v>
      </c>
      <c r="E84" s="3">
        <f t="shared" si="5"/>
        <v>2.9999999999999982</v>
      </c>
    </row>
    <row r="85" spans="2:5" x14ac:dyDescent="0.35">
      <c r="B85">
        <v>70</v>
      </c>
      <c r="C85" s="3">
        <f t="shared" si="3"/>
        <v>2.5</v>
      </c>
      <c r="D85" s="3">
        <f t="shared" si="4"/>
        <v>70</v>
      </c>
      <c r="E85" s="3">
        <f t="shared" si="5"/>
        <v>2.5</v>
      </c>
    </row>
    <row r="86" spans="2:5" x14ac:dyDescent="0.35">
      <c r="B86">
        <v>71</v>
      </c>
      <c r="C86" s="3">
        <f t="shared" si="3"/>
        <v>1.9999999999999973</v>
      </c>
      <c r="D86" s="3">
        <f t="shared" si="4"/>
        <v>71</v>
      </c>
      <c r="E86" s="3">
        <f t="shared" si="5"/>
        <v>1.9999999999999973</v>
      </c>
    </row>
    <row r="87" spans="2:5" x14ac:dyDescent="0.35">
      <c r="B87">
        <v>72</v>
      </c>
      <c r="C87" s="3">
        <f t="shared" si="3"/>
        <v>1.4999999999999991</v>
      </c>
      <c r="D87" s="3">
        <f t="shared" si="4"/>
        <v>72</v>
      </c>
      <c r="E87" s="3">
        <f t="shared" si="5"/>
        <v>1.4999999999999991</v>
      </c>
    </row>
    <row r="88" spans="2:5" x14ac:dyDescent="0.35">
      <c r="B88">
        <v>73</v>
      </c>
      <c r="C88" s="3">
        <f t="shared" si="3"/>
        <v>0.99999999999999645</v>
      </c>
      <c r="D88" s="3">
        <f t="shared" si="4"/>
        <v>73</v>
      </c>
      <c r="E88" s="3">
        <f t="shared" si="5"/>
        <v>0.99999999999999645</v>
      </c>
    </row>
    <row r="89" spans="2:5" x14ac:dyDescent="0.35">
      <c r="B89">
        <v>74</v>
      </c>
      <c r="C89" s="3">
        <f t="shared" si="3"/>
        <v>0.49999999999999822</v>
      </c>
      <c r="D89" s="3">
        <f t="shared" si="4"/>
        <v>74</v>
      </c>
      <c r="E89" s="3">
        <f t="shared" si="5"/>
        <v>0.49999999999999822</v>
      </c>
    </row>
    <row r="90" spans="2:5" x14ac:dyDescent="0.35">
      <c r="B90">
        <v>75</v>
      </c>
      <c r="C90" s="3">
        <f t="shared" si="3"/>
        <v>0</v>
      </c>
      <c r="D90" s="3">
        <f t="shared" si="4"/>
        <v>75</v>
      </c>
      <c r="E90" s="3">
        <f t="shared" si="5"/>
        <v>0</v>
      </c>
    </row>
    <row r="91" spans="2:5" x14ac:dyDescent="0.35">
      <c r="B91">
        <v>76</v>
      </c>
      <c r="C91" s="3">
        <f t="shared" si="3"/>
        <v>-0.50000000000000711</v>
      </c>
      <c r="D91" s="3">
        <f t="shared" si="4"/>
        <v>76</v>
      </c>
      <c r="E91" s="3">
        <f t="shared" si="5"/>
        <v>-0.50000000000000711</v>
      </c>
    </row>
    <row r="92" spans="2:5" x14ac:dyDescent="0.35">
      <c r="B92">
        <v>77</v>
      </c>
      <c r="C92" s="3">
        <f t="shared" si="3"/>
        <v>-0.99999999999999645</v>
      </c>
      <c r="D92" s="3">
        <f t="shared" si="4"/>
        <v>77</v>
      </c>
      <c r="E92" s="3">
        <f t="shared" si="5"/>
        <v>-0.99999999999999645</v>
      </c>
    </row>
    <row r="93" spans="2:5" x14ac:dyDescent="0.35">
      <c r="B93">
        <v>78</v>
      </c>
      <c r="C93" s="3">
        <f t="shared" si="3"/>
        <v>-1.5000000000000036</v>
      </c>
      <c r="D93" s="3">
        <f t="shared" si="4"/>
        <v>78</v>
      </c>
      <c r="E93" s="3">
        <f t="shared" si="5"/>
        <v>-1.5000000000000036</v>
      </c>
    </row>
    <row r="94" spans="2:5" x14ac:dyDescent="0.35">
      <c r="B94">
        <v>79</v>
      </c>
      <c r="C94" s="3">
        <f t="shared" si="3"/>
        <v>-2.0000000000000018</v>
      </c>
      <c r="D94" s="3">
        <f t="shared" si="4"/>
        <v>79</v>
      </c>
      <c r="E94" s="3">
        <f t="shared" si="5"/>
        <v>-2.0000000000000018</v>
      </c>
    </row>
    <row r="95" spans="2:5" x14ac:dyDescent="0.35">
      <c r="B95">
        <v>80</v>
      </c>
      <c r="C95" s="3">
        <f t="shared" si="3"/>
        <v>-2.5</v>
      </c>
      <c r="D95" s="3">
        <f t="shared" si="4"/>
        <v>80</v>
      </c>
      <c r="E95" s="3">
        <f t="shared" si="5"/>
        <v>-2.5</v>
      </c>
    </row>
  </sheetData>
  <mergeCells count="4">
    <mergeCell ref="U1:V1"/>
    <mergeCell ref="X1:Y1"/>
    <mergeCell ref="B2:C2"/>
    <mergeCell ref="B13:C13"/>
  </mergeCells>
  <pageMargins left="0.7" right="0.7" top="0.75" bottom="0.75" header="0.3" footer="0.3"/>
  <pageSetup paperSize="9" scale="95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B07E-26DC-4D86-880B-2D19E87E3511}">
  <dimension ref="A1:Z95"/>
  <sheetViews>
    <sheetView zoomScale="90" zoomScaleNormal="90" workbookViewId="0">
      <selection activeCell="E5" sqref="E5"/>
    </sheetView>
  </sheetViews>
  <sheetFormatPr defaultRowHeight="14.5" x14ac:dyDescent="0.35"/>
  <cols>
    <col min="1" max="1" width="26.81640625" customWidth="1"/>
    <col min="2" max="2" width="16.7265625" customWidth="1"/>
    <col min="3" max="4" width="16.26953125" customWidth="1"/>
    <col min="5" max="5" width="10.453125" customWidth="1"/>
    <col min="6" max="8" width="14.1796875" customWidth="1"/>
    <col min="9" max="18" width="13.1796875" customWidth="1"/>
    <col min="19" max="19" width="10.7265625" customWidth="1"/>
    <col min="20" max="20" width="11" customWidth="1"/>
    <col min="21" max="21" width="9.453125" bestFit="1" customWidth="1"/>
    <col min="22" max="24" width="9.453125" customWidth="1"/>
    <col min="25" max="25" width="9.453125" bestFit="1" customWidth="1"/>
    <col min="26" max="26" width="13" customWidth="1"/>
  </cols>
  <sheetData>
    <row r="1" spans="1:26" ht="16.5" x14ac:dyDescent="0.45">
      <c r="A1" t="s">
        <v>34</v>
      </c>
      <c r="T1" s="5" t="s">
        <v>5</v>
      </c>
      <c r="U1" s="30" t="s">
        <v>6</v>
      </c>
      <c r="V1" s="30"/>
      <c r="W1" s="5" t="str">
        <f>+T1</f>
        <v>P1</v>
      </c>
      <c r="X1" s="30" t="str">
        <f>+U1</f>
        <v>x1</v>
      </c>
      <c r="Y1" s="30"/>
      <c r="Z1" s="5" t="s">
        <v>9</v>
      </c>
    </row>
    <row r="2" spans="1:26" x14ac:dyDescent="0.35">
      <c r="B2" s="30" t="s">
        <v>8</v>
      </c>
      <c r="C2" s="30"/>
      <c r="D2" s="18"/>
      <c r="E2" s="12"/>
    </row>
    <row r="3" spans="1:26" x14ac:dyDescent="0.35">
      <c r="A3" t="s">
        <v>7</v>
      </c>
      <c r="B3" s="1" t="s">
        <v>10</v>
      </c>
      <c r="C3" s="1" t="s">
        <v>0</v>
      </c>
      <c r="D3" s="1"/>
      <c r="E3" s="1"/>
    </row>
    <row r="4" spans="1:26" x14ac:dyDescent="0.35">
      <c r="A4" t="s">
        <v>3</v>
      </c>
      <c r="B4" s="14">
        <f>+Parametri!B4</f>
        <v>10</v>
      </c>
      <c r="C4" s="14">
        <f>+Parametri!C4</f>
        <v>30</v>
      </c>
      <c r="D4" s="14"/>
      <c r="E4" s="2"/>
    </row>
    <row r="5" spans="1:26" x14ac:dyDescent="0.35">
      <c r="A5" t="s">
        <v>4</v>
      </c>
      <c r="B5" s="14">
        <f>+Parametri!B5</f>
        <v>8</v>
      </c>
      <c r="C5" s="14">
        <f>+Parametri!C5</f>
        <v>40</v>
      </c>
      <c r="D5" s="14"/>
      <c r="E5" s="2"/>
    </row>
    <row r="6" spans="1:26" x14ac:dyDescent="0.35">
      <c r="B6" s="15" t="s">
        <v>48</v>
      </c>
      <c r="C6" s="15" t="s">
        <v>49</v>
      </c>
      <c r="D6" s="15"/>
      <c r="E6" s="1"/>
    </row>
    <row r="7" spans="1:26" x14ac:dyDescent="0.35">
      <c r="B7" s="3">
        <f>INTERCEPT(B4:B5,C4:C5)</f>
        <v>16</v>
      </c>
      <c r="C7" s="3">
        <f>SLOPE(B4:B5,C4:C5)</f>
        <v>-0.2</v>
      </c>
      <c r="D7" s="3"/>
      <c r="E7" s="3"/>
    </row>
    <row r="8" spans="1:26" x14ac:dyDescent="0.35">
      <c r="B8" s="3"/>
      <c r="C8" s="3"/>
      <c r="D8" s="3"/>
      <c r="E8" s="3"/>
    </row>
    <row r="9" spans="1:26" x14ac:dyDescent="0.35">
      <c r="A9" t="s">
        <v>40</v>
      </c>
      <c r="B9" s="3">
        <v>1</v>
      </c>
      <c r="C9" s="3"/>
      <c r="D9" s="3"/>
      <c r="E9" s="3"/>
    </row>
    <row r="10" spans="1:26" x14ac:dyDescent="0.35">
      <c r="A10" t="s">
        <v>41</v>
      </c>
      <c r="B10" s="3">
        <v>1</v>
      </c>
      <c r="C10" s="3"/>
      <c r="D10" s="3"/>
      <c r="E10" s="3"/>
    </row>
    <row r="11" spans="1:26" x14ac:dyDescent="0.35">
      <c r="B11" s="12"/>
      <c r="C11" s="12"/>
      <c r="D11" s="12"/>
    </row>
    <row r="12" spans="1:26" x14ac:dyDescent="0.35">
      <c r="B12" t="s">
        <v>47</v>
      </c>
      <c r="C12" t="s">
        <v>38</v>
      </c>
    </row>
    <row r="13" spans="1:26" x14ac:dyDescent="0.35">
      <c r="A13" t="s">
        <v>44</v>
      </c>
      <c r="B13" s="12">
        <f>+($B$9-$C$7*C13-$B$7)/((2*$C$7))</f>
        <v>37.5</v>
      </c>
      <c r="C13" s="12">
        <v>0</v>
      </c>
      <c r="D13" s="18"/>
    </row>
    <row r="14" spans="1:26" x14ac:dyDescent="0.35">
      <c r="B14" s="1">
        <v>0</v>
      </c>
      <c r="C14" s="1">
        <f>+(B9-C7*B14-B7)/(C7)</f>
        <v>75</v>
      </c>
      <c r="D14" s="1"/>
      <c r="E14" s="6"/>
    </row>
    <row r="15" spans="1:26" x14ac:dyDescent="0.35">
      <c r="C15" s="3"/>
      <c r="D15" s="3"/>
      <c r="E15" s="3"/>
      <c r="F15" s="3"/>
    </row>
    <row r="16" spans="1:26" x14ac:dyDescent="0.35">
      <c r="A16" t="s">
        <v>43</v>
      </c>
      <c r="B16">
        <v>0</v>
      </c>
      <c r="C16" s="3">
        <f>+(B10-C7*B16-B7)/(2*C7)</f>
        <v>37.5</v>
      </c>
      <c r="D16" s="3"/>
      <c r="E16" s="3"/>
      <c r="F16" s="3"/>
    </row>
    <row r="17" spans="1:6" x14ac:dyDescent="0.35">
      <c r="B17">
        <f>+(B10-2*C7*C17-B7)/C7</f>
        <v>75</v>
      </c>
      <c r="C17" s="3">
        <v>0</v>
      </c>
      <c r="D17" s="3"/>
      <c r="E17" s="3"/>
      <c r="F17" s="3"/>
    </row>
    <row r="18" spans="1:6" x14ac:dyDescent="0.35">
      <c r="C18" s="3"/>
      <c r="D18" s="3"/>
      <c r="E18" s="3"/>
      <c r="F18" s="3"/>
    </row>
    <row r="19" spans="1:6" x14ac:dyDescent="0.35">
      <c r="A19" t="s">
        <v>50</v>
      </c>
      <c r="B19">
        <f>+B13</f>
        <v>37.5</v>
      </c>
      <c r="C19" s="3">
        <f>+C13</f>
        <v>0</v>
      </c>
      <c r="D19" s="3"/>
      <c r="E19" s="3"/>
      <c r="F19" s="3"/>
    </row>
    <row r="20" spans="1:6" x14ac:dyDescent="0.35">
      <c r="B20">
        <v>0</v>
      </c>
      <c r="C20" s="3">
        <f>+C16</f>
        <v>37.5</v>
      </c>
      <c r="D20" s="3"/>
      <c r="E20" s="3"/>
      <c r="F20" s="3"/>
    </row>
    <row r="21" spans="1:6" x14ac:dyDescent="0.35">
      <c r="C21" s="3"/>
      <c r="D21" s="3"/>
      <c r="E21" s="3"/>
      <c r="F21" s="3"/>
    </row>
    <row r="22" spans="1:6" x14ac:dyDescent="0.35">
      <c r="B22">
        <f>+B20</f>
        <v>0</v>
      </c>
      <c r="C22" s="3">
        <f>+C20</f>
        <v>37.5</v>
      </c>
      <c r="D22" s="3"/>
      <c r="E22" s="3"/>
      <c r="F22" s="3"/>
    </row>
    <row r="23" spans="1:6" x14ac:dyDescent="0.35">
      <c r="A23" t="s">
        <v>51</v>
      </c>
      <c r="B23">
        <f>+B19</f>
        <v>37.5</v>
      </c>
      <c r="C23" s="3">
        <f>+C20</f>
        <v>37.5</v>
      </c>
      <c r="D23" s="3"/>
      <c r="E23" s="3"/>
      <c r="F23" s="3"/>
    </row>
    <row r="24" spans="1:6" x14ac:dyDescent="0.35">
      <c r="B24">
        <f>+B23</f>
        <v>37.5</v>
      </c>
      <c r="C24" s="3">
        <v>0</v>
      </c>
      <c r="D24" s="3"/>
      <c r="E24" s="3"/>
      <c r="F24" s="3"/>
    </row>
    <row r="25" spans="1:6" x14ac:dyDescent="0.35">
      <c r="C25" s="3"/>
      <c r="D25" s="3"/>
      <c r="E25" s="3"/>
      <c r="F25" s="3"/>
    </row>
    <row r="26" spans="1:6" x14ac:dyDescent="0.35">
      <c r="B26">
        <f>+(2/(3*C7))*(B9-B10/2)-B7/(3*C7)</f>
        <v>24.999999999999996</v>
      </c>
      <c r="C26">
        <v>0</v>
      </c>
      <c r="D26" s="3"/>
      <c r="E26" s="3"/>
      <c r="F26" s="3"/>
    </row>
    <row r="27" spans="1:6" x14ac:dyDescent="0.35">
      <c r="A27" t="s">
        <v>52</v>
      </c>
      <c r="B27">
        <f>+B26</f>
        <v>24.999999999999996</v>
      </c>
      <c r="C27" s="3">
        <f>+(B10-C7*B26-B7)/(2*C7)</f>
        <v>25</v>
      </c>
      <c r="D27" s="3"/>
      <c r="E27" s="3"/>
      <c r="F27" s="3"/>
    </row>
    <row r="28" spans="1:6" x14ac:dyDescent="0.35">
      <c r="B28">
        <v>0</v>
      </c>
      <c r="C28" s="3">
        <f>+C27</f>
        <v>25</v>
      </c>
      <c r="D28" s="3"/>
      <c r="E28" s="3"/>
      <c r="F28" s="3"/>
    </row>
    <row r="29" spans="1:6" x14ac:dyDescent="0.35">
      <c r="C29" s="3"/>
      <c r="D29" s="3"/>
      <c r="E29" s="3"/>
      <c r="F29" s="3"/>
    </row>
    <row r="30" spans="1:6" x14ac:dyDescent="0.35">
      <c r="C30" s="3"/>
      <c r="D30" s="3"/>
      <c r="E30" s="3"/>
      <c r="F30" s="3"/>
    </row>
    <row r="31" spans="1:6" x14ac:dyDescent="0.35">
      <c r="C31" s="3"/>
      <c r="D31" s="3"/>
      <c r="E31" s="3"/>
      <c r="F31" s="3"/>
    </row>
    <row r="32" spans="1:6" x14ac:dyDescent="0.35">
      <c r="C32" s="3"/>
      <c r="D32" s="3"/>
      <c r="E32" s="3"/>
      <c r="F32" s="3"/>
    </row>
    <row r="33" spans="3:6" x14ac:dyDescent="0.35">
      <c r="C33" s="3"/>
      <c r="D33" s="3"/>
      <c r="E33" s="3"/>
      <c r="F33" s="3"/>
    </row>
    <row r="34" spans="3:6" x14ac:dyDescent="0.35">
      <c r="C34" s="3"/>
      <c r="D34" s="3"/>
      <c r="E34" s="3"/>
      <c r="F34" s="3"/>
    </row>
    <row r="35" spans="3:6" x14ac:dyDescent="0.35">
      <c r="C35" s="3"/>
      <c r="D35" s="3"/>
      <c r="E35" s="3"/>
      <c r="F35" s="3"/>
    </row>
    <row r="36" spans="3:6" x14ac:dyDescent="0.35">
      <c r="C36" s="3"/>
      <c r="D36" s="3"/>
      <c r="E36" s="3"/>
      <c r="F36" s="3"/>
    </row>
    <row r="37" spans="3:6" x14ac:dyDescent="0.35">
      <c r="C37" s="3"/>
      <c r="D37" s="3"/>
      <c r="E37" s="3"/>
      <c r="F37" s="3"/>
    </row>
    <row r="38" spans="3:6" x14ac:dyDescent="0.35">
      <c r="C38" s="3"/>
      <c r="D38" s="3"/>
      <c r="E38" s="3"/>
      <c r="F38" s="3"/>
    </row>
    <row r="39" spans="3:6" x14ac:dyDescent="0.35">
      <c r="C39" s="3"/>
      <c r="D39" s="3"/>
      <c r="E39" s="3"/>
      <c r="F39" s="3"/>
    </row>
    <row r="40" spans="3:6" x14ac:dyDescent="0.35">
      <c r="C40" s="3"/>
      <c r="D40" s="3"/>
      <c r="E40" s="3"/>
      <c r="F40" s="3"/>
    </row>
    <row r="41" spans="3:6" x14ac:dyDescent="0.35">
      <c r="C41" s="3"/>
      <c r="D41" s="3"/>
      <c r="E41" s="3"/>
      <c r="F41" s="3"/>
    </row>
    <row r="42" spans="3:6" x14ac:dyDescent="0.35">
      <c r="C42" s="3"/>
      <c r="D42" s="3"/>
      <c r="E42" s="3"/>
      <c r="F42" s="3"/>
    </row>
    <row r="43" spans="3:6" x14ac:dyDescent="0.35">
      <c r="C43" s="3"/>
      <c r="D43" s="3"/>
      <c r="E43" s="3"/>
      <c r="F43" s="3"/>
    </row>
    <row r="44" spans="3:6" x14ac:dyDescent="0.35">
      <c r="C44" s="3"/>
      <c r="D44" s="3"/>
      <c r="E44" s="3"/>
      <c r="F44" s="3"/>
    </row>
    <row r="45" spans="3:6" x14ac:dyDescent="0.35">
      <c r="C45" s="3"/>
      <c r="D45" s="3"/>
      <c r="E45" s="3"/>
      <c r="F45" s="3"/>
    </row>
    <row r="46" spans="3:6" x14ac:dyDescent="0.35">
      <c r="C46" s="3"/>
      <c r="D46" s="3"/>
      <c r="E46" s="3"/>
      <c r="F46" s="3"/>
    </row>
    <row r="47" spans="3:6" x14ac:dyDescent="0.35">
      <c r="C47" s="3"/>
      <c r="D47" s="3"/>
      <c r="E47" s="3"/>
      <c r="F47" s="3"/>
    </row>
    <row r="48" spans="3:6" x14ac:dyDescent="0.35">
      <c r="C48" s="3"/>
      <c r="D48" s="3"/>
      <c r="E48" s="3"/>
      <c r="F48" s="3"/>
    </row>
    <row r="49" spans="3:6" x14ac:dyDescent="0.35">
      <c r="C49" s="3"/>
      <c r="D49" s="3"/>
      <c r="E49" s="3"/>
      <c r="F49" s="3"/>
    </row>
    <row r="50" spans="3:6" x14ac:dyDescent="0.35">
      <c r="C50" s="3"/>
      <c r="D50" s="3"/>
      <c r="E50" s="3"/>
      <c r="F50" s="3"/>
    </row>
    <row r="51" spans="3:6" x14ac:dyDescent="0.35">
      <c r="C51" s="3"/>
      <c r="D51" s="3"/>
      <c r="E51" s="3"/>
      <c r="F51" s="3"/>
    </row>
    <row r="52" spans="3:6" x14ac:dyDescent="0.35">
      <c r="C52" s="3"/>
      <c r="D52" s="3"/>
      <c r="E52" s="3"/>
      <c r="F52" s="3"/>
    </row>
    <row r="53" spans="3:6" x14ac:dyDescent="0.35">
      <c r="C53" s="3"/>
      <c r="D53" s="3"/>
      <c r="E53" s="3"/>
      <c r="F53" s="3"/>
    </row>
    <row r="54" spans="3:6" x14ac:dyDescent="0.35">
      <c r="C54" s="3"/>
      <c r="D54" s="3"/>
      <c r="E54" s="3"/>
      <c r="F54" s="3"/>
    </row>
    <row r="55" spans="3:6" x14ac:dyDescent="0.35">
      <c r="C55" s="3"/>
      <c r="D55" s="3"/>
      <c r="E55" s="3"/>
      <c r="F55" s="3"/>
    </row>
    <row r="56" spans="3:6" x14ac:dyDescent="0.35">
      <c r="C56" s="3"/>
      <c r="D56" s="3"/>
      <c r="E56" s="3"/>
      <c r="F56" s="3"/>
    </row>
    <row r="57" spans="3:6" x14ac:dyDescent="0.35">
      <c r="C57" s="3"/>
      <c r="D57" s="3"/>
      <c r="E57" s="3"/>
      <c r="F57" s="3"/>
    </row>
    <row r="58" spans="3:6" x14ac:dyDescent="0.35">
      <c r="C58" s="3"/>
      <c r="D58" s="3"/>
      <c r="E58" s="3"/>
      <c r="F58" s="3"/>
    </row>
    <row r="59" spans="3:6" x14ac:dyDescent="0.35">
      <c r="C59" s="3"/>
      <c r="D59" s="3"/>
      <c r="E59" s="3"/>
      <c r="F59" s="3"/>
    </row>
    <row r="60" spans="3:6" x14ac:dyDescent="0.35">
      <c r="C60" s="3"/>
      <c r="D60" s="3"/>
      <c r="E60" s="3"/>
      <c r="F60" s="3"/>
    </row>
    <row r="61" spans="3:6" x14ac:dyDescent="0.35">
      <c r="C61" s="3"/>
      <c r="D61" s="3"/>
      <c r="E61" s="3"/>
      <c r="F61" s="3"/>
    </row>
    <row r="62" spans="3:6" x14ac:dyDescent="0.35">
      <c r="C62" s="3"/>
      <c r="D62" s="3"/>
      <c r="E62" s="3"/>
      <c r="F62" s="3"/>
    </row>
    <row r="63" spans="3:6" x14ac:dyDescent="0.35">
      <c r="C63" s="3"/>
      <c r="D63" s="3"/>
      <c r="E63" s="3"/>
      <c r="F63" s="3"/>
    </row>
    <row r="64" spans="3:6" x14ac:dyDescent="0.35">
      <c r="C64" s="3"/>
      <c r="D64" s="3"/>
      <c r="E64" s="3"/>
      <c r="F64" s="3"/>
    </row>
    <row r="65" spans="3:6" x14ac:dyDescent="0.35">
      <c r="C65" s="3"/>
      <c r="D65" s="3"/>
      <c r="E65" s="3"/>
      <c r="F65" s="3"/>
    </row>
    <row r="66" spans="3:6" x14ac:dyDescent="0.35">
      <c r="C66" s="3"/>
      <c r="D66" s="3"/>
      <c r="E66" s="3"/>
      <c r="F66" s="3"/>
    </row>
    <row r="67" spans="3:6" x14ac:dyDescent="0.35">
      <c r="C67" s="3"/>
      <c r="D67" s="3"/>
      <c r="E67" s="3"/>
    </row>
    <row r="68" spans="3:6" x14ac:dyDescent="0.35">
      <c r="C68" s="3"/>
      <c r="D68" s="3"/>
      <c r="E68" s="3"/>
    </row>
    <row r="69" spans="3:6" x14ac:dyDescent="0.35">
      <c r="C69" s="3"/>
      <c r="D69" s="3"/>
      <c r="E69" s="3"/>
    </row>
    <row r="70" spans="3:6" x14ac:dyDescent="0.35">
      <c r="C70" s="3"/>
      <c r="D70" s="3"/>
      <c r="E70" s="3"/>
    </row>
    <row r="71" spans="3:6" x14ac:dyDescent="0.35">
      <c r="C71" s="3"/>
      <c r="D71" s="3"/>
      <c r="E71" s="3"/>
    </row>
    <row r="72" spans="3:6" x14ac:dyDescent="0.35">
      <c r="C72" s="3"/>
      <c r="D72" s="3"/>
      <c r="E72" s="3"/>
    </row>
    <row r="73" spans="3:6" x14ac:dyDescent="0.35">
      <c r="C73" s="3"/>
      <c r="D73" s="3"/>
      <c r="E73" s="3"/>
    </row>
    <row r="74" spans="3:6" x14ac:dyDescent="0.35">
      <c r="C74" s="3"/>
      <c r="D74" s="3"/>
      <c r="E74" s="3"/>
    </row>
    <row r="75" spans="3:6" x14ac:dyDescent="0.35">
      <c r="C75" s="3"/>
      <c r="D75" s="3"/>
      <c r="E75" s="3"/>
    </row>
    <row r="76" spans="3:6" x14ac:dyDescent="0.35">
      <c r="C76" s="3"/>
      <c r="D76" s="3"/>
      <c r="E76" s="3"/>
    </row>
    <row r="77" spans="3:6" x14ac:dyDescent="0.35">
      <c r="C77" s="3"/>
      <c r="D77" s="3"/>
      <c r="E77" s="3"/>
    </row>
    <row r="78" spans="3:6" x14ac:dyDescent="0.35">
      <c r="C78" s="3"/>
      <c r="D78" s="3"/>
      <c r="E78" s="3"/>
    </row>
    <row r="79" spans="3:6" x14ac:dyDescent="0.35">
      <c r="C79" s="3"/>
      <c r="D79" s="3"/>
      <c r="E79" s="3"/>
    </row>
    <row r="80" spans="3:6" x14ac:dyDescent="0.35">
      <c r="C80" s="3"/>
      <c r="D80" s="3"/>
      <c r="E80" s="3"/>
    </row>
    <row r="81" spans="3:5" x14ac:dyDescent="0.35">
      <c r="C81" s="3"/>
      <c r="D81" s="3"/>
      <c r="E81" s="3"/>
    </row>
    <row r="82" spans="3:5" x14ac:dyDescent="0.35">
      <c r="C82" s="3"/>
      <c r="D82" s="3"/>
      <c r="E82" s="3"/>
    </row>
    <row r="83" spans="3:5" x14ac:dyDescent="0.35">
      <c r="C83" s="3"/>
      <c r="D83" s="3"/>
      <c r="E83" s="3"/>
    </row>
    <row r="84" spans="3:5" x14ac:dyDescent="0.35">
      <c r="C84" s="3"/>
      <c r="D84" s="3"/>
      <c r="E84" s="3"/>
    </row>
    <row r="85" spans="3:5" x14ac:dyDescent="0.35">
      <c r="C85" s="3"/>
      <c r="D85" s="3"/>
      <c r="E85" s="3"/>
    </row>
    <row r="86" spans="3:5" x14ac:dyDescent="0.35">
      <c r="C86" s="3"/>
      <c r="D86" s="3"/>
      <c r="E86" s="3"/>
    </row>
    <row r="87" spans="3:5" x14ac:dyDescent="0.35">
      <c r="C87" s="3"/>
      <c r="D87" s="3"/>
      <c r="E87" s="3"/>
    </row>
    <row r="88" spans="3:5" x14ac:dyDescent="0.35">
      <c r="C88" s="3"/>
      <c r="D88" s="3"/>
      <c r="E88" s="3"/>
    </row>
    <row r="89" spans="3:5" x14ac:dyDescent="0.35">
      <c r="C89" s="3"/>
      <c r="D89" s="3"/>
      <c r="E89" s="3"/>
    </row>
    <row r="90" spans="3:5" x14ac:dyDescent="0.35">
      <c r="C90" s="3"/>
      <c r="D90" s="3"/>
      <c r="E90" s="3"/>
    </row>
    <row r="91" spans="3:5" x14ac:dyDescent="0.35">
      <c r="C91" s="3"/>
      <c r="D91" s="3"/>
      <c r="E91" s="3"/>
    </row>
    <row r="92" spans="3:5" x14ac:dyDescent="0.35">
      <c r="C92" s="3"/>
      <c r="D92" s="3"/>
      <c r="E92" s="3"/>
    </row>
    <row r="93" spans="3:5" x14ac:dyDescent="0.35">
      <c r="C93" s="3"/>
      <c r="D93" s="3"/>
      <c r="E93" s="3"/>
    </row>
    <row r="94" spans="3:5" x14ac:dyDescent="0.35">
      <c r="C94" s="3"/>
      <c r="D94" s="3"/>
      <c r="E94" s="3"/>
    </row>
    <row r="95" spans="3:5" x14ac:dyDescent="0.35">
      <c r="C95" s="3"/>
      <c r="D95" s="3"/>
      <c r="E95" s="3"/>
    </row>
  </sheetData>
  <mergeCells count="3">
    <mergeCell ref="U1:V1"/>
    <mergeCell ref="X1:Y1"/>
    <mergeCell ref="B2:C2"/>
  </mergeCells>
  <pageMargins left="0.7" right="0.7" top="0.75" bottom="0.75" header="0.3" footer="0.3"/>
  <pageSetup paperSize="9" scale="95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6AB19-634C-410E-B611-5D59FA3DA9C8}">
  <dimension ref="A1:Z95"/>
  <sheetViews>
    <sheetView zoomScale="90" zoomScaleNormal="90" workbookViewId="0">
      <selection activeCell="B11" sqref="B11"/>
    </sheetView>
  </sheetViews>
  <sheetFormatPr defaultRowHeight="14.5" x14ac:dyDescent="0.35"/>
  <cols>
    <col min="1" max="1" width="26.81640625" customWidth="1"/>
    <col min="2" max="2" width="16.7265625" customWidth="1"/>
    <col min="3" max="4" width="16.26953125" customWidth="1"/>
    <col min="5" max="5" width="10.453125" customWidth="1"/>
    <col min="6" max="8" width="14.1796875" customWidth="1"/>
    <col min="9" max="18" width="13.1796875" customWidth="1"/>
    <col min="19" max="19" width="10.7265625" customWidth="1"/>
    <col min="20" max="20" width="11" customWidth="1"/>
    <col min="21" max="21" width="9.453125" bestFit="1" customWidth="1"/>
    <col min="22" max="24" width="9.453125" customWidth="1"/>
    <col min="25" max="25" width="9.453125" bestFit="1" customWidth="1"/>
    <col min="26" max="26" width="13" customWidth="1"/>
  </cols>
  <sheetData>
    <row r="1" spans="1:26" ht="16.5" x14ac:dyDescent="0.45">
      <c r="A1" t="s">
        <v>34</v>
      </c>
      <c r="T1" s="5" t="s">
        <v>5</v>
      </c>
      <c r="U1" s="30" t="s">
        <v>6</v>
      </c>
      <c r="V1" s="30"/>
      <c r="W1" s="5" t="str">
        <f>+T1</f>
        <v>P1</v>
      </c>
      <c r="X1" s="30" t="str">
        <f>+U1</f>
        <v>x1</v>
      </c>
      <c r="Y1" s="30"/>
      <c r="Z1" s="5" t="s">
        <v>9</v>
      </c>
    </row>
    <row r="2" spans="1:26" x14ac:dyDescent="0.35">
      <c r="B2" s="30" t="s">
        <v>8</v>
      </c>
      <c r="C2" s="30"/>
      <c r="D2" s="16"/>
      <c r="E2" s="12"/>
    </row>
    <row r="3" spans="1:26" x14ac:dyDescent="0.35">
      <c r="A3" t="s">
        <v>7</v>
      </c>
      <c r="B3" s="1" t="s">
        <v>10</v>
      </c>
      <c r="C3" s="1" t="s">
        <v>0</v>
      </c>
      <c r="D3" s="1"/>
      <c r="E3" s="1"/>
    </row>
    <row r="4" spans="1:26" x14ac:dyDescent="0.35">
      <c r="A4" t="s">
        <v>3</v>
      </c>
      <c r="B4" s="14">
        <f>+Parametri!B4</f>
        <v>10</v>
      </c>
      <c r="C4" s="14">
        <f>+Parametri!C4</f>
        <v>30</v>
      </c>
      <c r="D4" s="14"/>
      <c r="E4" s="2"/>
    </row>
    <row r="5" spans="1:26" x14ac:dyDescent="0.35">
      <c r="A5" t="s">
        <v>4</v>
      </c>
      <c r="B5" s="14">
        <f>+Parametri!B5</f>
        <v>8</v>
      </c>
      <c r="C5" s="14">
        <f>+Parametri!C5</f>
        <v>40</v>
      </c>
      <c r="D5" s="14"/>
      <c r="E5" s="2"/>
    </row>
    <row r="6" spans="1:26" x14ac:dyDescent="0.35">
      <c r="B6" s="15" t="s">
        <v>48</v>
      </c>
      <c r="C6" s="15" t="s">
        <v>49</v>
      </c>
      <c r="D6" s="15"/>
      <c r="E6" s="1"/>
    </row>
    <row r="7" spans="1:26" x14ac:dyDescent="0.35">
      <c r="B7" s="3">
        <f>INTERCEPT(B4:B5,C4:C5)</f>
        <v>16</v>
      </c>
      <c r="C7" s="3">
        <f>SLOPE(B4:B5,C4:C5)</f>
        <v>-0.2</v>
      </c>
      <c r="D7" s="3"/>
      <c r="E7" s="3"/>
    </row>
    <row r="8" spans="1:26" x14ac:dyDescent="0.35">
      <c r="B8" s="3"/>
      <c r="C8" s="3"/>
      <c r="D8" s="3"/>
      <c r="E8" s="3"/>
    </row>
    <row r="9" spans="1:26" x14ac:dyDescent="0.35">
      <c r="A9" t="s">
        <v>40</v>
      </c>
      <c r="B9" s="3">
        <v>1</v>
      </c>
      <c r="C9" s="3"/>
      <c r="D9" s="3"/>
      <c r="E9" s="3"/>
    </row>
    <row r="10" spans="1:26" x14ac:dyDescent="0.35">
      <c r="A10" t="s">
        <v>41</v>
      </c>
      <c r="B10" s="3">
        <v>1</v>
      </c>
      <c r="C10" s="3"/>
      <c r="D10" s="3"/>
      <c r="E10" s="3"/>
    </row>
    <row r="11" spans="1:26" x14ac:dyDescent="0.35">
      <c r="B11" s="12"/>
      <c r="C11" s="12"/>
      <c r="D11" s="12"/>
    </row>
    <row r="12" spans="1:26" x14ac:dyDescent="0.35">
      <c r="B12" t="s">
        <v>47</v>
      </c>
      <c r="C12" t="s">
        <v>38</v>
      </c>
    </row>
    <row r="13" spans="1:26" x14ac:dyDescent="0.35">
      <c r="A13" t="s">
        <v>44</v>
      </c>
      <c r="B13" s="12">
        <f>+($B$9-$C$7*C13-$B$7)/((2*$C$7))</f>
        <v>37.5</v>
      </c>
      <c r="C13" s="12">
        <v>0</v>
      </c>
      <c r="D13" s="16"/>
    </row>
    <row r="14" spans="1:26" x14ac:dyDescent="0.35">
      <c r="B14" s="1">
        <v>0</v>
      </c>
      <c r="C14" s="1">
        <f>+(B9-C7*B14-B7)/(C7)</f>
        <v>75</v>
      </c>
      <c r="D14" s="1"/>
      <c r="E14" s="6"/>
    </row>
    <row r="15" spans="1:26" x14ac:dyDescent="0.35">
      <c r="C15" s="3"/>
      <c r="D15" s="3"/>
      <c r="E15" s="3"/>
      <c r="F15" s="3"/>
    </row>
    <row r="16" spans="1:26" x14ac:dyDescent="0.35">
      <c r="A16" t="s">
        <v>43</v>
      </c>
      <c r="B16">
        <v>0</v>
      </c>
      <c r="C16" s="3">
        <f>+(B10-C7*B16-B7)/(2*C7)</f>
        <v>37.5</v>
      </c>
      <c r="D16" s="3"/>
      <c r="E16" s="3"/>
      <c r="F16" s="3"/>
    </row>
    <row r="17" spans="1:6" x14ac:dyDescent="0.35">
      <c r="B17">
        <f>+(B10-2*C7*C17-B7)/C7</f>
        <v>75</v>
      </c>
      <c r="C17" s="3">
        <v>0</v>
      </c>
      <c r="D17" s="3"/>
      <c r="E17" s="3"/>
      <c r="F17" s="3"/>
    </row>
    <row r="18" spans="1:6" x14ac:dyDescent="0.35">
      <c r="C18" s="3"/>
      <c r="D18" s="3"/>
      <c r="E18" s="3"/>
      <c r="F18" s="3"/>
    </row>
    <row r="19" spans="1:6" x14ac:dyDescent="0.35">
      <c r="A19" t="s">
        <v>50</v>
      </c>
      <c r="B19">
        <f>+B13</f>
        <v>37.5</v>
      </c>
      <c r="C19" s="3">
        <f>+C13</f>
        <v>0</v>
      </c>
      <c r="D19" s="3"/>
      <c r="E19" s="3"/>
      <c r="F19" s="3"/>
    </row>
    <row r="20" spans="1:6" x14ac:dyDescent="0.35">
      <c r="B20">
        <v>0</v>
      </c>
      <c r="C20" s="3">
        <f>+C16</f>
        <v>37.5</v>
      </c>
      <c r="D20" s="3"/>
      <c r="E20" s="3"/>
      <c r="F20" s="3"/>
    </row>
    <row r="21" spans="1:6" x14ac:dyDescent="0.35">
      <c r="C21" s="3"/>
      <c r="D21" s="3"/>
      <c r="E21" s="3"/>
      <c r="F21" s="3"/>
    </row>
    <row r="22" spans="1:6" x14ac:dyDescent="0.35">
      <c r="B22">
        <f>+B20</f>
        <v>0</v>
      </c>
      <c r="C22" s="3">
        <f>+C20</f>
        <v>37.5</v>
      </c>
      <c r="D22" s="3"/>
      <c r="E22" s="3"/>
      <c r="F22" s="3"/>
    </row>
    <row r="23" spans="1:6" x14ac:dyDescent="0.35">
      <c r="A23" t="s">
        <v>51</v>
      </c>
      <c r="B23">
        <f>+B19</f>
        <v>37.5</v>
      </c>
      <c r="C23" s="3">
        <f>+C20</f>
        <v>37.5</v>
      </c>
      <c r="D23" s="3"/>
      <c r="E23" s="3"/>
      <c r="F23" s="3"/>
    </row>
    <row r="24" spans="1:6" x14ac:dyDescent="0.35">
      <c r="B24">
        <f>+B23</f>
        <v>37.5</v>
      </c>
      <c r="C24" s="3">
        <v>0</v>
      </c>
      <c r="D24" s="3"/>
      <c r="E24" s="3"/>
      <c r="F24" s="3"/>
    </row>
    <row r="25" spans="1:6" x14ac:dyDescent="0.35">
      <c r="C25" s="3"/>
      <c r="D25" s="3"/>
      <c r="E25" s="3"/>
      <c r="F25" s="3"/>
    </row>
    <row r="26" spans="1:6" x14ac:dyDescent="0.35">
      <c r="B26">
        <f>+(2/(3*C7))*(B9-B10/2)-B7/(3*C7)</f>
        <v>24.999999999999996</v>
      </c>
      <c r="C26">
        <v>0</v>
      </c>
      <c r="D26" s="3"/>
      <c r="E26" s="3"/>
      <c r="F26" s="3"/>
    </row>
    <row r="27" spans="1:6" x14ac:dyDescent="0.35">
      <c r="A27" t="s">
        <v>52</v>
      </c>
      <c r="B27">
        <f>+B26</f>
        <v>24.999999999999996</v>
      </c>
      <c r="C27" s="3">
        <f>+(B10-C7*B26-B7)/(2*C7)</f>
        <v>25</v>
      </c>
      <c r="D27" s="3"/>
      <c r="E27" s="3"/>
      <c r="F27" s="3"/>
    </row>
    <row r="28" spans="1:6" x14ac:dyDescent="0.35">
      <c r="B28">
        <v>0</v>
      </c>
      <c r="C28" s="3">
        <f>+C27</f>
        <v>25</v>
      </c>
      <c r="D28" s="3"/>
      <c r="E28" s="3"/>
      <c r="F28" s="3"/>
    </row>
    <row r="29" spans="1:6" x14ac:dyDescent="0.35">
      <c r="C29" s="3"/>
      <c r="D29" s="3"/>
      <c r="E29" s="3"/>
      <c r="F29" s="3"/>
    </row>
    <row r="30" spans="1:6" x14ac:dyDescent="0.35">
      <c r="C30" s="3"/>
      <c r="D30" s="3"/>
      <c r="E30" s="3"/>
      <c r="F30" s="3"/>
    </row>
    <row r="31" spans="1:6" x14ac:dyDescent="0.35">
      <c r="C31" s="3"/>
      <c r="D31" s="3"/>
      <c r="E31" s="3"/>
      <c r="F31" s="3"/>
    </row>
    <row r="32" spans="1:6" x14ac:dyDescent="0.35">
      <c r="C32" s="3"/>
      <c r="D32" s="3"/>
      <c r="E32" s="3"/>
      <c r="F32" s="3"/>
    </row>
    <row r="33" spans="3:6" x14ac:dyDescent="0.35">
      <c r="C33" s="3"/>
      <c r="D33" s="3"/>
      <c r="E33" s="3"/>
      <c r="F33" s="3"/>
    </row>
    <row r="34" spans="3:6" x14ac:dyDescent="0.35">
      <c r="C34" s="3"/>
      <c r="D34" s="3"/>
      <c r="E34" s="3"/>
      <c r="F34" s="3"/>
    </row>
    <row r="35" spans="3:6" x14ac:dyDescent="0.35">
      <c r="C35" s="3"/>
      <c r="D35" s="3"/>
      <c r="E35" s="3"/>
      <c r="F35" s="3"/>
    </row>
    <row r="36" spans="3:6" x14ac:dyDescent="0.35">
      <c r="C36" s="3"/>
      <c r="D36" s="3"/>
      <c r="E36" s="3"/>
      <c r="F36" s="3"/>
    </row>
    <row r="37" spans="3:6" x14ac:dyDescent="0.35">
      <c r="C37" s="3"/>
      <c r="D37" s="3"/>
      <c r="E37" s="3"/>
      <c r="F37" s="3"/>
    </row>
    <row r="38" spans="3:6" x14ac:dyDescent="0.35">
      <c r="C38" s="3"/>
      <c r="D38" s="3"/>
      <c r="E38" s="3"/>
      <c r="F38" s="3"/>
    </row>
    <row r="39" spans="3:6" x14ac:dyDescent="0.35">
      <c r="C39" s="3"/>
      <c r="D39" s="3"/>
      <c r="E39" s="3"/>
      <c r="F39" s="3"/>
    </row>
    <row r="40" spans="3:6" x14ac:dyDescent="0.35">
      <c r="C40" s="3"/>
      <c r="D40" s="3"/>
      <c r="E40" s="3"/>
      <c r="F40" s="3"/>
    </row>
    <row r="41" spans="3:6" x14ac:dyDescent="0.35">
      <c r="C41" s="3"/>
      <c r="D41" s="3"/>
      <c r="E41" s="3"/>
      <c r="F41" s="3"/>
    </row>
    <row r="42" spans="3:6" x14ac:dyDescent="0.35">
      <c r="C42" s="3"/>
      <c r="D42" s="3"/>
      <c r="E42" s="3"/>
      <c r="F42" s="3"/>
    </row>
    <row r="43" spans="3:6" x14ac:dyDescent="0.35">
      <c r="C43" s="3"/>
      <c r="D43" s="3"/>
      <c r="E43" s="3"/>
      <c r="F43" s="3"/>
    </row>
    <row r="44" spans="3:6" x14ac:dyDescent="0.35">
      <c r="C44" s="3"/>
      <c r="D44" s="3"/>
      <c r="E44" s="3"/>
      <c r="F44" s="3"/>
    </row>
    <row r="45" spans="3:6" x14ac:dyDescent="0.35">
      <c r="C45" s="3"/>
      <c r="D45" s="3"/>
      <c r="E45" s="3"/>
      <c r="F45" s="3"/>
    </row>
    <row r="46" spans="3:6" x14ac:dyDescent="0.35">
      <c r="C46" s="3"/>
      <c r="D46" s="3"/>
      <c r="E46" s="3"/>
      <c r="F46" s="3"/>
    </row>
    <row r="47" spans="3:6" x14ac:dyDescent="0.35">
      <c r="C47" s="3"/>
      <c r="D47" s="3"/>
      <c r="E47" s="3"/>
      <c r="F47" s="3"/>
    </row>
    <row r="48" spans="3:6" x14ac:dyDescent="0.35">
      <c r="C48" s="3"/>
      <c r="D48" s="3"/>
      <c r="E48" s="3"/>
      <c r="F48" s="3"/>
    </row>
    <row r="49" spans="3:6" x14ac:dyDescent="0.35">
      <c r="C49" s="3"/>
      <c r="D49" s="3"/>
      <c r="E49" s="3"/>
      <c r="F49" s="3"/>
    </row>
    <row r="50" spans="3:6" x14ac:dyDescent="0.35">
      <c r="C50" s="3"/>
      <c r="D50" s="3"/>
      <c r="E50" s="3"/>
      <c r="F50" s="3"/>
    </row>
    <row r="51" spans="3:6" x14ac:dyDescent="0.35">
      <c r="C51" s="3"/>
      <c r="D51" s="3"/>
      <c r="E51" s="3"/>
      <c r="F51" s="3"/>
    </row>
    <row r="52" spans="3:6" x14ac:dyDescent="0.35">
      <c r="C52" s="3"/>
      <c r="D52" s="3"/>
      <c r="E52" s="3"/>
      <c r="F52" s="3"/>
    </row>
    <row r="53" spans="3:6" x14ac:dyDescent="0.35">
      <c r="C53" s="3"/>
      <c r="D53" s="3"/>
      <c r="E53" s="3"/>
      <c r="F53" s="3"/>
    </row>
    <row r="54" spans="3:6" x14ac:dyDescent="0.35">
      <c r="C54" s="3"/>
      <c r="D54" s="3"/>
      <c r="E54" s="3"/>
      <c r="F54" s="3"/>
    </row>
    <row r="55" spans="3:6" x14ac:dyDescent="0.35">
      <c r="C55" s="3"/>
      <c r="D55" s="3"/>
      <c r="E55" s="3"/>
      <c r="F55" s="3"/>
    </row>
    <row r="56" spans="3:6" x14ac:dyDescent="0.35">
      <c r="C56" s="3"/>
      <c r="D56" s="3"/>
      <c r="E56" s="3"/>
      <c r="F56" s="3"/>
    </row>
    <row r="57" spans="3:6" x14ac:dyDescent="0.35">
      <c r="C57" s="3"/>
      <c r="D57" s="3"/>
      <c r="E57" s="3"/>
      <c r="F57" s="3"/>
    </row>
    <row r="58" spans="3:6" x14ac:dyDescent="0.35">
      <c r="C58" s="3"/>
      <c r="D58" s="3"/>
      <c r="E58" s="3"/>
      <c r="F58" s="3"/>
    </row>
    <row r="59" spans="3:6" x14ac:dyDescent="0.35">
      <c r="C59" s="3"/>
      <c r="D59" s="3"/>
      <c r="E59" s="3"/>
      <c r="F59" s="3"/>
    </row>
    <row r="60" spans="3:6" x14ac:dyDescent="0.35">
      <c r="C60" s="3"/>
      <c r="D60" s="3"/>
      <c r="E60" s="3"/>
      <c r="F60" s="3"/>
    </row>
    <row r="61" spans="3:6" x14ac:dyDescent="0.35">
      <c r="C61" s="3"/>
      <c r="D61" s="3"/>
      <c r="E61" s="3"/>
      <c r="F61" s="3"/>
    </row>
    <row r="62" spans="3:6" x14ac:dyDescent="0.35">
      <c r="C62" s="3"/>
      <c r="D62" s="3"/>
      <c r="E62" s="3"/>
      <c r="F62" s="3"/>
    </row>
    <row r="63" spans="3:6" x14ac:dyDescent="0.35">
      <c r="C63" s="3"/>
      <c r="D63" s="3"/>
      <c r="E63" s="3"/>
      <c r="F63" s="3"/>
    </row>
    <row r="64" spans="3:6" x14ac:dyDescent="0.35">
      <c r="C64" s="3"/>
      <c r="D64" s="3"/>
      <c r="E64" s="3"/>
      <c r="F64" s="3"/>
    </row>
    <row r="65" spans="3:6" x14ac:dyDescent="0.35">
      <c r="C65" s="3"/>
      <c r="D65" s="3"/>
      <c r="E65" s="3"/>
      <c r="F65" s="3"/>
    </row>
    <row r="66" spans="3:6" x14ac:dyDescent="0.35">
      <c r="C66" s="3"/>
      <c r="D66" s="3"/>
      <c r="E66" s="3"/>
      <c r="F66" s="3"/>
    </row>
    <row r="67" spans="3:6" x14ac:dyDescent="0.35">
      <c r="C67" s="3"/>
      <c r="D67" s="3"/>
      <c r="E67" s="3"/>
    </row>
    <row r="68" spans="3:6" x14ac:dyDescent="0.35">
      <c r="C68" s="3"/>
      <c r="D68" s="3"/>
      <c r="E68" s="3"/>
    </row>
    <row r="69" spans="3:6" x14ac:dyDescent="0.35">
      <c r="C69" s="3"/>
      <c r="D69" s="3"/>
      <c r="E69" s="3"/>
    </row>
    <row r="70" spans="3:6" x14ac:dyDescent="0.35">
      <c r="C70" s="3"/>
      <c r="D70" s="3"/>
      <c r="E70" s="3"/>
    </row>
    <row r="71" spans="3:6" x14ac:dyDescent="0.35">
      <c r="C71" s="3"/>
      <c r="D71" s="3"/>
      <c r="E71" s="3"/>
    </row>
    <row r="72" spans="3:6" x14ac:dyDescent="0.35">
      <c r="C72" s="3"/>
      <c r="D72" s="3"/>
      <c r="E72" s="3"/>
    </row>
    <row r="73" spans="3:6" x14ac:dyDescent="0.35">
      <c r="C73" s="3"/>
      <c r="D73" s="3"/>
      <c r="E73" s="3"/>
    </row>
    <row r="74" spans="3:6" x14ac:dyDescent="0.35">
      <c r="C74" s="3"/>
      <c r="D74" s="3"/>
      <c r="E74" s="3"/>
    </row>
    <row r="75" spans="3:6" x14ac:dyDescent="0.35">
      <c r="C75" s="3"/>
      <c r="D75" s="3"/>
      <c r="E75" s="3"/>
    </row>
    <row r="76" spans="3:6" x14ac:dyDescent="0.35">
      <c r="C76" s="3"/>
      <c r="D76" s="3"/>
      <c r="E76" s="3"/>
    </row>
    <row r="77" spans="3:6" x14ac:dyDescent="0.35">
      <c r="C77" s="3"/>
      <c r="D77" s="3"/>
      <c r="E77" s="3"/>
    </row>
    <row r="78" spans="3:6" x14ac:dyDescent="0.35">
      <c r="C78" s="3"/>
      <c r="D78" s="3"/>
      <c r="E78" s="3"/>
    </row>
    <row r="79" spans="3:6" x14ac:dyDescent="0.35">
      <c r="C79" s="3"/>
      <c r="D79" s="3"/>
      <c r="E79" s="3"/>
    </row>
    <row r="80" spans="3:6" x14ac:dyDescent="0.35">
      <c r="C80" s="3"/>
      <c r="D80" s="3"/>
      <c r="E80" s="3"/>
    </row>
    <row r="81" spans="3:5" x14ac:dyDescent="0.35">
      <c r="C81" s="3"/>
      <c r="D81" s="3"/>
      <c r="E81" s="3"/>
    </row>
    <row r="82" spans="3:5" x14ac:dyDescent="0.35">
      <c r="C82" s="3"/>
      <c r="D82" s="3"/>
      <c r="E82" s="3"/>
    </row>
    <row r="83" spans="3:5" x14ac:dyDescent="0.35">
      <c r="C83" s="3"/>
      <c r="D83" s="3"/>
      <c r="E83" s="3"/>
    </row>
    <row r="84" spans="3:5" x14ac:dyDescent="0.35">
      <c r="C84" s="3"/>
      <c r="D84" s="3"/>
      <c r="E84" s="3"/>
    </row>
    <row r="85" spans="3:5" x14ac:dyDescent="0.35">
      <c r="C85" s="3"/>
      <c r="D85" s="3"/>
      <c r="E85" s="3"/>
    </row>
    <row r="86" spans="3:5" x14ac:dyDescent="0.35">
      <c r="C86" s="3"/>
      <c r="D86" s="3"/>
      <c r="E86" s="3"/>
    </row>
    <row r="87" spans="3:5" x14ac:dyDescent="0.35">
      <c r="C87" s="3"/>
      <c r="D87" s="3"/>
      <c r="E87" s="3"/>
    </row>
    <row r="88" spans="3:5" x14ac:dyDescent="0.35">
      <c r="C88" s="3"/>
      <c r="D88" s="3"/>
      <c r="E88" s="3"/>
    </row>
    <row r="89" spans="3:5" x14ac:dyDescent="0.35">
      <c r="C89" s="3"/>
      <c r="D89" s="3"/>
      <c r="E89" s="3"/>
    </row>
    <row r="90" spans="3:5" x14ac:dyDescent="0.35">
      <c r="C90" s="3"/>
      <c r="D90" s="3"/>
      <c r="E90" s="3"/>
    </row>
    <row r="91" spans="3:5" x14ac:dyDescent="0.35">
      <c r="C91" s="3"/>
      <c r="D91" s="3"/>
      <c r="E91" s="3"/>
    </row>
    <row r="92" spans="3:5" x14ac:dyDescent="0.35">
      <c r="C92" s="3"/>
      <c r="D92" s="3"/>
      <c r="E92" s="3"/>
    </row>
    <row r="93" spans="3:5" x14ac:dyDescent="0.35">
      <c r="C93" s="3"/>
      <c r="D93" s="3"/>
      <c r="E93" s="3"/>
    </row>
    <row r="94" spans="3:5" x14ac:dyDescent="0.35">
      <c r="C94" s="3"/>
      <c r="D94" s="3"/>
      <c r="E94" s="3"/>
    </row>
    <row r="95" spans="3:5" x14ac:dyDescent="0.35">
      <c r="C95" s="3"/>
      <c r="D95" s="3"/>
      <c r="E95" s="3"/>
    </row>
  </sheetData>
  <mergeCells count="3">
    <mergeCell ref="U1:V1"/>
    <mergeCell ref="X1:Y1"/>
    <mergeCell ref="B2:C2"/>
  </mergeCells>
  <pageMargins left="0.7" right="0.7" top="0.75" bottom="0.75" header="0.3" footer="0.3"/>
  <pageSetup paperSize="9" scale="95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C65D-CF98-446F-BE5F-D23592DEDA0E}">
  <dimension ref="A1:AC293"/>
  <sheetViews>
    <sheetView zoomScale="70" zoomScaleNormal="70" workbookViewId="0">
      <selection activeCell="B23" sqref="B23"/>
    </sheetView>
  </sheetViews>
  <sheetFormatPr defaultRowHeight="14.5" x14ac:dyDescent="0.35"/>
  <cols>
    <col min="1" max="1" width="26.81640625" customWidth="1"/>
    <col min="2" max="2" width="16.7265625" customWidth="1"/>
    <col min="3" max="7" width="16.26953125" customWidth="1"/>
    <col min="8" max="8" width="10.453125" customWidth="1"/>
    <col min="9" max="11" width="14.1796875" customWidth="1"/>
    <col min="12" max="21" width="13.1796875" customWidth="1"/>
    <col min="22" max="22" width="10.7265625" customWidth="1"/>
    <col min="23" max="23" width="11" customWidth="1"/>
    <col min="24" max="24" width="9.453125" bestFit="1" customWidth="1"/>
    <col min="25" max="27" width="9.453125" customWidth="1"/>
    <col min="28" max="28" width="9.453125" bestFit="1" customWidth="1"/>
    <col min="29" max="29" width="13" customWidth="1"/>
  </cols>
  <sheetData>
    <row r="1" spans="1:29" ht="16.5" x14ac:dyDescent="0.45">
      <c r="A1" t="s">
        <v>72</v>
      </c>
      <c r="W1" s="5" t="s">
        <v>5</v>
      </c>
      <c r="X1" s="30" t="s">
        <v>6</v>
      </c>
      <c r="Y1" s="30"/>
      <c r="Z1" s="5" t="str">
        <f>+W1</f>
        <v>P1</v>
      </c>
      <c r="AA1" s="30" t="str">
        <f>+X1</f>
        <v>x1</v>
      </c>
      <c r="AB1" s="30"/>
      <c r="AC1" s="5" t="s">
        <v>9</v>
      </c>
    </row>
    <row r="2" spans="1:29" x14ac:dyDescent="0.35">
      <c r="B2" s="30" t="s">
        <v>53</v>
      </c>
      <c r="C2" s="30"/>
      <c r="D2" s="17"/>
      <c r="E2" s="17"/>
      <c r="F2" s="17"/>
      <c r="G2" s="17"/>
      <c r="H2" s="12"/>
    </row>
    <row r="3" spans="1:29" x14ac:dyDescent="0.35">
      <c r="A3" t="s">
        <v>7</v>
      </c>
      <c r="B3" s="1" t="s">
        <v>10</v>
      </c>
      <c r="C3" s="1" t="s">
        <v>0</v>
      </c>
      <c r="D3" s="1"/>
      <c r="E3" s="1"/>
      <c r="F3" s="1"/>
      <c r="G3" s="1"/>
      <c r="H3" s="1"/>
    </row>
    <row r="4" spans="1:29" x14ac:dyDescent="0.35">
      <c r="A4" t="s">
        <v>3</v>
      </c>
      <c r="B4" s="14">
        <f>+Parametri!B4</f>
        <v>10</v>
      </c>
      <c r="C4" s="14">
        <f>+Parametri!C4</f>
        <v>30</v>
      </c>
      <c r="D4" s="14"/>
      <c r="E4" s="14"/>
      <c r="F4" s="14"/>
      <c r="G4" s="14"/>
      <c r="H4" s="2"/>
    </row>
    <row r="5" spans="1:29" x14ac:dyDescent="0.35">
      <c r="A5" t="s">
        <v>4</v>
      </c>
      <c r="B5" s="14">
        <f>+Parametri!B5</f>
        <v>8</v>
      </c>
      <c r="C5" s="14">
        <f>+Parametri!C5</f>
        <v>40</v>
      </c>
      <c r="D5" s="14"/>
      <c r="E5" s="14"/>
      <c r="F5" s="14"/>
      <c r="G5" s="14"/>
      <c r="H5" s="2"/>
    </row>
    <row r="6" spans="1:29" x14ac:dyDescent="0.35">
      <c r="B6" s="15" t="s">
        <v>54</v>
      </c>
      <c r="C6" s="15" t="s">
        <v>55</v>
      </c>
      <c r="D6" s="15"/>
      <c r="E6" s="15"/>
      <c r="F6" s="15"/>
      <c r="G6" s="15"/>
      <c r="H6" s="1"/>
    </row>
    <row r="7" spans="1:29" x14ac:dyDescent="0.35">
      <c r="B7" s="3">
        <f>INTERCEPT(B4:B5,C4:C5)</f>
        <v>16</v>
      </c>
      <c r="C7" s="3">
        <f>SLOPE(B4:B5,C4:C5)</f>
        <v>-0.2</v>
      </c>
      <c r="D7" s="3"/>
      <c r="E7" s="3"/>
      <c r="F7" s="3"/>
      <c r="G7" s="3"/>
      <c r="H7" s="3"/>
    </row>
    <row r="8" spans="1:29" x14ac:dyDescent="0.35">
      <c r="B8" s="3"/>
      <c r="C8" s="3"/>
      <c r="D8" s="3"/>
      <c r="E8" s="3"/>
      <c r="F8" s="3"/>
      <c r="G8" s="3"/>
      <c r="H8" s="3"/>
    </row>
    <row r="9" spans="1:29" x14ac:dyDescent="0.35">
      <c r="B9" s="30" t="s">
        <v>56</v>
      </c>
      <c r="C9" s="30"/>
      <c r="D9" s="3"/>
      <c r="E9" s="3"/>
      <c r="F9" s="3"/>
      <c r="G9" s="3"/>
      <c r="H9" s="3"/>
    </row>
    <row r="10" spans="1:29" x14ac:dyDescent="0.35">
      <c r="A10" t="s">
        <v>7</v>
      </c>
      <c r="B10" s="1" t="s">
        <v>10</v>
      </c>
      <c r="C10" s="1" t="s">
        <v>0</v>
      </c>
      <c r="D10" s="3"/>
      <c r="E10" s="3"/>
      <c r="F10" s="3"/>
      <c r="G10" s="3"/>
      <c r="H10" s="3"/>
    </row>
    <row r="11" spans="1:29" x14ac:dyDescent="0.35">
      <c r="A11" t="s">
        <v>3</v>
      </c>
      <c r="B11" s="14">
        <v>11</v>
      </c>
      <c r="C11" s="14">
        <v>35</v>
      </c>
      <c r="D11" s="3"/>
      <c r="E11" s="3"/>
      <c r="F11" s="3"/>
      <c r="G11" s="3"/>
      <c r="H11" s="3"/>
    </row>
    <row r="12" spans="1:29" x14ac:dyDescent="0.35">
      <c r="A12" t="s">
        <v>4</v>
      </c>
      <c r="B12" s="14">
        <v>7</v>
      </c>
      <c r="C12" s="14">
        <v>45</v>
      </c>
      <c r="D12" s="3"/>
      <c r="E12" s="3"/>
      <c r="F12" s="3"/>
      <c r="G12" s="3"/>
      <c r="H12" s="3"/>
    </row>
    <row r="13" spans="1:29" x14ac:dyDescent="0.35">
      <c r="B13" s="15" t="s">
        <v>57</v>
      </c>
      <c r="C13" s="15" t="s">
        <v>58</v>
      </c>
      <c r="D13" s="3"/>
      <c r="E13" s="3"/>
      <c r="F13" s="3"/>
      <c r="G13" s="3"/>
      <c r="H13" s="3"/>
    </row>
    <row r="14" spans="1:29" x14ac:dyDescent="0.35">
      <c r="B14" s="3">
        <f>INTERCEPT(B11:B12,C11:C12)</f>
        <v>25</v>
      </c>
      <c r="C14" s="3">
        <f>SLOPE(B11:B12,C11:C12)</f>
        <v>-0.4</v>
      </c>
      <c r="D14" s="3"/>
      <c r="E14" s="3"/>
      <c r="F14" s="3"/>
      <c r="G14" s="3"/>
      <c r="H14" s="3"/>
    </row>
    <row r="15" spans="1:29" x14ac:dyDescent="0.35">
      <c r="B15" s="3"/>
      <c r="C15" s="3"/>
      <c r="D15" s="3"/>
      <c r="E15" s="3"/>
      <c r="F15" s="3"/>
      <c r="G15" s="3"/>
      <c r="H15" s="3"/>
    </row>
    <row r="16" spans="1:29" x14ac:dyDescent="0.35">
      <c r="A16" t="s">
        <v>59</v>
      </c>
      <c r="B16" s="19">
        <v>1</v>
      </c>
      <c r="C16" s="3"/>
      <c r="D16" s="3"/>
      <c r="E16" s="3"/>
      <c r="F16" s="3"/>
      <c r="G16" s="3"/>
      <c r="H16" s="3"/>
    </row>
    <row r="17" spans="1:8" x14ac:dyDescent="0.35">
      <c r="A17" t="s">
        <v>60</v>
      </c>
      <c r="B17" s="19">
        <v>1</v>
      </c>
      <c r="C17" s="3"/>
      <c r="D17" s="3"/>
      <c r="E17" s="3"/>
      <c r="F17" s="3"/>
      <c r="G17" s="3"/>
      <c r="H17" s="3"/>
    </row>
    <row r="18" spans="1:8" x14ac:dyDescent="0.35">
      <c r="A18" t="s">
        <v>40</v>
      </c>
      <c r="B18" s="19">
        <v>1</v>
      </c>
      <c r="C18" s="3"/>
      <c r="D18" s="3"/>
      <c r="E18" s="3"/>
      <c r="F18" s="3"/>
      <c r="G18" s="3"/>
      <c r="H18" s="3"/>
    </row>
    <row r="19" spans="1:8" x14ac:dyDescent="0.35">
      <c r="A19" t="s">
        <v>41</v>
      </c>
      <c r="B19" s="19">
        <v>1</v>
      </c>
      <c r="C19" s="3"/>
      <c r="D19" s="3"/>
      <c r="E19" s="3"/>
      <c r="F19" s="3"/>
      <c r="G19" s="3"/>
      <c r="H19" s="3"/>
    </row>
    <row r="20" spans="1:8" x14ac:dyDescent="0.35">
      <c r="B20" s="3"/>
      <c r="C20" s="3"/>
      <c r="D20" s="3"/>
      <c r="E20" s="3"/>
      <c r="F20" s="3"/>
      <c r="G20" s="3"/>
      <c r="H20" s="3"/>
    </row>
    <row r="21" spans="1:8" x14ac:dyDescent="0.35">
      <c r="B21" s="6" t="s">
        <v>62</v>
      </c>
      <c r="C21" s="6" t="s">
        <v>61</v>
      </c>
      <c r="D21" s="3"/>
      <c r="E21" s="3"/>
      <c r="F21" s="3"/>
      <c r="G21" s="3"/>
      <c r="H21" s="3"/>
    </row>
    <row r="22" spans="1:8" x14ac:dyDescent="0.35">
      <c r="A22" t="s">
        <v>65</v>
      </c>
      <c r="B22" s="3">
        <v>0</v>
      </c>
      <c r="C22" s="3">
        <f>+($B$7+$B$16*B22+$C$7*$B$18)/2</f>
        <v>7.9</v>
      </c>
      <c r="D22" s="3"/>
      <c r="E22" s="3"/>
      <c r="F22" s="3"/>
      <c r="G22" s="3"/>
      <c r="H22" s="3"/>
    </row>
    <row r="23" spans="1:8" x14ac:dyDescent="0.35">
      <c r="B23" s="3">
        <f>+(2*C23-B7-C7*B18)/B16</f>
        <v>-15.8</v>
      </c>
      <c r="C23" s="3">
        <v>0</v>
      </c>
      <c r="D23" s="3"/>
      <c r="E23" s="3"/>
      <c r="F23" s="3"/>
      <c r="G23" s="3"/>
      <c r="H23" s="3"/>
    </row>
    <row r="24" spans="1:8" x14ac:dyDescent="0.35">
      <c r="B24" t="s">
        <v>67</v>
      </c>
      <c r="C24" t="s">
        <v>68</v>
      </c>
      <c r="D24" s="3"/>
      <c r="E24" s="3"/>
      <c r="F24" s="3"/>
      <c r="G24" s="3"/>
      <c r="H24" s="3"/>
    </row>
    <row r="25" spans="1:8" x14ac:dyDescent="0.35">
      <c r="B25" s="3">
        <f>INTERCEPT(B22:B23,C22:C23)</f>
        <v>-15.8</v>
      </c>
      <c r="C25" s="3">
        <f>SLOPE(B22:B23,C22:C23)</f>
        <v>2</v>
      </c>
      <c r="D25" s="3"/>
      <c r="E25" s="3"/>
      <c r="F25" s="3"/>
      <c r="G25" s="3"/>
      <c r="H25" s="3"/>
    </row>
    <row r="26" spans="1:8" x14ac:dyDescent="0.35">
      <c r="B26" s="3"/>
      <c r="C26" s="3"/>
      <c r="D26" s="3"/>
      <c r="E26" s="3"/>
      <c r="F26" s="3"/>
      <c r="G26" s="3"/>
      <c r="H26" s="3"/>
    </row>
    <row r="27" spans="1:8" x14ac:dyDescent="0.35">
      <c r="A27" t="s">
        <v>66</v>
      </c>
      <c r="B27" s="3">
        <v>0</v>
      </c>
      <c r="C27" s="3">
        <f>+(2*B27-B14-C14*B19)/B17</f>
        <v>-24.6</v>
      </c>
      <c r="D27" s="3"/>
      <c r="E27" s="3"/>
      <c r="F27" s="3"/>
      <c r="G27" s="3"/>
      <c r="H27" s="3"/>
    </row>
    <row r="28" spans="1:8" x14ac:dyDescent="0.35">
      <c r="B28" s="3">
        <f>+(B14+B17*C28+C14*B19)/2</f>
        <v>12.3</v>
      </c>
      <c r="C28" s="3">
        <v>0</v>
      </c>
      <c r="D28" s="3"/>
      <c r="E28" s="3"/>
      <c r="F28" s="3"/>
      <c r="G28" s="3"/>
      <c r="H28" s="3"/>
    </row>
    <row r="29" spans="1:8" x14ac:dyDescent="0.35">
      <c r="B29" t="s">
        <v>69</v>
      </c>
      <c r="C29" t="s">
        <v>70</v>
      </c>
      <c r="D29" s="3"/>
      <c r="E29" s="3"/>
      <c r="F29" s="3"/>
      <c r="G29" s="3"/>
      <c r="H29" s="3"/>
    </row>
    <row r="30" spans="1:8" x14ac:dyDescent="0.35">
      <c r="B30" s="3">
        <f>INTERCEPT(B27:B28,C27:C28)</f>
        <v>12.3</v>
      </c>
      <c r="C30" s="3">
        <f>SLOPE(B27:B28,C27:C28)</f>
        <v>0.5</v>
      </c>
      <c r="D30" s="3"/>
      <c r="E30" s="3"/>
      <c r="F30" s="3"/>
      <c r="G30" s="3"/>
      <c r="H30" s="3"/>
    </row>
    <row r="31" spans="1:8" x14ac:dyDescent="0.35">
      <c r="B31" s="3"/>
      <c r="C31" s="3"/>
      <c r="D31" s="3"/>
      <c r="E31" s="3"/>
      <c r="F31" s="3"/>
      <c r="G31" s="3"/>
      <c r="H31" s="3"/>
    </row>
    <row r="32" spans="1:8" x14ac:dyDescent="0.35">
      <c r="A32" t="s">
        <v>71</v>
      </c>
      <c r="B32" s="4">
        <f>MIN(I38:I133)</f>
        <v>0.19999999999999929</v>
      </c>
      <c r="D32" s="3"/>
      <c r="E32" s="3"/>
      <c r="F32" s="3"/>
      <c r="G32" s="3"/>
      <c r="H32" s="3"/>
    </row>
    <row r="33" spans="1:11" x14ac:dyDescent="0.35">
      <c r="B33" s="3"/>
      <c r="C33" s="3"/>
      <c r="D33" s="3"/>
      <c r="E33" s="3"/>
      <c r="F33" s="3"/>
      <c r="G33" s="3"/>
      <c r="H33" s="3"/>
    </row>
    <row r="34" spans="1:11" x14ac:dyDescent="0.35">
      <c r="B34" s="3"/>
      <c r="C34" s="3"/>
      <c r="D34" s="3"/>
      <c r="E34" s="3"/>
      <c r="F34" s="3"/>
      <c r="G34" s="3"/>
      <c r="H34" s="3"/>
    </row>
    <row r="35" spans="1:11" x14ac:dyDescent="0.35">
      <c r="B35" s="6" t="s">
        <v>62</v>
      </c>
      <c r="C35" s="6" t="s">
        <v>61</v>
      </c>
      <c r="D35" s="3"/>
      <c r="E35" s="3"/>
      <c r="F35" s="3"/>
      <c r="G35" s="3"/>
      <c r="H35" s="3"/>
    </row>
    <row r="36" spans="1:11" x14ac:dyDescent="0.35">
      <c r="B36" s="12">
        <f>MAX(J38:J133)</f>
        <v>18.600000000000001</v>
      </c>
      <c r="C36">
        <v>0</v>
      </c>
      <c r="D36" s="12"/>
      <c r="E36" s="12"/>
      <c r="F36" s="12"/>
      <c r="G36" s="12"/>
    </row>
    <row r="37" spans="1:11" x14ac:dyDescent="0.35">
      <c r="A37" t="s">
        <v>14</v>
      </c>
      <c r="B37">
        <f>+B36</f>
        <v>18.600000000000001</v>
      </c>
      <c r="C37" s="12">
        <f>MAX(K38:K133)</f>
        <v>21.6</v>
      </c>
      <c r="D37" s="12"/>
      <c r="E37" s="12"/>
      <c r="F37" s="1" t="s">
        <v>62</v>
      </c>
      <c r="G37" s="12" t="str">
        <f>+A22</f>
        <v>Curva R1(P2)</v>
      </c>
      <c r="H37" t="str">
        <f>+A27</f>
        <v>Curva R2(P1)</v>
      </c>
    </row>
    <row r="38" spans="1:11" x14ac:dyDescent="0.35">
      <c r="B38">
        <v>0</v>
      </c>
      <c r="C38">
        <f>+C37</f>
        <v>21.6</v>
      </c>
      <c r="F38" s="4">
        <v>0</v>
      </c>
      <c r="G38" s="4">
        <f>+$B$25+$C$25*F38</f>
        <v>-15.8</v>
      </c>
      <c r="H38" s="4">
        <f>+$B$30+$C$30*F38</f>
        <v>12.3</v>
      </c>
      <c r="I38" s="4">
        <f>ABS(+G38-H38)</f>
        <v>28.1</v>
      </c>
      <c r="J38">
        <f>IF(I38=$B$32,F38,0)</f>
        <v>0</v>
      </c>
      <c r="K38">
        <f>IF(I38=$B$32,H38,0)</f>
        <v>0</v>
      </c>
    </row>
    <row r="39" spans="1:11" x14ac:dyDescent="0.35">
      <c r="F39" s="4">
        <v>0.3</v>
      </c>
      <c r="G39" s="4">
        <f>+$B$25+$C$25*F39</f>
        <v>-15.200000000000001</v>
      </c>
      <c r="H39" s="4">
        <f>+$B$30+$C$30*F39</f>
        <v>12.450000000000001</v>
      </c>
      <c r="I39" s="4">
        <f t="shared" ref="I39:I102" si="0">ABS(+G39-H39)</f>
        <v>27.650000000000002</v>
      </c>
      <c r="J39">
        <f t="shared" ref="J39:J102" si="1">IF(I39=$B$32,F39,0)</f>
        <v>0</v>
      </c>
      <c r="K39">
        <f t="shared" ref="K39:K102" si="2">IF(I39=$B$32,H39,0)</f>
        <v>0</v>
      </c>
    </row>
    <row r="40" spans="1:11" x14ac:dyDescent="0.35">
      <c r="F40" s="4">
        <v>0.6</v>
      </c>
      <c r="G40" s="4">
        <f t="shared" ref="G40:G103" si="3">+$B$25+$C$25*F40</f>
        <v>-14.600000000000001</v>
      </c>
      <c r="H40" s="4">
        <f t="shared" ref="H40:H103" si="4">+$B$30+$C$30*F40</f>
        <v>12.600000000000001</v>
      </c>
      <c r="I40" s="4">
        <f t="shared" si="0"/>
        <v>27.200000000000003</v>
      </c>
      <c r="J40">
        <f t="shared" si="1"/>
        <v>0</v>
      </c>
      <c r="K40">
        <f t="shared" si="2"/>
        <v>0</v>
      </c>
    </row>
    <row r="41" spans="1:11" x14ac:dyDescent="0.35">
      <c r="F41" s="4">
        <v>0.9</v>
      </c>
      <c r="G41" s="4">
        <f t="shared" si="3"/>
        <v>-14</v>
      </c>
      <c r="H41" s="4">
        <f t="shared" si="4"/>
        <v>12.75</v>
      </c>
      <c r="I41" s="4">
        <f t="shared" si="0"/>
        <v>26.75</v>
      </c>
      <c r="J41">
        <f t="shared" si="1"/>
        <v>0</v>
      </c>
      <c r="K41">
        <f t="shared" si="2"/>
        <v>0</v>
      </c>
    </row>
    <row r="42" spans="1:11" x14ac:dyDescent="0.35">
      <c r="F42" s="4">
        <v>1.2</v>
      </c>
      <c r="G42" s="4">
        <f t="shared" si="3"/>
        <v>-13.4</v>
      </c>
      <c r="H42" s="4">
        <f t="shared" si="4"/>
        <v>12.9</v>
      </c>
      <c r="I42" s="4">
        <f t="shared" si="0"/>
        <v>26.3</v>
      </c>
      <c r="J42">
        <f t="shared" si="1"/>
        <v>0</v>
      </c>
      <c r="K42">
        <f t="shared" si="2"/>
        <v>0</v>
      </c>
    </row>
    <row r="43" spans="1:11" x14ac:dyDescent="0.35">
      <c r="F43" s="4">
        <v>1.5</v>
      </c>
      <c r="G43" s="4">
        <f t="shared" si="3"/>
        <v>-12.8</v>
      </c>
      <c r="H43" s="4">
        <f t="shared" si="4"/>
        <v>13.05</v>
      </c>
      <c r="I43" s="4">
        <f t="shared" si="0"/>
        <v>25.85</v>
      </c>
      <c r="J43">
        <f t="shared" si="1"/>
        <v>0</v>
      </c>
      <c r="K43">
        <f t="shared" si="2"/>
        <v>0</v>
      </c>
    </row>
    <row r="44" spans="1:11" x14ac:dyDescent="0.35">
      <c r="F44" s="4">
        <v>1.8</v>
      </c>
      <c r="G44" s="4">
        <f t="shared" si="3"/>
        <v>-12.200000000000001</v>
      </c>
      <c r="H44" s="4">
        <f t="shared" si="4"/>
        <v>13.200000000000001</v>
      </c>
      <c r="I44" s="4">
        <f t="shared" si="0"/>
        <v>25.400000000000002</v>
      </c>
      <c r="J44">
        <f t="shared" si="1"/>
        <v>0</v>
      </c>
      <c r="K44">
        <f t="shared" si="2"/>
        <v>0</v>
      </c>
    </row>
    <row r="45" spans="1:11" x14ac:dyDescent="0.35">
      <c r="F45" s="4">
        <v>2.1</v>
      </c>
      <c r="G45" s="4">
        <f t="shared" si="3"/>
        <v>-11.600000000000001</v>
      </c>
      <c r="H45" s="4">
        <f t="shared" si="4"/>
        <v>13.350000000000001</v>
      </c>
      <c r="I45" s="4">
        <f t="shared" si="0"/>
        <v>24.950000000000003</v>
      </c>
      <c r="J45">
        <f t="shared" si="1"/>
        <v>0</v>
      </c>
      <c r="K45">
        <f t="shared" si="2"/>
        <v>0</v>
      </c>
    </row>
    <row r="46" spans="1:11" x14ac:dyDescent="0.35">
      <c r="F46" s="4">
        <v>2.4</v>
      </c>
      <c r="G46" s="4">
        <f t="shared" si="3"/>
        <v>-11</v>
      </c>
      <c r="H46" s="4">
        <f t="shared" si="4"/>
        <v>13.5</v>
      </c>
      <c r="I46" s="4">
        <f t="shared" si="0"/>
        <v>24.5</v>
      </c>
      <c r="J46">
        <f t="shared" si="1"/>
        <v>0</v>
      </c>
      <c r="K46">
        <f t="shared" si="2"/>
        <v>0</v>
      </c>
    </row>
    <row r="47" spans="1:11" x14ac:dyDescent="0.35">
      <c r="B47" s="12"/>
      <c r="C47" s="12"/>
      <c r="D47" s="12"/>
      <c r="E47" s="12"/>
      <c r="F47" s="4">
        <v>2.7</v>
      </c>
      <c r="G47" s="4">
        <f t="shared" si="3"/>
        <v>-10.4</v>
      </c>
      <c r="H47" s="4">
        <f t="shared" si="4"/>
        <v>13.65</v>
      </c>
      <c r="I47" s="4">
        <f t="shared" si="0"/>
        <v>24.05</v>
      </c>
      <c r="J47">
        <f t="shared" si="1"/>
        <v>0</v>
      </c>
      <c r="K47">
        <f t="shared" si="2"/>
        <v>0</v>
      </c>
    </row>
    <row r="48" spans="1:11" x14ac:dyDescent="0.35">
      <c r="F48" s="4">
        <v>3</v>
      </c>
      <c r="G48" s="4">
        <f t="shared" si="3"/>
        <v>-9.8000000000000007</v>
      </c>
      <c r="H48" s="4">
        <f t="shared" si="4"/>
        <v>13.8</v>
      </c>
      <c r="I48" s="4">
        <f t="shared" si="0"/>
        <v>23.6</v>
      </c>
      <c r="J48">
        <f t="shared" si="1"/>
        <v>0</v>
      </c>
      <c r="K48">
        <f t="shared" si="2"/>
        <v>0</v>
      </c>
    </row>
    <row r="49" spans="1:11" x14ac:dyDescent="0.35">
      <c r="B49" s="12"/>
      <c r="C49" s="12"/>
      <c r="D49" s="17"/>
      <c r="E49" s="17"/>
      <c r="F49" s="4">
        <v>3.3</v>
      </c>
      <c r="G49" s="4">
        <f t="shared" si="3"/>
        <v>-9.2000000000000011</v>
      </c>
      <c r="H49" s="4">
        <f t="shared" si="4"/>
        <v>13.950000000000001</v>
      </c>
      <c r="I49" s="4">
        <f t="shared" si="0"/>
        <v>23.150000000000002</v>
      </c>
      <c r="J49">
        <f t="shared" si="1"/>
        <v>0</v>
      </c>
      <c r="K49">
        <f t="shared" si="2"/>
        <v>0</v>
      </c>
    </row>
    <row r="50" spans="1:11" x14ac:dyDescent="0.35">
      <c r="B50" s="1"/>
      <c r="C50" s="1"/>
      <c r="D50" s="1"/>
      <c r="E50" s="1"/>
      <c r="F50" s="4">
        <v>3.6</v>
      </c>
      <c r="G50" s="4">
        <f t="shared" si="3"/>
        <v>-8.6000000000000014</v>
      </c>
      <c r="H50" s="4">
        <f t="shared" si="4"/>
        <v>14.100000000000001</v>
      </c>
      <c r="I50" s="4">
        <f t="shared" si="0"/>
        <v>22.700000000000003</v>
      </c>
      <c r="J50">
        <f t="shared" si="1"/>
        <v>0</v>
      </c>
      <c r="K50">
        <f t="shared" si="2"/>
        <v>0</v>
      </c>
    </row>
    <row r="51" spans="1:11" x14ac:dyDescent="0.35">
      <c r="C51" s="3"/>
      <c r="D51" s="3"/>
      <c r="E51" s="3"/>
      <c r="F51" s="4">
        <v>3.9</v>
      </c>
      <c r="G51" s="4">
        <f t="shared" si="3"/>
        <v>-8</v>
      </c>
      <c r="H51" s="4">
        <f t="shared" si="4"/>
        <v>14.25</v>
      </c>
      <c r="I51" s="4">
        <f t="shared" si="0"/>
        <v>22.25</v>
      </c>
      <c r="J51">
        <f t="shared" si="1"/>
        <v>0</v>
      </c>
      <c r="K51">
        <f t="shared" si="2"/>
        <v>0</v>
      </c>
    </row>
    <row r="52" spans="1:11" x14ac:dyDescent="0.35">
      <c r="A52" s="1" t="s">
        <v>62</v>
      </c>
      <c r="B52" s="1" t="s">
        <v>63</v>
      </c>
      <c r="C52" s="1" t="s">
        <v>61</v>
      </c>
      <c r="D52" s="1" t="s">
        <v>64</v>
      </c>
      <c r="E52" s="3"/>
      <c r="F52" s="4">
        <v>4.2</v>
      </c>
      <c r="G52" s="4">
        <f t="shared" si="3"/>
        <v>-7.4</v>
      </c>
      <c r="H52" s="4">
        <f t="shared" si="4"/>
        <v>14.4</v>
      </c>
      <c r="I52" s="4">
        <f t="shared" si="0"/>
        <v>21.8</v>
      </c>
      <c r="J52">
        <f t="shared" si="1"/>
        <v>0</v>
      </c>
      <c r="K52">
        <f t="shared" si="2"/>
        <v>0</v>
      </c>
    </row>
    <row r="53" spans="1:11" x14ac:dyDescent="0.35">
      <c r="A53" s="12">
        <v>0</v>
      </c>
      <c r="B53" s="12">
        <f t="shared" ref="B53:B60" si="5">+($B$7+$B$16*A53+$C$7*$B$18)/2</f>
        <v>7.9</v>
      </c>
      <c r="C53" s="12">
        <v>0</v>
      </c>
      <c r="D53" s="12">
        <f t="shared" ref="D53:D60" si="6">+($B$14+$B$17*C53+$C$14*$B$19)/2</f>
        <v>12.3</v>
      </c>
      <c r="E53" s="3"/>
      <c r="F53" s="4">
        <v>4.5</v>
      </c>
      <c r="G53" s="4">
        <f t="shared" si="3"/>
        <v>-6.8000000000000007</v>
      </c>
      <c r="H53" s="4">
        <f t="shared" si="4"/>
        <v>14.55</v>
      </c>
      <c r="I53" s="4">
        <f t="shared" si="0"/>
        <v>21.35</v>
      </c>
      <c r="J53">
        <f t="shared" si="1"/>
        <v>0</v>
      </c>
      <c r="K53">
        <f t="shared" si="2"/>
        <v>0</v>
      </c>
    </row>
    <row r="54" spans="1:11" x14ac:dyDescent="0.35">
      <c r="A54" s="12">
        <v>1</v>
      </c>
      <c r="B54" s="12">
        <f t="shared" si="5"/>
        <v>8.4</v>
      </c>
      <c r="C54" s="12">
        <v>1</v>
      </c>
      <c r="D54" s="12">
        <f t="shared" si="6"/>
        <v>12.8</v>
      </c>
      <c r="E54" s="3"/>
      <c r="F54" s="4">
        <v>4.8</v>
      </c>
      <c r="G54" s="4">
        <f t="shared" si="3"/>
        <v>-6.2000000000000011</v>
      </c>
      <c r="H54" s="4">
        <f t="shared" si="4"/>
        <v>14.700000000000001</v>
      </c>
      <c r="I54" s="4">
        <f t="shared" si="0"/>
        <v>20.900000000000002</v>
      </c>
      <c r="J54">
        <f t="shared" si="1"/>
        <v>0</v>
      </c>
      <c r="K54">
        <f t="shared" si="2"/>
        <v>0</v>
      </c>
    </row>
    <row r="55" spans="1:11" x14ac:dyDescent="0.35">
      <c r="A55" s="12">
        <v>2</v>
      </c>
      <c r="B55" s="12">
        <f t="shared" si="5"/>
        <v>8.9</v>
      </c>
      <c r="C55" s="12">
        <v>2</v>
      </c>
      <c r="D55" s="12">
        <f t="shared" si="6"/>
        <v>13.3</v>
      </c>
      <c r="E55" s="3"/>
      <c r="F55" s="4">
        <v>5.0999999999999996</v>
      </c>
      <c r="G55" s="4">
        <f t="shared" si="3"/>
        <v>-5.6000000000000014</v>
      </c>
      <c r="H55" s="4">
        <f t="shared" si="4"/>
        <v>14.850000000000001</v>
      </c>
      <c r="I55" s="4">
        <f t="shared" si="0"/>
        <v>20.450000000000003</v>
      </c>
      <c r="J55">
        <f t="shared" si="1"/>
        <v>0</v>
      </c>
      <c r="K55">
        <f t="shared" si="2"/>
        <v>0</v>
      </c>
    </row>
    <row r="56" spans="1:11" x14ac:dyDescent="0.35">
      <c r="A56" s="12">
        <v>3</v>
      </c>
      <c r="B56" s="12">
        <f t="shared" si="5"/>
        <v>9.4</v>
      </c>
      <c r="C56" s="12">
        <v>3</v>
      </c>
      <c r="D56" s="12">
        <f t="shared" si="6"/>
        <v>13.8</v>
      </c>
      <c r="E56" s="3"/>
      <c r="F56" s="4">
        <v>5.4</v>
      </c>
      <c r="G56" s="4">
        <f t="shared" si="3"/>
        <v>-5</v>
      </c>
      <c r="H56" s="4">
        <f t="shared" si="4"/>
        <v>15</v>
      </c>
      <c r="I56" s="4">
        <f t="shared" si="0"/>
        <v>20</v>
      </c>
      <c r="J56">
        <f t="shared" si="1"/>
        <v>0</v>
      </c>
      <c r="K56">
        <f t="shared" si="2"/>
        <v>0</v>
      </c>
    </row>
    <row r="57" spans="1:11" x14ac:dyDescent="0.35">
      <c r="A57" s="12">
        <v>4</v>
      </c>
      <c r="B57" s="12">
        <f t="shared" si="5"/>
        <v>9.9</v>
      </c>
      <c r="C57" s="12">
        <v>4</v>
      </c>
      <c r="D57" s="12">
        <f t="shared" si="6"/>
        <v>14.3</v>
      </c>
      <c r="E57" s="3"/>
      <c r="F57" s="4">
        <v>5.7</v>
      </c>
      <c r="G57" s="4">
        <f t="shared" si="3"/>
        <v>-4.4000000000000004</v>
      </c>
      <c r="H57" s="4">
        <f t="shared" si="4"/>
        <v>15.15</v>
      </c>
      <c r="I57" s="4">
        <f t="shared" si="0"/>
        <v>19.55</v>
      </c>
      <c r="J57">
        <f t="shared" si="1"/>
        <v>0</v>
      </c>
      <c r="K57">
        <f t="shared" si="2"/>
        <v>0</v>
      </c>
    </row>
    <row r="58" spans="1:11" x14ac:dyDescent="0.35">
      <c r="A58" s="12">
        <v>5</v>
      </c>
      <c r="B58" s="12">
        <f t="shared" si="5"/>
        <v>10.4</v>
      </c>
      <c r="C58" s="12">
        <v>5</v>
      </c>
      <c r="D58" s="12">
        <f t="shared" si="6"/>
        <v>14.8</v>
      </c>
      <c r="E58" s="3"/>
      <c r="F58" s="4">
        <v>6</v>
      </c>
      <c r="G58" s="4">
        <f t="shared" si="3"/>
        <v>-3.8000000000000007</v>
      </c>
      <c r="H58" s="4">
        <f t="shared" si="4"/>
        <v>15.3</v>
      </c>
      <c r="I58" s="4">
        <f t="shared" si="0"/>
        <v>19.100000000000001</v>
      </c>
      <c r="J58">
        <f t="shared" si="1"/>
        <v>0</v>
      </c>
      <c r="K58">
        <f t="shared" si="2"/>
        <v>0</v>
      </c>
    </row>
    <row r="59" spans="1:11" x14ac:dyDescent="0.35">
      <c r="A59" s="12">
        <v>6</v>
      </c>
      <c r="B59" s="12">
        <f t="shared" si="5"/>
        <v>10.9</v>
      </c>
      <c r="C59" s="12">
        <v>6</v>
      </c>
      <c r="D59" s="12">
        <f t="shared" si="6"/>
        <v>15.3</v>
      </c>
      <c r="E59" s="3"/>
      <c r="F59" s="4">
        <v>6.3</v>
      </c>
      <c r="G59" s="4">
        <f t="shared" si="3"/>
        <v>-3.2000000000000011</v>
      </c>
      <c r="H59" s="4">
        <f t="shared" si="4"/>
        <v>15.450000000000001</v>
      </c>
      <c r="I59" s="4">
        <f t="shared" si="0"/>
        <v>18.650000000000002</v>
      </c>
      <c r="J59">
        <f t="shared" si="1"/>
        <v>0</v>
      </c>
      <c r="K59">
        <f t="shared" si="2"/>
        <v>0</v>
      </c>
    </row>
    <row r="60" spans="1:11" x14ac:dyDescent="0.35">
      <c r="A60" s="12">
        <v>7</v>
      </c>
      <c r="B60" s="12">
        <f t="shared" si="5"/>
        <v>11.4</v>
      </c>
      <c r="C60" s="12">
        <v>7</v>
      </c>
      <c r="D60" s="12">
        <f t="shared" si="6"/>
        <v>15.8</v>
      </c>
      <c r="E60" s="3"/>
      <c r="F60" s="4">
        <v>6.6</v>
      </c>
      <c r="G60" s="4">
        <f t="shared" si="3"/>
        <v>-2.6000000000000014</v>
      </c>
      <c r="H60" s="4">
        <f t="shared" si="4"/>
        <v>15.600000000000001</v>
      </c>
      <c r="I60" s="4">
        <f t="shared" si="0"/>
        <v>18.200000000000003</v>
      </c>
      <c r="J60">
        <f t="shared" si="1"/>
        <v>0</v>
      </c>
      <c r="K60">
        <f t="shared" si="2"/>
        <v>0</v>
      </c>
    </row>
    <row r="61" spans="1:11" x14ac:dyDescent="0.35">
      <c r="C61" s="3"/>
      <c r="D61" s="3"/>
      <c r="E61" s="3"/>
      <c r="F61" s="4">
        <v>6.9</v>
      </c>
      <c r="G61" s="4">
        <f t="shared" si="3"/>
        <v>-2</v>
      </c>
      <c r="H61" s="4">
        <f t="shared" si="4"/>
        <v>15.75</v>
      </c>
      <c r="I61" s="4">
        <f t="shared" si="0"/>
        <v>17.75</v>
      </c>
      <c r="J61">
        <f t="shared" si="1"/>
        <v>0</v>
      </c>
      <c r="K61">
        <f t="shared" si="2"/>
        <v>0</v>
      </c>
    </row>
    <row r="62" spans="1:11" x14ac:dyDescent="0.35">
      <c r="C62" s="3"/>
      <c r="D62" s="3"/>
      <c r="E62" s="3"/>
      <c r="F62" s="4">
        <v>7.2</v>
      </c>
      <c r="G62" s="4">
        <f t="shared" si="3"/>
        <v>-1.4000000000000004</v>
      </c>
      <c r="H62" s="4">
        <f t="shared" si="4"/>
        <v>15.9</v>
      </c>
      <c r="I62" s="4">
        <f t="shared" si="0"/>
        <v>17.3</v>
      </c>
      <c r="J62">
        <f t="shared" si="1"/>
        <v>0</v>
      </c>
      <c r="K62">
        <f t="shared" si="2"/>
        <v>0</v>
      </c>
    </row>
    <row r="63" spans="1:11" x14ac:dyDescent="0.35">
      <c r="C63" s="3"/>
      <c r="D63" s="3"/>
      <c r="E63" s="3"/>
      <c r="F63" s="4">
        <v>7.5</v>
      </c>
      <c r="G63" s="4">
        <f t="shared" si="3"/>
        <v>-0.80000000000000071</v>
      </c>
      <c r="H63" s="4">
        <f t="shared" si="4"/>
        <v>16.05</v>
      </c>
      <c r="I63" s="4">
        <f t="shared" si="0"/>
        <v>16.850000000000001</v>
      </c>
      <c r="J63">
        <f t="shared" si="1"/>
        <v>0</v>
      </c>
      <c r="K63">
        <f t="shared" si="2"/>
        <v>0</v>
      </c>
    </row>
    <row r="64" spans="1:11" x14ac:dyDescent="0.35">
      <c r="C64" s="3"/>
      <c r="D64" s="3"/>
      <c r="E64" s="3"/>
      <c r="F64" s="4">
        <v>7.8</v>
      </c>
      <c r="G64" s="4">
        <f t="shared" si="3"/>
        <v>-0.20000000000000107</v>
      </c>
      <c r="H64" s="4">
        <f t="shared" si="4"/>
        <v>16.2</v>
      </c>
      <c r="I64" s="4">
        <f t="shared" si="0"/>
        <v>16.399999999999999</v>
      </c>
      <c r="J64">
        <f t="shared" si="1"/>
        <v>0</v>
      </c>
      <c r="K64">
        <f t="shared" si="2"/>
        <v>0</v>
      </c>
    </row>
    <row r="65" spans="3:11" x14ac:dyDescent="0.35">
      <c r="C65" s="3"/>
      <c r="D65" s="3"/>
      <c r="E65" s="3"/>
      <c r="F65" s="4">
        <v>8.1</v>
      </c>
      <c r="G65" s="4">
        <f t="shared" si="3"/>
        <v>0.39999999999999858</v>
      </c>
      <c r="H65" s="4">
        <f t="shared" si="4"/>
        <v>16.350000000000001</v>
      </c>
      <c r="I65" s="4">
        <f t="shared" si="0"/>
        <v>15.950000000000003</v>
      </c>
      <c r="J65">
        <f t="shared" si="1"/>
        <v>0</v>
      </c>
      <c r="K65">
        <f t="shared" si="2"/>
        <v>0</v>
      </c>
    </row>
    <row r="66" spans="3:11" x14ac:dyDescent="0.35">
      <c r="C66" s="3"/>
      <c r="D66" s="3"/>
      <c r="E66" s="3"/>
      <c r="F66" s="4">
        <v>8.4</v>
      </c>
      <c r="G66" s="4">
        <f t="shared" si="3"/>
        <v>1</v>
      </c>
      <c r="H66" s="4">
        <f t="shared" si="4"/>
        <v>16.5</v>
      </c>
      <c r="I66" s="4">
        <f t="shared" si="0"/>
        <v>15.5</v>
      </c>
      <c r="J66">
        <f t="shared" si="1"/>
        <v>0</v>
      </c>
      <c r="K66">
        <f t="shared" si="2"/>
        <v>0</v>
      </c>
    </row>
    <row r="67" spans="3:11" x14ac:dyDescent="0.35">
      <c r="C67" s="3"/>
      <c r="D67" s="3"/>
      <c r="E67" s="3"/>
      <c r="F67" s="4">
        <v>8.6999999999999993</v>
      </c>
      <c r="G67" s="4">
        <f t="shared" si="3"/>
        <v>1.5999999999999979</v>
      </c>
      <c r="H67" s="4">
        <f t="shared" si="4"/>
        <v>16.649999999999999</v>
      </c>
      <c r="I67" s="4">
        <f t="shared" si="0"/>
        <v>15.05</v>
      </c>
      <c r="J67">
        <f t="shared" si="1"/>
        <v>0</v>
      </c>
      <c r="K67">
        <f t="shared" si="2"/>
        <v>0</v>
      </c>
    </row>
    <row r="68" spans="3:11" x14ac:dyDescent="0.35">
      <c r="C68" s="3"/>
      <c r="D68" s="3"/>
      <c r="E68" s="3"/>
      <c r="F68" s="4">
        <v>9</v>
      </c>
      <c r="G68" s="4">
        <f t="shared" si="3"/>
        <v>2.1999999999999993</v>
      </c>
      <c r="H68" s="4">
        <f t="shared" si="4"/>
        <v>16.8</v>
      </c>
      <c r="I68" s="4">
        <f t="shared" si="0"/>
        <v>14.600000000000001</v>
      </c>
      <c r="J68">
        <f t="shared" si="1"/>
        <v>0</v>
      </c>
      <c r="K68">
        <f t="shared" si="2"/>
        <v>0</v>
      </c>
    </row>
    <row r="69" spans="3:11" x14ac:dyDescent="0.35">
      <c r="C69" s="3"/>
      <c r="D69" s="3"/>
      <c r="E69" s="3"/>
      <c r="F69" s="4">
        <v>9.3000000000000007</v>
      </c>
      <c r="G69" s="4">
        <f t="shared" si="3"/>
        <v>2.8000000000000007</v>
      </c>
      <c r="H69" s="4">
        <f t="shared" si="4"/>
        <v>16.950000000000003</v>
      </c>
      <c r="I69" s="4">
        <f t="shared" si="0"/>
        <v>14.150000000000002</v>
      </c>
      <c r="J69">
        <f t="shared" si="1"/>
        <v>0</v>
      </c>
      <c r="K69">
        <f t="shared" si="2"/>
        <v>0</v>
      </c>
    </row>
    <row r="70" spans="3:11" x14ac:dyDescent="0.35">
      <c r="C70" s="3"/>
      <c r="D70" s="3"/>
      <c r="E70" s="3"/>
      <c r="F70" s="4">
        <v>9.6</v>
      </c>
      <c r="G70" s="4">
        <f t="shared" si="3"/>
        <v>3.3999999999999986</v>
      </c>
      <c r="H70" s="4">
        <f t="shared" si="4"/>
        <v>17.100000000000001</v>
      </c>
      <c r="I70" s="4">
        <f t="shared" si="0"/>
        <v>13.700000000000003</v>
      </c>
      <c r="J70">
        <f t="shared" si="1"/>
        <v>0</v>
      </c>
      <c r="K70">
        <f t="shared" si="2"/>
        <v>0</v>
      </c>
    </row>
    <row r="71" spans="3:11" x14ac:dyDescent="0.35">
      <c r="C71" s="3"/>
      <c r="D71" s="3"/>
      <c r="E71" s="3"/>
      <c r="F71" s="4">
        <v>9.9</v>
      </c>
      <c r="G71" s="4">
        <f t="shared" si="3"/>
        <v>4</v>
      </c>
      <c r="H71" s="4">
        <f t="shared" si="4"/>
        <v>17.25</v>
      </c>
      <c r="I71" s="4">
        <f t="shared" si="0"/>
        <v>13.25</v>
      </c>
      <c r="J71">
        <f t="shared" si="1"/>
        <v>0</v>
      </c>
      <c r="K71">
        <f t="shared" si="2"/>
        <v>0</v>
      </c>
    </row>
    <row r="72" spans="3:11" x14ac:dyDescent="0.35">
      <c r="C72" s="3"/>
      <c r="D72" s="3"/>
      <c r="E72" s="3"/>
      <c r="F72" s="4">
        <v>10.199999999999999</v>
      </c>
      <c r="G72" s="4">
        <f t="shared" si="3"/>
        <v>4.5999999999999979</v>
      </c>
      <c r="H72" s="4">
        <f t="shared" si="4"/>
        <v>17.399999999999999</v>
      </c>
      <c r="I72" s="4">
        <f t="shared" si="0"/>
        <v>12.8</v>
      </c>
      <c r="J72">
        <f t="shared" si="1"/>
        <v>0</v>
      </c>
      <c r="K72">
        <f t="shared" si="2"/>
        <v>0</v>
      </c>
    </row>
    <row r="73" spans="3:11" x14ac:dyDescent="0.35">
      <c r="C73" s="3"/>
      <c r="D73" s="3"/>
      <c r="E73" s="3"/>
      <c r="F73" s="4">
        <v>10.5</v>
      </c>
      <c r="G73" s="4">
        <f t="shared" si="3"/>
        <v>5.1999999999999993</v>
      </c>
      <c r="H73" s="4">
        <f t="shared" si="4"/>
        <v>17.55</v>
      </c>
      <c r="I73" s="4">
        <f t="shared" si="0"/>
        <v>12.350000000000001</v>
      </c>
      <c r="J73">
        <f t="shared" si="1"/>
        <v>0</v>
      </c>
      <c r="K73">
        <f t="shared" si="2"/>
        <v>0</v>
      </c>
    </row>
    <row r="74" spans="3:11" x14ac:dyDescent="0.35">
      <c r="C74" s="3"/>
      <c r="D74" s="3"/>
      <c r="E74" s="3"/>
      <c r="F74" s="4">
        <v>10.8</v>
      </c>
      <c r="G74" s="4">
        <f t="shared" si="3"/>
        <v>5.8000000000000007</v>
      </c>
      <c r="H74" s="4">
        <f t="shared" si="4"/>
        <v>17.700000000000003</v>
      </c>
      <c r="I74" s="4">
        <f t="shared" si="0"/>
        <v>11.900000000000002</v>
      </c>
      <c r="J74">
        <f t="shared" si="1"/>
        <v>0</v>
      </c>
      <c r="K74">
        <f t="shared" si="2"/>
        <v>0</v>
      </c>
    </row>
    <row r="75" spans="3:11" x14ac:dyDescent="0.35">
      <c r="C75" s="3"/>
      <c r="D75" s="3"/>
      <c r="E75" s="3"/>
      <c r="F75" s="4">
        <v>11.1</v>
      </c>
      <c r="G75" s="4">
        <f t="shared" si="3"/>
        <v>6.3999999999999986</v>
      </c>
      <c r="H75" s="4">
        <f t="shared" si="4"/>
        <v>17.850000000000001</v>
      </c>
      <c r="I75" s="4">
        <f t="shared" si="0"/>
        <v>11.450000000000003</v>
      </c>
      <c r="J75">
        <f t="shared" si="1"/>
        <v>0</v>
      </c>
      <c r="K75">
        <f t="shared" si="2"/>
        <v>0</v>
      </c>
    </row>
    <row r="76" spans="3:11" x14ac:dyDescent="0.35">
      <c r="C76" s="3"/>
      <c r="D76" s="3"/>
      <c r="E76" s="3"/>
      <c r="F76" s="4">
        <v>11.4</v>
      </c>
      <c r="G76" s="4">
        <f t="shared" si="3"/>
        <v>7</v>
      </c>
      <c r="H76" s="4">
        <f t="shared" si="4"/>
        <v>18</v>
      </c>
      <c r="I76" s="4">
        <f t="shared" si="0"/>
        <v>11</v>
      </c>
      <c r="J76">
        <f t="shared" si="1"/>
        <v>0</v>
      </c>
      <c r="K76">
        <f t="shared" si="2"/>
        <v>0</v>
      </c>
    </row>
    <row r="77" spans="3:11" x14ac:dyDescent="0.35">
      <c r="C77" s="3"/>
      <c r="D77" s="3"/>
      <c r="E77" s="3"/>
      <c r="F77" s="4">
        <v>11.7</v>
      </c>
      <c r="G77" s="4">
        <f t="shared" si="3"/>
        <v>7.5999999999999979</v>
      </c>
      <c r="H77" s="4">
        <f t="shared" si="4"/>
        <v>18.149999999999999</v>
      </c>
      <c r="I77" s="4">
        <f t="shared" si="0"/>
        <v>10.55</v>
      </c>
      <c r="J77">
        <f t="shared" si="1"/>
        <v>0</v>
      </c>
      <c r="K77">
        <f t="shared" si="2"/>
        <v>0</v>
      </c>
    </row>
    <row r="78" spans="3:11" x14ac:dyDescent="0.35">
      <c r="C78" s="3"/>
      <c r="D78" s="3"/>
      <c r="E78" s="3"/>
      <c r="F78" s="4">
        <v>12</v>
      </c>
      <c r="G78" s="4">
        <f t="shared" si="3"/>
        <v>8.1999999999999993</v>
      </c>
      <c r="H78" s="4">
        <f t="shared" si="4"/>
        <v>18.3</v>
      </c>
      <c r="I78" s="4">
        <f t="shared" si="0"/>
        <v>10.100000000000001</v>
      </c>
      <c r="J78">
        <f t="shared" si="1"/>
        <v>0</v>
      </c>
      <c r="K78">
        <f t="shared" si="2"/>
        <v>0</v>
      </c>
    </row>
    <row r="79" spans="3:11" x14ac:dyDescent="0.35">
      <c r="C79" s="3"/>
      <c r="D79" s="3"/>
      <c r="E79" s="3"/>
      <c r="F79" s="4">
        <v>12.3</v>
      </c>
      <c r="G79" s="4">
        <f t="shared" si="3"/>
        <v>8.8000000000000007</v>
      </c>
      <c r="H79" s="4">
        <f t="shared" si="4"/>
        <v>18.450000000000003</v>
      </c>
      <c r="I79" s="4">
        <f t="shared" si="0"/>
        <v>9.6500000000000021</v>
      </c>
      <c r="J79">
        <f t="shared" si="1"/>
        <v>0</v>
      </c>
      <c r="K79">
        <f t="shared" si="2"/>
        <v>0</v>
      </c>
    </row>
    <row r="80" spans="3:11" x14ac:dyDescent="0.35">
      <c r="C80" s="3"/>
      <c r="D80" s="3"/>
      <c r="E80" s="3"/>
      <c r="F80" s="4">
        <v>12.6</v>
      </c>
      <c r="G80" s="4">
        <f t="shared" si="3"/>
        <v>9.3999999999999986</v>
      </c>
      <c r="H80" s="4">
        <f t="shared" si="4"/>
        <v>18.600000000000001</v>
      </c>
      <c r="I80" s="4">
        <f t="shared" si="0"/>
        <v>9.2000000000000028</v>
      </c>
      <c r="J80">
        <f t="shared" si="1"/>
        <v>0</v>
      </c>
      <c r="K80">
        <f t="shared" si="2"/>
        <v>0</v>
      </c>
    </row>
    <row r="81" spans="3:11" x14ac:dyDescent="0.35">
      <c r="C81" s="3"/>
      <c r="D81" s="3"/>
      <c r="E81" s="3"/>
      <c r="F81" s="4">
        <v>12.9</v>
      </c>
      <c r="G81" s="4">
        <f t="shared" si="3"/>
        <v>10</v>
      </c>
      <c r="H81" s="4">
        <f t="shared" si="4"/>
        <v>18.75</v>
      </c>
      <c r="I81" s="4">
        <f t="shared" si="0"/>
        <v>8.75</v>
      </c>
      <c r="J81">
        <f t="shared" si="1"/>
        <v>0</v>
      </c>
      <c r="K81">
        <f t="shared" si="2"/>
        <v>0</v>
      </c>
    </row>
    <row r="82" spans="3:11" x14ac:dyDescent="0.35">
      <c r="C82" s="3"/>
      <c r="D82" s="3"/>
      <c r="E82" s="3"/>
      <c r="F82" s="4">
        <v>13.2</v>
      </c>
      <c r="G82" s="4">
        <f t="shared" si="3"/>
        <v>10.599999999999998</v>
      </c>
      <c r="H82" s="4">
        <f t="shared" si="4"/>
        <v>18.899999999999999</v>
      </c>
      <c r="I82" s="4">
        <f t="shared" si="0"/>
        <v>8.3000000000000007</v>
      </c>
      <c r="J82">
        <f t="shared" si="1"/>
        <v>0</v>
      </c>
      <c r="K82">
        <f t="shared" si="2"/>
        <v>0</v>
      </c>
    </row>
    <row r="83" spans="3:11" x14ac:dyDescent="0.35">
      <c r="C83" s="3"/>
      <c r="D83" s="3"/>
      <c r="E83" s="3"/>
      <c r="F83" s="4">
        <v>13.5</v>
      </c>
      <c r="G83" s="4">
        <f t="shared" si="3"/>
        <v>11.2</v>
      </c>
      <c r="H83" s="4">
        <f t="shared" si="4"/>
        <v>19.05</v>
      </c>
      <c r="I83" s="4">
        <f t="shared" si="0"/>
        <v>7.8500000000000014</v>
      </c>
      <c r="J83">
        <f t="shared" si="1"/>
        <v>0</v>
      </c>
      <c r="K83">
        <f t="shared" si="2"/>
        <v>0</v>
      </c>
    </row>
    <row r="84" spans="3:11" x14ac:dyDescent="0.35">
      <c r="C84" s="3"/>
      <c r="D84" s="3"/>
      <c r="E84" s="3"/>
      <c r="F84" s="4">
        <v>13.8</v>
      </c>
      <c r="G84" s="4">
        <f t="shared" si="3"/>
        <v>11.8</v>
      </c>
      <c r="H84" s="4">
        <f t="shared" si="4"/>
        <v>19.200000000000003</v>
      </c>
      <c r="I84" s="4">
        <f t="shared" si="0"/>
        <v>7.4000000000000021</v>
      </c>
      <c r="J84">
        <f t="shared" si="1"/>
        <v>0</v>
      </c>
      <c r="K84">
        <f t="shared" si="2"/>
        <v>0</v>
      </c>
    </row>
    <row r="85" spans="3:11" x14ac:dyDescent="0.35">
      <c r="C85" s="3"/>
      <c r="D85" s="3"/>
      <c r="E85" s="3"/>
      <c r="F85" s="4">
        <v>14.1</v>
      </c>
      <c r="G85" s="4">
        <f t="shared" si="3"/>
        <v>12.399999999999999</v>
      </c>
      <c r="H85" s="4">
        <f t="shared" si="4"/>
        <v>19.350000000000001</v>
      </c>
      <c r="I85" s="4">
        <f t="shared" si="0"/>
        <v>6.9500000000000028</v>
      </c>
      <c r="J85">
        <f t="shared" si="1"/>
        <v>0</v>
      </c>
      <c r="K85">
        <f t="shared" si="2"/>
        <v>0</v>
      </c>
    </row>
    <row r="86" spans="3:11" x14ac:dyDescent="0.35">
      <c r="C86" s="3"/>
      <c r="D86" s="3"/>
      <c r="E86" s="3"/>
      <c r="F86" s="4">
        <v>14.4</v>
      </c>
      <c r="G86" s="4">
        <f t="shared" si="3"/>
        <v>13</v>
      </c>
      <c r="H86" s="4">
        <f t="shared" si="4"/>
        <v>19.5</v>
      </c>
      <c r="I86" s="4">
        <f t="shared" si="0"/>
        <v>6.5</v>
      </c>
      <c r="J86">
        <f t="shared" si="1"/>
        <v>0</v>
      </c>
      <c r="K86">
        <f t="shared" si="2"/>
        <v>0</v>
      </c>
    </row>
    <row r="87" spans="3:11" x14ac:dyDescent="0.35">
      <c r="C87" s="3"/>
      <c r="D87" s="3"/>
      <c r="E87" s="3"/>
      <c r="F87" s="4">
        <v>14.7</v>
      </c>
      <c r="G87" s="4">
        <f t="shared" si="3"/>
        <v>13.599999999999998</v>
      </c>
      <c r="H87" s="4">
        <f t="shared" si="4"/>
        <v>19.649999999999999</v>
      </c>
      <c r="I87" s="4">
        <f t="shared" si="0"/>
        <v>6.0500000000000007</v>
      </c>
      <c r="J87">
        <f t="shared" si="1"/>
        <v>0</v>
      </c>
      <c r="K87">
        <f t="shared" si="2"/>
        <v>0</v>
      </c>
    </row>
    <row r="88" spans="3:11" x14ac:dyDescent="0.35">
      <c r="C88" s="3"/>
      <c r="D88" s="3"/>
      <c r="E88" s="3"/>
      <c r="F88" s="4">
        <v>15</v>
      </c>
      <c r="G88" s="4">
        <f t="shared" si="3"/>
        <v>14.2</v>
      </c>
      <c r="H88" s="4">
        <f t="shared" si="4"/>
        <v>19.8</v>
      </c>
      <c r="I88" s="4">
        <f t="shared" si="0"/>
        <v>5.6000000000000014</v>
      </c>
      <c r="J88">
        <f t="shared" si="1"/>
        <v>0</v>
      </c>
      <c r="K88">
        <f t="shared" si="2"/>
        <v>0</v>
      </c>
    </row>
    <row r="89" spans="3:11" x14ac:dyDescent="0.35">
      <c r="C89" s="3"/>
      <c r="D89" s="3"/>
      <c r="E89" s="3"/>
      <c r="F89" s="4">
        <v>15.3</v>
      </c>
      <c r="G89" s="4">
        <f t="shared" si="3"/>
        <v>14.8</v>
      </c>
      <c r="H89" s="4">
        <f t="shared" si="4"/>
        <v>19.950000000000003</v>
      </c>
      <c r="I89" s="4">
        <f t="shared" si="0"/>
        <v>5.1500000000000021</v>
      </c>
      <c r="J89">
        <f t="shared" si="1"/>
        <v>0</v>
      </c>
      <c r="K89">
        <f t="shared" si="2"/>
        <v>0</v>
      </c>
    </row>
    <row r="90" spans="3:11" x14ac:dyDescent="0.35">
      <c r="C90" s="3"/>
      <c r="D90" s="3"/>
      <c r="E90" s="3"/>
      <c r="F90" s="4">
        <v>15.6</v>
      </c>
      <c r="G90" s="4">
        <f t="shared" si="3"/>
        <v>15.399999999999999</v>
      </c>
      <c r="H90" s="4">
        <f t="shared" si="4"/>
        <v>20.100000000000001</v>
      </c>
      <c r="I90" s="4">
        <f t="shared" si="0"/>
        <v>4.7000000000000028</v>
      </c>
      <c r="J90">
        <f t="shared" si="1"/>
        <v>0</v>
      </c>
      <c r="K90">
        <f t="shared" si="2"/>
        <v>0</v>
      </c>
    </row>
    <row r="91" spans="3:11" x14ac:dyDescent="0.35">
      <c r="C91" s="3"/>
      <c r="D91" s="3"/>
      <c r="E91" s="3"/>
      <c r="F91" s="4">
        <v>15.9</v>
      </c>
      <c r="G91" s="4">
        <f t="shared" si="3"/>
        <v>16</v>
      </c>
      <c r="H91" s="4">
        <f t="shared" si="4"/>
        <v>20.25</v>
      </c>
      <c r="I91" s="4">
        <f t="shared" si="0"/>
        <v>4.25</v>
      </c>
      <c r="J91">
        <f t="shared" si="1"/>
        <v>0</v>
      </c>
      <c r="K91">
        <f t="shared" si="2"/>
        <v>0</v>
      </c>
    </row>
    <row r="92" spans="3:11" x14ac:dyDescent="0.35">
      <c r="C92" s="3"/>
      <c r="D92" s="3"/>
      <c r="E92" s="3"/>
      <c r="F92" s="4">
        <v>16.2</v>
      </c>
      <c r="G92" s="4">
        <f t="shared" si="3"/>
        <v>16.599999999999998</v>
      </c>
      <c r="H92" s="4">
        <f t="shared" si="4"/>
        <v>20.399999999999999</v>
      </c>
      <c r="I92" s="4">
        <f t="shared" si="0"/>
        <v>3.8000000000000007</v>
      </c>
      <c r="J92">
        <f t="shared" si="1"/>
        <v>0</v>
      </c>
      <c r="K92">
        <f t="shared" si="2"/>
        <v>0</v>
      </c>
    </row>
    <row r="93" spans="3:11" x14ac:dyDescent="0.35">
      <c r="C93" s="3"/>
      <c r="D93" s="3"/>
      <c r="E93" s="3"/>
      <c r="F93" s="4">
        <v>16.5</v>
      </c>
      <c r="G93" s="4">
        <f t="shared" si="3"/>
        <v>17.2</v>
      </c>
      <c r="H93" s="4">
        <f t="shared" si="4"/>
        <v>20.55</v>
      </c>
      <c r="I93" s="4">
        <f t="shared" si="0"/>
        <v>3.3500000000000014</v>
      </c>
      <c r="J93">
        <f t="shared" si="1"/>
        <v>0</v>
      </c>
      <c r="K93">
        <f t="shared" si="2"/>
        <v>0</v>
      </c>
    </row>
    <row r="94" spans="3:11" x14ac:dyDescent="0.35">
      <c r="C94" s="3"/>
      <c r="D94" s="3"/>
      <c r="E94" s="3"/>
      <c r="F94" s="4">
        <v>16.8</v>
      </c>
      <c r="G94" s="4">
        <f t="shared" si="3"/>
        <v>17.8</v>
      </c>
      <c r="H94" s="4">
        <f t="shared" si="4"/>
        <v>20.700000000000003</v>
      </c>
      <c r="I94" s="4">
        <f t="shared" si="0"/>
        <v>2.9000000000000021</v>
      </c>
      <c r="J94">
        <f t="shared" si="1"/>
        <v>0</v>
      </c>
      <c r="K94">
        <f t="shared" si="2"/>
        <v>0</v>
      </c>
    </row>
    <row r="95" spans="3:11" x14ac:dyDescent="0.35">
      <c r="C95" s="3"/>
      <c r="D95" s="3"/>
      <c r="E95" s="3"/>
      <c r="F95" s="4">
        <v>17.100000000000001</v>
      </c>
      <c r="G95" s="4">
        <f t="shared" si="3"/>
        <v>18.400000000000002</v>
      </c>
      <c r="H95" s="4">
        <f t="shared" si="4"/>
        <v>20.85</v>
      </c>
      <c r="I95" s="4">
        <f t="shared" si="0"/>
        <v>2.4499999999999993</v>
      </c>
      <c r="J95">
        <f t="shared" si="1"/>
        <v>0</v>
      </c>
      <c r="K95">
        <f t="shared" si="2"/>
        <v>0</v>
      </c>
    </row>
    <row r="96" spans="3:11" x14ac:dyDescent="0.35">
      <c r="C96" s="3"/>
      <c r="D96" s="3"/>
      <c r="E96" s="3"/>
      <c r="F96" s="4">
        <v>17.399999999999999</v>
      </c>
      <c r="G96" s="4">
        <f t="shared" si="3"/>
        <v>18.999999999999996</v>
      </c>
      <c r="H96" s="4">
        <f t="shared" si="4"/>
        <v>21</v>
      </c>
      <c r="I96" s="4">
        <f t="shared" si="0"/>
        <v>2.0000000000000036</v>
      </c>
      <c r="J96">
        <f t="shared" si="1"/>
        <v>0</v>
      </c>
      <c r="K96">
        <f t="shared" si="2"/>
        <v>0</v>
      </c>
    </row>
    <row r="97" spans="3:11" x14ac:dyDescent="0.35">
      <c r="C97" s="3"/>
      <c r="D97" s="3"/>
      <c r="E97" s="3"/>
      <c r="F97" s="4">
        <v>17.7</v>
      </c>
      <c r="G97" s="4">
        <f t="shared" si="3"/>
        <v>19.599999999999998</v>
      </c>
      <c r="H97" s="4">
        <f t="shared" si="4"/>
        <v>21.15</v>
      </c>
      <c r="I97" s="4">
        <f t="shared" si="0"/>
        <v>1.5500000000000007</v>
      </c>
      <c r="J97">
        <f t="shared" si="1"/>
        <v>0</v>
      </c>
      <c r="K97">
        <f t="shared" si="2"/>
        <v>0</v>
      </c>
    </row>
    <row r="98" spans="3:11" x14ac:dyDescent="0.35">
      <c r="C98" s="3"/>
      <c r="D98" s="3"/>
      <c r="E98" s="3"/>
      <c r="F98" s="4">
        <v>18</v>
      </c>
      <c r="G98" s="4">
        <f t="shared" si="3"/>
        <v>20.2</v>
      </c>
      <c r="H98" s="4">
        <f t="shared" si="4"/>
        <v>21.3</v>
      </c>
      <c r="I98" s="4">
        <f t="shared" si="0"/>
        <v>1.1000000000000014</v>
      </c>
      <c r="J98">
        <f t="shared" si="1"/>
        <v>0</v>
      </c>
      <c r="K98">
        <f t="shared" si="2"/>
        <v>0</v>
      </c>
    </row>
    <row r="99" spans="3:11" x14ac:dyDescent="0.35">
      <c r="C99" s="3"/>
      <c r="D99" s="3"/>
      <c r="E99" s="3"/>
      <c r="F99" s="4">
        <v>18.3</v>
      </c>
      <c r="G99" s="4">
        <f t="shared" si="3"/>
        <v>20.8</v>
      </c>
      <c r="H99" s="4">
        <f t="shared" si="4"/>
        <v>21.450000000000003</v>
      </c>
      <c r="I99" s="4">
        <f t="shared" si="0"/>
        <v>0.65000000000000213</v>
      </c>
      <c r="J99">
        <f t="shared" si="1"/>
        <v>0</v>
      </c>
      <c r="K99">
        <f t="shared" si="2"/>
        <v>0</v>
      </c>
    </row>
    <row r="100" spans="3:11" x14ac:dyDescent="0.35">
      <c r="C100" s="3"/>
      <c r="D100" s="3"/>
      <c r="E100" s="3"/>
      <c r="F100" s="4">
        <v>18.600000000000001</v>
      </c>
      <c r="G100" s="4">
        <f t="shared" si="3"/>
        <v>21.400000000000002</v>
      </c>
      <c r="H100" s="4">
        <f t="shared" si="4"/>
        <v>21.6</v>
      </c>
      <c r="I100" s="4">
        <f t="shared" si="0"/>
        <v>0.19999999999999929</v>
      </c>
      <c r="J100">
        <f t="shared" si="1"/>
        <v>18.600000000000001</v>
      </c>
      <c r="K100">
        <f t="shared" si="2"/>
        <v>21.6</v>
      </c>
    </row>
    <row r="101" spans="3:11" x14ac:dyDescent="0.35">
      <c r="C101" s="3"/>
      <c r="D101" s="3"/>
      <c r="E101" s="3"/>
      <c r="F101" s="4">
        <v>18.899999999999999</v>
      </c>
      <c r="G101" s="4">
        <f t="shared" si="3"/>
        <v>21.999999999999996</v>
      </c>
      <c r="H101" s="4">
        <f t="shared" si="4"/>
        <v>21.75</v>
      </c>
      <c r="I101" s="4">
        <f t="shared" si="0"/>
        <v>0.24999999999999645</v>
      </c>
      <c r="J101">
        <f t="shared" si="1"/>
        <v>0</v>
      </c>
      <c r="K101">
        <f t="shared" si="2"/>
        <v>0</v>
      </c>
    </row>
    <row r="102" spans="3:11" x14ac:dyDescent="0.35">
      <c r="C102" s="3"/>
      <c r="D102" s="3"/>
      <c r="E102" s="3"/>
      <c r="F102" s="4">
        <v>19.2</v>
      </c>
      <c r="G102" s="4">
        <f t="shared" si="3"/>
        <v>22.599999999999998</v>
      </c>
      <c r="H102" s="4">
        <f t="shared" si="4"/>
        <v>21.9</v>
      </c>
      <c r="I102" s="4">
        <f t="shared" si="0"/>
        <v>0.69999999999999929</v>
      </c>
      <c r="J102">
        <f t="shared" si="1"/>
        <v>0</v>
      </c>
      <c r="K102">
        <f t="shared" si="2"/>
        <v>0</v>
      </c>
    </row>
    <row r="103" spans="3:11" x14ac:dyDescent="0.35">
      <c r="C103" s="3"/>
      <c r="D103" s="3"/>
      <c r="E103" s="3"/>
      <c r="F103" s="4">
        <v>19.5</v>
      </c>
      <c r="G103" s="4">
        <f t="shared" si="3"/>
        <v>23.2</v>
      </c>
      <c r="H103" s="4">
        <f t="shared" si="4"/>
        <v>22.05</v>
      </c>
      <c r="I103" s="4">
        <f t="shared" ref="I103:I133" si="7">ABS(+G103-H103)</f>
        <v>1.1499999999999986</v>
      </c>
      <c r="J103">
        <f t="shared" ref="J103:J133" si="8">IF(I103=$B$32,F103,0)</f>
        <v>0</v>
      </c>
      <c r="K103">
        <f t="shared" ref="K103:K133" si="9">IF(I103=$B$32,H103,0)</f>
        <v>0</v>
      </c>
    </row>
    <row r="104" spans="3:11" x14ac:dyDescent="0.35">
      <c r="C104" s="3"/>
      <c r="D104" s="3"/>
      <c r="E104" s="3"/>
      <c r="F104" s="4">
        <v>19.8</v>
      </c>
      <c r="G104" s="4">
        <f t="shared" ref="G104:G133" si="10">+$B$25+$C$25*F104</f>
        <v>23.8</v>
      </c>
      <c r="H104" s="4">
        <f t="shared" ref="H104:H133" si="11">+$B$30+$C$30*F104</f>
        <v>22.200000000000003</v>
      </c>
      <c r="I104" s="4">
        <f t="shared" si="7"/>
        <v>1.5999999999999979</v>
      </c>
      <c r="J104">
        <f t="shared" si="8"/>
        <v>0</v>
      </c>
      <c r="K104">
        <f t="shared" si="9"/>
        <v>0</v>
      </c>
    </row>
    <row r="105" spans="3:11" x14ac:dyDescent="0.35">
      <c r="C105" s="3"/>
      <c r="D105" s="3"/>
      <c r="E105" s="3"/>
      <c r="F105" s="4">
        <v>20.100000000000001</v>
      </c>
      <c r="G105" s="4">
        <f t="shared" si="10"/>
        <v>24.400000000000002</v>
      </c>
      <c r="H105" s="4">
        <f t="shared" si="11"/>
        <v>22.35</v>
      </c>
      <c r="I105" s="4">
        <f t="shared" si="7"/>
        <v>2.0500000000000007</v>
      </c>
      <c r="J105">
        <f t="shared" si="8"/>
        <v>0</v>
      </c>
      <c r="K105">
        <f t="shared" si="9"/>
        <v>0</v>
      </c>
    </row>
    <row r="106" spans="3:11" x14ac:dyDescent="0.35">
      <c r="C106" s="3"/>
      <c r="D106" s="3"/>
      <c r="E106" s="3"/>
      <c r="F106" s="4">
        <v>20.399999999999999</v>
      </c>
      <c r="G106" s="4">
        <f t="shared" si="10"/>
        <v>24.999999999999996</v>
      </c>
      <c r="H106" s="4">
        <f t="shared" si="11"/>
        <v>22.5</v>
      </c>
      <c r="I106" s="4">
        <f t="shared" si="7"/>
        <v>2.4999999999999964</v>
      </c>
      <c r="J106">
        <f t="shared" si="8"/>
        <v>0</v>
      </c>
      <c r="K106">
        <f t="shared" si="9"/>
        <v>0</v>
      </c>
    </row>
    <row r="107" spans="3:11" x14ac:dyDescent="0.35">
      <c r="C107" s="3"/>
      <c r="D107" s="3"/>
      <c r="E107" s="3"/>
      <c r="F107" s="4">
        <v>20.7</v>
      </c>
      <c r="G107" s="4">
        <f t="shared" si="10"/>
        <v>25.599999999999998</v>
      </c>
      <c r="H107" s="4">
        <f t="shared" si="11"/>
        <v>22.65</v>
      </c>
      <c r="I107" s="4">
        <f t="shared" si="7"/>
        <v>2.9499999999999993</v>
      </c>
      <c r="J107">
        <f t="shared" si="8"/>
        <v>0</v>
      </c>
      <c r="K107">
        <f t="shared" si="9"/>
        <v>0</v>
      </c>
    </row>
    <row r="108" spans="3:11" x14ac:dyDescent="0.35">
      <c r="C108" s="3"/>
      <c r="D108" s="3"/>
      <c r="E108" s="3"/>
      <c r="F108" s="4">
        <v>21</v>
      </c>
      <c r="G108" s="4">
        <f t="shared" si="10"/>
        <v>26.2</v>
      </c>
      <c r="H108" s="4">
        <f t="shared" si="11"/>
        <v>22.8</v>
      </c>
      <c r="I108" s="4">
        <f t="shared" si="7"/>
        <v>3.3999999999999986</v>
      </c>
      <c r="J108">
        <f t="shared" si="8"/>
        <v>0</v>
      </c>
      <c r="K108">
        <f t="shared" si="9"/>
        <v>0</v>
      </c>
    </row>
    <row r="109" spans="3:11" x14ac:dyDescent="0.35">
      <c r="C109" s="3"/>
      <c r="D109" s="3"/>
      <c r="E109" s="3"/>
      <c r="F109" s="4">
        <v>21.3</v>
      </c>
      <c r="G109" s="4">
        <f t="shared" si="10"/>
        <v>26.8</v>
      </c>
      <c r="H109" s="4">
        <f t="shared" si="11"/>
        <v>22.950000000000003</v>
      </c>
      <c r="I109" s="4">
        <f t="shared" si="7"/>
        <v>3.8499999999999979</v>
      </c>
      <c r="J109">
        <f t="shared" si="8"/>
        <v>0</v>
      </c>
      <c r="K109">
        <f t="shared" si="9"/>
        <v>0</v>
      </c>
    </row>
    <row r="110" spans="3:11" x14ac:dyDescent="0.35">
      <c r="C110" s="3"/>
      <c r="D110" s="3"/>
      <c r="E110" s="3"/>
      <c r="F110" s="4">
        <v>21.6</v>
      </c>
      <c r="G110" s="4">
        <f t="shared" si="10"/>
        <v>27.400000000000002</v>
      </c>
      <c r="H110" s="4">
        <f t="shared" si="11"/>
        <v>23.1</v>
      </c>
      <c r="I110" s="4">
        <f t="shared" si="7"/>
        <v>4.3000000000000007</v>
      </c>
      <c r="J110">
        <f t="shared" si="8"/>
        <v>0</v>
      </c>
      <c r="K110">
        <f t="shared" si="9"/>
        <v>0</v>
      </c>
    </row>
    <row r="111" spans="3:11" x14ac:dyDescent="0.35">
      <c r="C111" s="3"/>
      <c r="D111" s="3"/>
      <c r="E111" s="3"/>
      <c r="F111" s="4">
        <v>21.9</v>
      </c>
      <c r="G111" s="4">
        <f t="shared" si="10"/>
        <v>27.999999999999996</v>
      </c>
      <c r="H111" s="4">
        <f t="shared" si="11"/>
        <v>23.25</v>
      </c>
      <c r="I111" s="4">
        <f t="shared" si="7"/>
        <v>4.7499999999999964</v>
      </c>
      <c r="J111">
        <f t="shared" si="8"/>
        <v>0</v>
      </c>
      <c r="K111">
        <f t="shared" si="9"/>
        <v>0</v>
      </c>
    </row>
    <row r="112" spans="3:11" x14ac:dyDescent="0.35">
      <c r="C112" s="3"/>
      <c r="D112" s="3"/>
      <c r="E112" s="3"/>
      <c r="F112" s="4">
        <v>22.2</v>
      </c>
      <c r="G112" s="4">
        <f t="shared" si="10"/>
        <v>28.599999999999998</v>
      </c>
      <c r="H112" s="4">
        <f t="shared" si="11"/>
        <v>23.4</v>
      </c>
      <c r="I112" s="4">
        <f t="shared" si="7"/>
        <v>5.1999999999999993</v>
      </c>
      <c r="J112">
        <f t="shared" si="8"/>
        <v>0</v>
      </c>
      <c r="K112">
        <f t="shared" si="9"/>
        <v>0</v>
      </c>
    </row>
    <row r="113" spans="3:11" x14ac:dyDescent="0.35">
      <c r="C113" s="3"/>
      <c r="D113" s="3"/>
      <c r="E113" s="3"/>
      <c r="F113" s="4">
        <v>22.5</v>
      </c>
      <c r="G113" s="4">
        <f t="shared" si="10"/>
        <v>29.2</v>
      </c>
      <c r="H113" s="4">
        <f t="shared" si="11"/>
        <v>23.55</v>
      </c>
      <c r="I113" s="4">
        <f t="shared" si="7"/>
        <v>5.6499999999999986</v>
      </c>
      <c r="J113">
        <f t="shared" si="8"/>
        <v>0</v>
      </c>
      <c r="K113">
        <f t="shared" si="9"/>
        <v>0</v>
      </c>
    </row>
    <row r="114" spans="3:11" x14ac:dyDescent="0.35">
      <c r="C114" s="3"/>
      <c r="D114" s="3"/>
      <c r="E114" s="3"/>
      <c r="F114" s="4">
        <v>22.8</v>
      </c>
      <c r="G114" s="4">
        <f t="shared" si="10"/>
        <v>29.8</v>
      </c>
      <c r="H114" s="4">
        <f t="shared" si="11"/>
        <v>23.700000000000003</v>
      </c>
      <c r="I114" s="4">
        <f t="shared" si="7"/>
        <v>6.0999999999999979</v>
      </c>
      <c r="J114">
        <f t="shared" si="8"/>
        <v>0</v>
      </c>
      <c r="K114">
        <f t="shared" si="9"/>
        <v>0</v>
      </c>
    </row>
    <row r="115" spans="3:11" x14ac:dyDescent="0.35">
      <c r="C115" s="3"/>
      <c r="D115" s="3"/>
      <c r="E115" s="3"/>
      <c r="F115" s="4">
        <v>23.1</v>
      </c>
      <c r="G115" s="4">
        <f t="shared" si="10"/>
        <v>30.400000000000002</v>
      </c>
      <c r="H115" s="4">
        <f t="shared" si="11"/>
        <v>23.85</v>
      </c>
      <c r="I115" s="4">
        <f t="shared" si="7"/>
        <v>6.5500000000000007</v>
      </c>
      <c r="J115">
        <f t="shared" si="8"/>
        <v>0</v>
      </c>
      <c r="K115">
        <f t="shared" si="9"/>
        <v>0</v>
      </c>
    </row>
    <row r="116" spans="3:11" x14ac:dyDescent="0.35">
      <c r="C116" s="3"/>
      <c r="D116" s="3"/>
      <c r="E116" s="3"/>
      <c r="F116" s="4">
        <v>23.4</v>
      </c>
      <c r="G116" s="4">
        <f t="shared" si="10"/>
        <v>30.999999999999996</v>
      </c>
      <c r="H116" s="4">
        <f t="shared" si="11"/>
        <v>24</v>
      </c>
      <c r="I116" s="4">
        <f t="shared" si="7"/>
        <v>6.9999999999999964</v>
      </c>
      <c r="J116">
        <f t="shared" si="8"/>
        <v>0</v>
      </c>
      <c r="K116">
        <f t="shared" si="9"/>
        <v>0</v>
      </c>
    </row>
    <row r="117" spans="3:11" x14ac:dyDescent="0.35">
      <c r="C117" s="3"/>
      <c r="D117" s="3"/>
      <c r="E117" s="3"/>
      <c r="F117" s="4">
        <v>23.7</v>
      </c>
      <c r="G117" s="4">
        <f t="shared" si="10"/>
        <v>31.599999999999998</v>
      </c>
      <c r="H117" s="4">
        <f t="shared" si="11"/>
        <v>24.15</v>
      </c>
      <c r="I117" s="4">
        <f t="shared" si="7"/>
        <v>7.4499999999999993</v>
      </c>
      <c r="J117">
        <f t="shared" si="8"/>
        <v>0</v>
      </c>
      <c r="K117">
        <f t="shared" si="9"/>
        <v>0</v>
      </c>
    </row>
    <row r="118" spans="3:11" x14ac:dyDescent="0.35">
      <c r="C118" s="3"/>
      <c r="D118" s="3"/>
      <c r="E118" s="3"/>
      <c r="F118" s="4">
        <v>24</v>
      </c>
      <c r="G118" s="4">
        <f t="shared" si="10"/>
        <v>32.200000000000003</v>
      </c>
      <c r="H118" s="4">
        <f t="shared" si="11"/>
        <v>24.3</v>
      </c>
      <c r="I118" s="4">
        <f t="shared" si="7"/>
        <v>7.9000000000000021</v>
      </c>
      <c r="J118">
        <f t="shared" si="8"/>
        <v>0</v>
      </c>
      <c r="K118">
        <f t="shared" si="9"/>
        <v>0</v>
      </c>
    </row>
    <row r="119" spans="3:11" x14ac:dyDescent="0.35">
      <c r="C119" s="3"/>
      <c r="D119" s="3"/>
      <c r="E119" s="3"/>
      <c r="F119" s="4">
        <v>24.3</v>
      </c>
      <c r="G119" s="4">
        <f t="shared" si="10"/>
        <v>32.799999999999997</v>
      </c>
      <c r="H119" s="4">
        <f t="shared" si="11"/>
        <v>24.450000000000003</v>
      </c>
      <c r="I119" s="4">
        <f t="shared" si="7"/>
        <v>8.3499999999999943</v>
      </c>
      <c r="J119">
        <f t="shared" si="8"/>
        <v>0</v>
      </c>
      <c r="K119">
        <f t="shared" si="9"/>
        <v>0</v>
      </c>
    </row>
    <row r="120" spans="3:11" x14ac:dyDescent="0.35">
      <c r="C120" s="3"/>
      <c r="D120" s="3"/>
      <c r="E120" s="3"/>
      <c r="F120" s="4">
        <v>24.6</v>
      </c>
      <c r="G120" s="4">
        <f t="shared" si="10"/>
        <v>33.400000000000006</v>
      </c>
      <c r="H120" s="4">
        <f t="shared" si="11"/>
        <v>24.6</v>
      </c>
      <c r="I120" s="4">
        <f t="shared" si="7"/>
        <v>8.8000000000000043</v>
      </c>
      <c r="J120">
        <f t="shared" si="8"/>
        <v>0</v>
      </c>
      <c r="K120">
        <f t="shared" si="9"/>
        <v>0</v>
      </c>
    </row>
    <row r="121" spans="3:11" x14ac:dyDescent="0.35">
      <c r="C121" s="3"/>
      <c r="D121" s="3"/>
      <c r="E121" s="3"/>
      <c r="F121" s="4">
        <v>24.9</v>
      </c>
      <c r="G121" s="4">
        <f t="shared" si="10"/>
        <v>34</v>
      </c>
      <c r="H121" s="4">
        <f t="shared" si="11"/>
        <v>24.75</v>
      </c>
      <c r="I121" s="4">
        <f t="shared" si="7"/>
        <v>9.25</v>
      </c>
      <c r="J121">
        <f t="shared" si="8"/>
        <v>0</v>
      </c>
      <c r="K121">
        <f t="shared" si="9"/>
        <v>0</v>
      </c>
    </row>
    <row r="122" spans="3:11" x14ac:dyDescent="0.35">
      <c r="C122" s="3"/>
      <c r="D122" s="3"/>
      <c r="E122" s="3"/>
      <c r="F122" s="4">
        <v>25.2</v>
      </c>
      <c r="G122" s="4">
        <f t="shared" si="10"/>
        <v>34.599999999999994</v>
      </c>
      <c r="H122" s="4">
        <f t="shared" si="11"/>
        <v>24.9</v>
      </c>
      <c r="I122" s="4">
        <f t="shared" si="7"/>
        <v>9.6999999999999957</v>
      </c>
      <c r="J122">
        <f t="shared" si="8"/>
        <v>0</v>
      </c>
      <c r="K122">
        <f t="shared" si="9"/>
        <v>0</v>
      </c>
    </row>
    <row r="123" spans="3:11" x14ac:dyDescent="0.35">
      <c r="C123" s="3"/>
      <c r="D123" s="3"/>
      <c r="E123" s="3"/>
      <c r="F123" s="4">
        <v>25.5</v>
      </c>
      <c r="G123" s="4">
        <f t="shared" si="10"/>
        <v>35.200000000000003</v>
      </c>
      <c r="H123" s="4">
        <f t="shared" si="11"/>
        <v>25.05</v>
      </c>
      <c r="I123" s="4">
        <f t="shared" si="7"/>
        <v>10.150000000000002</v>
      </c>
      <c r="J123">
        <f t="shared" si="8"/>
        <v>0</v>
      </c>
      <c r="K123">
        <f t="shared" si="9"/>
        <v>0</v>
      </c>
    </row>
    <row r="124" spans="3:11" x14ac:dyDescent="0.35">
      <c r="C124" s="3"/>
      <c r="D124" s="3"/>
      <c r="E124" s="3"/>
      <c r="F124" s="4">
        <v>25.8</v>
      </c>
      <c r="G124" s="4">
        <f t="shared" si="10"/>
        <v>35.799999999999997</v>
      </c>
      <c r="H124" s="4">
        <f t="shared" si="11"/>
        <v>25.200000000000003</v>
      </c>
      <c r="I124" s="4">
        <f t="shared" si="7"/>
        <v>10.599999999999994</v>
      </c>
      <c r="J124">
        <f t="shared" si="8"/>
        <v>0</v>
      </c>
      <c r="K124">
        <f t="shared" si="9"/>
        <v>0</v>
      </c>
    </row>
    <row r="125" spans="3:11" x14ac:dyDescent="0.35">
      <c r="C125" s="3"/>
      <c r="D125" s="3"/>
      <c r="E125" s="3"/>
      <c r="F125" s="4">
        <v>26.1</v>
      </c>
      <c r="G125" s="4">
        <f t="shared" si="10"/>
        <v>36.400000000000006</v>
      </c>
      <c r="H125" s="4">
        <f t="shared" si="11"/>
        <v>25.35</v>
      </c>
      <c r="I125" s="4">
        <f t="shared" si="7"/>
        <v>11.050000000000004</v>
      </c>
      <c r="J125">
        <f t="shared" si="8"/>
        <v>0</v>
      </c>
      <c r="K125">
        <f t="shared" si="9"/>
        <v>0</v>
      </c>
    </row>
    <row r="126" spans="3:11" x14ac:dyDescent="0.35">
      <c r="C126" s="3"/>
      <c r="D126" s="3"/>
      <c r="E126" s="3"/>
      <c r="F126" s="4">
        <v>26.4</v>
      </c>
      <c r="G126" s="4">
        <f t="shared" si="10"/>
        <v>37</v>
      </c>
      <c r="H126" s="4">
        <f t="shared" si="11"/>
        <v>25.5</v>
      </c>
      <c r="I126" s="4">
        <f t="shared" si="7"/>
        <v>11.5</v>
      </c>
      <c r="J126">
        <f t="shared" si="8"/>
        <v>0</v>
      </c>
      <c r="K126">
        <f t="shared" si="9"/>
        <v>0</v>
      </c>
    </row>
    <row r="127" spans="3:11" x14ac:dyDescent="0.35">
      <c r="C127" s="3"/>
      <c r="D127" s="3"/>
      <c r="E127" s="3"/>
      <c r="F127" s="4">
        <v>26.7</v>
      </c>
      <c r="G127" s="4">
        <f t="shared" si="10"/>
        <v>37.599999999999994</v>
      </c>
      <c r="H127" s="4">
        <f t="shared" si="11"/>
        <v>25.65</v>
      </c>
      <c r="I127" s="4">
        <f t="shared" si="7"/>
        <v>11.949999999999996</v>
      </c>
      <c r="J127">
        <f t="shared" si="8"/>
        <v>0</v>
      </c>
      <c r="K127">
        <f t="shared" si="9"/>
        <v>0</v>
      </c>
    </row>
    <row r="128" spans="3:11" x14ac:dyDescent="0.35">
      <c r="C128" s="3"/>
      <c r="D128" s="3"/>
      <c r="E128" s="3"/>
      <c r="F128" s="4">
        <v>27</v>
      </c>
      <c r="G128" s="4">
        <f t="shared" si="10"/>
        <v>38.200000000000003</v>
      </c>
      <c r="H128" s="4">
        <f t="shared" si="11"/>
        <v>25.8</v>
      </c>
      <c r="I128" s="4">
        <f t="shared" si="7"/>
        <v>12.400000000000002</v>
      </c>
      <c r="J128">
        <f t="shared" si="8"/>
        <v>0</v>
      </c>
      <c r="K128">
        <f t="shared" si="9"/>
        <v>0</v>
      </c>
    </row>
    <row r="129" spans="3:11" x14ac:dyDescent="0.35">
      <c r="C129" s="3"/>
      <c r="D129" s="3"/>
      <c r="E129" s="3"/>
      <c r="F129" s="4">
        <v>27.3</v>
      </c>
      <c r="G129" s="4">
        <f t="shared" si="10"/>
        <v>38.799999999999997</v>
      </c>
      <c r="H129" s="4">
        <f t="shared" si="11"/>
        <v>25.950000000000003</v>
      </c>
      <c r="I129" s="4">
        <f t="shared" si="7"/>
        <v>12.849999999999994</v>
      </c>
      <c r="J129">
        <f t="shared" si="8"/>
        <v>0</v>
      </c>
      <c r="K129">
        <f t="shared" si="9"/>
        <v>0</v>
      </c>
    </row>
    <row r="130" spans="3:11" x14ac:dyDescent="0.35">
      <c r="C130" s="3"/>
      <c r="D130" s="3"/>
      <c r="E130" s="3"/>
      <c r="F130" s="4">
        <v>27.6</v>
      </c>
      <c r="G130" s="4">
        <f t="shared" si="10"/>
        <v>39.400000000000006</v>
      </c>
      <c r="H130" s="4">
        <f t="shared" si="11"/>
        <v>26.1</v>
      </c>
      <c r="I130" s="4">
        <f t="shared" si="7"/>
        <v>13.300000000000004</v>
      </c>
      <c r="J130">
        <f t="shared" si="8"/>
        <v>0</v>
      </c>
      <c r="K130">
        <f t="shared" si="9"/>
        <v>0</v>
      </c>
    </row>
    <row r="131" spans="3:11" x14ac:dyDescent="0.35">
      <c r="C131" s="3"/>
      <c r="D131" s="3"/>
      <c r="E131" s="3"/>
      <c r="F131" s="4">
        <v>27.9</v>
      </c>
      <c r="G131" s="4">
        <f t="shared" si="10"/>
        <v>40</v>
      </c>
      <c r="H131" s="4">
        <f t="shared" si="11"/>
        <v>26.25</v>
      </c>
      <c r="I131" s="4">
        <f t="shared" si="7"/>
        <v>13.75</v>
      </c>
      <c r="J131">
        <f t="shared" si="8"/>
        <v>0</v>
      </c>
      <c r="K131">
        <f t="shared" si="9"/>
        <v>0</v>
      </c>
    </row>
    <row r="132" spans="3:11" x14ac:dyDescent="0.35">
      <c r="C132" s="3"/>
      <c r="D132" s="3"/>
      <c r="E132" s="3"/>
      <c r="F132" s="4">
        <v>28.2</v>
      </c>
      <c r="G132" s="4">
        <f t="shared" si="10"/>
        <v>40.599999999999994</v>
      </c>
      <c r="H132" s="4">
        <f t="shared" si="11"/>
        <v>26.4</v>
      </c>
      <c r="I132" s="4">
        <f t="shared" si="7"/>
        <v>14.199999999999996</v>
      </c>
      <c r="J132">
        <f t="shared" si="8"/>
        <v>0</v>
      </c>
      <c r="K132">
        <f t="shared" si="9"/>
        <v>0</v>
      </c>
    </row>
    <row r="133" spans="3:11" x14ac:dyDescent="0.35">
      <c r="C133" s="3"/>
      <c r="D133" s="3"/>
      <c r="E133" s="3"/>
      <c r="F133" s="4">
        <v>28.5</v>
      </c>
      <c r="G133" s="4">
        <f t="shared" si="10"/>
        <v>41.2</v>
      </c>
      <c r="H133" s="4">
        <f t="shared" si="11"/>
        <v>26.55</v>
      </c>
      <c r="I133" s="4">
        <f t="shared" si="7"/>
        <v>14.650000000000002</v>
      </c>
      <c r="J133">
        <f t="shared" si="8"/>
        <v>0</v>
      </c>
      <c r="K133">
        <f t="shared" si="9"/>
        <v>0</v>
      </c>
    </row>
    <row r="134" spans="3:11" x14ac:dyDescent="0.35">
      <c r="C134" s="3"/>
      <c r="D134" s="3"/>
      <c r="E134" s="3"/>
      <c r="F134" s="3"/>
      <c r="G134" s="3"/>
      <c r="H134" s="3"/>
      <c r="I134" s="3"/>
    </row>
    <row r="135" spans="3:11" x14ac:dyDescent="0.35">
      <c r="C135" s="3"/>
      <c r="D135" s="3"/>
      <c r="E135" s="3"/>
      <c r="F135" s="3"/>
      <c r="G135" s="3"/>
      <c r="H135" s="3"/>
      <c r="I135" s="3"/>
    </row>
    <row r="136" spans="3:11" x14ac:dyDescent="0.35">
      <c r="C136" s="3"/>
      <c r="D136" s="3"/>
      <c r="E136" s="3"/>
      <c r="F136" s="3"/>
      <c r="G136" s="3"/>
      <c r="H136" s="3"/>
      <c r="I136" s="3"/>
    </row>
    <row r="137" spans="3:11" x14ac:dyDescent="0.35">
      <c r="C137" s="3"/>
      <c r="D137" s="3"/>
      <c r="E137" s="3"/>
      <c r="F137" s="3"/>
      <c r="G137" s="3"/>
      <c r="H137" s="3"/>
      <c r="I137" s="3"/>
    </row>
    <row r="138" spans="3:11" x14ac:dyDescent="0.35">
      <c r="C138" s="3"/>
      <c r="D138" s="3"/>
      <c r="E138" s="3"/>
      <c r="F138" s="3"/>
      <c r="G138" s="3"/>
      <c r="H138" s="3"/>
      <c r="I138" s="3"/>
    </row>
    <row r="139" spans="3:11" x14ac:dyDescent="0.35">
      <c r="C139" s="3"/>
      <c r="D139" s="3"/>
      <c r="E139" s="3"/>
      <c r="F139" s="3"/>
      <c r="G139" s="3"/>
      <c r="H139" s="3"/>
      <c r="I139" s="3"/>
    </row>
    <row r="140" spans="3:11" x14ac:dyDescent="0.35">
      <c r="C140" s="3"/>
      <c r="D140" s="3"/>
      <c r="E140" s="3"/>
      <c r="F140" s="3"/>
      <c r="G140" s="3"/>
      <c r="H140" s="3"/>
      <c r="I140" s="3"/>
    </row>
    <row r="141" spans="3:11" x14ac:dyDescent="0.35">
      <c r="C141" s="3"/>
      <c r="D141" s="3"/>
      <c r="E141" s="3"/>
      <c r="F141" s="3"/>
      <c r="G141" s="3"/>
      <c r="H141" s="3"/>
      <c r="I141" s="3"/>
    </row>
    <row r="142" spans="3:11" x14ac:dyDescent="0.35">
      <c r="C142" s="3"/>
      <c r="D142" s="3"/>
      <c r="E142" s="3"/>
      <c r="F142" s="3"/>
      <c r="G142" s="3"/>
      <c r="H142" s="3"/>
      <c r="I142" s="3"/>
    </row>
    <row r="143" spans="3:11" x14ac:dyDescent="0.35">
      <c r="C143" s="3"/>
      <c r="D143" s="3"/>
      <c r="E143" s="3"/>
      <c r="F143" s="3"/>
      <c r="G143" s="3"/>
      <c r="H143" s="3"/>
      <c r="I143" s="3"/>
    </row>
    <row r="144" spans="3:11" x14ac:dyDescent="0.35">
      <c r="C144" s="3"/>
      <c r="D144" s="3"/>
      <c r="E144" s="3"/>
      <c r="F144" s="3"/>
      <c r="G144" s="3"/>
      <c r="H144" s="3"/>
      <c r="I144" s="3"/>
    </row>
    <row r="145" spans="3:9" x14ac:dyDescent="0.35">
      <c r="C145" s="3"/>
      <c r="D145" s="3"/>
      <c r="E145" s="3"/>
      <c r="F145" s="3"/>
      <c r="G145" s="3"/>
      <c r="H145" s="3"/>
      <c r="I145" s="3"/>
    </row>
    <row r="146" spans="3:9" x14ac:dyDescent="0.35">
      <c r="C146" s="3"/>
      <c r="D146" s="3"/>
      <c r="E146" s="3"/>
      <c r="F146" s="3"/>
      <c r="G146" s="3"/>
      <c r="H146" s="3"/>
      <c r="I146" s="3"/>
    </row>
    <row r="147" spans="3:9" x14ac:dyDescent="0.35">
      <c r="C147" s="3"/>
      <c r="D147" s="3"/>
      <c r="E147" s="3"/>
      <c r="F147" s="3"/>
      <c r="G147" s="3"/>
      <c r="H147" s="3"/>
      <c r="I147" s="3"/>
    </row>
    <row r="148" spans="3:9" x14ac:dyDescent="0.35">
      <c r="C148" s="3"/>
      <c r="D148" s="3"/>
      <c r="E148" s="3"/>
      <c r="F148" s="3"/>
      <c r="G148" s="3"/>
      <c r="H148" s="3"/>
      <c r="I148" s="3"/>
    </row>
    <row r="149" spans="3:9" x14ac:dyDescent="0.35">
      <c r="C149" s="3"/>
      <c r="D149" s="3"/>
      <c r="E149" s="3"/>
      <c r="F149" s="3"/>
      <c r="G149" s="3"/>
      <c r="H149" s="3"/>
      <c r="I149" s="3"/>
    </row>
    <row r="150" spans="3:9" x14ac:dyDescent="0.35">
      <c r="C150" s="3"/>
      <c r="D150" s="3"/>
      <c r="E150" s="3"/>
      <c r="F150" s="3"/>
      <c r="G150" s="3"/>
      <c r="H150" s="3"/>
      <c r="I150" s="3"/>
    </row>
    <row r="151" spans="3:9" x14ac:dyDescent="0.35">
      <c r="C151" s="3"/>
      <c r="D151" s="3"/>
      <c r="E151" s="3"/>
      <c r="F151" s="3"/>
      <c r="G151" s="3"/>
      <c r="H151" s="3"/>
      <c r="I151" s="3"/>
    </row>
    <row r="152" spans="3:9" x14ac:dyDescent="0.35">
      <c r="C152" s="3"/>
      <c r="D152" s="3"/>
      <c r="E152" s="3"/>
      <c r="F152" s="3"/>
      <c r="G152" s="3"/>
      <c r="H152" s="3"/>
      <c r="I152" s="3"/>
    </row>
    <row r="153" spans="3:9" x14ac:dyDescent="0.35">
      <c r="C153" s="3"/>
      <c r="D153" s="3"/>
      <c r="E153" s="3"/>
      <c r="F153" s="3"/>
      <c r="G153" s="3"/>
      <c r="H153" s="3"/>
      <c r="I153" s="3"/>
    </row>
    <row r="154" spans="3:9" x14ac:dyDescent="0.35">
      <c r="C154" s="3"/>
      <c r="D154" s="3"/>
      <c r="E154" s="3"/>
      <c r="F154" s="3"/>
      <c r="G154" s="3"/>
      <c r="H154" s="3"/>
      <c r="I154" s="3"/>
    </row>
    <row r="155" spans="3:9" x14ac:dyDescent="0.35">
      <c r="C155" s="3"/>
      <c r="D155" s="3"/>
      <c r="E155" s="3"/>
      <c r="F155" s="3"/>
      <c r="G155" s="3"/>
      <c r="H155" s="3"/>
      <c r="I155" s="3"/>
    </row>
    <row r="156" spans="3:9" x14ac:dyDescent="0.35">
      <c r="C156" s="3"/>
      <c r="D156" s="3"/>
      <c r="E156" s="3"/>
      <c r="F156" s="3"/>
      <c r="G156" s="3"/>
      <c r="H156" s="3"/>
      <c r="I156" s="3"/>
    </row>
    <row r="157" spans="3:9" x14ac:dyDescent="0.35">
      <c r="C157" s="3"/>
      <c r="D157" s="3"/>
      <c r="E157" s="3"/>
      <c r="F157" s="3"/>
      <c r="G157" s="3"/>
      <c r="H157" s="3"/>
      <c r="I157" s="3"/>
    </row>
    <row r="158" spans="3:9" x14ac:dyDescent="0.35">
      <c r="C158" s="3"/>
      <c r="D158" s="3"/>
      <c r="E158" s="3"/>
      <c r="F158" s="3"/>
      <c r="G158" s="3"/>
      <c r="H158" s="3"/>
      <c r="I158" s="3"/>
    </row>
    <row r="159" spans="3:9" x14ac:dyDescent="0.35">
      <c r="C159" s="3"/>
      <c r="D159" s="3"/>
      <c r="E159" s="3"/>
      <c r="F159" s="3"/>
      <c r="G159" s="3"/>
      <c r="H159" s="3"/>
      <c r="I159" s="3"/>
    </row>
    <row r="160" spans="3:9" x14ac:dyDescent="0.35">
      <c r="C160" s="3"/>
      <c r="D160" s="3"/>
      <c r="E160" s="3"/>
      <c r="F160" s="3"/>
      <c r="G160" s="3"/>
      <c r="H160" s="3"/>
      <c r="I160" s="3"/>
    </row>
    <row r="161" spans="3:9" x14ac:dyDescent="0.35">
      <c r="C161" s="3"/>
      <c r="D161" s="3"/>
      <c r="E161" s="3"/>
      <c r="F161" s="3"/>
      <c r="G161" s="3"/>
      <c r="H161" s="3"/>
      <c r="I161" s="3"/>
    </row>
    <row r="162" spans="3:9" x14ac:dyDescent="0.35">
      <c r="C162" s="3"/>
      <c r="D162" s="3"/>
      <c r="E162" s="3"/>
      <c r="F162" s="3"/>
      <c r="G162" s="3"/>
      <c r="H162" s="3"/>
      <c r="I162" s="3"/>
    </row>
    <row r="163" spans="3:9" x14ac:dyDescent="0.35">
      <c r="C163" s="3"/>
      <c r="D163" s="3"/>
      <c r="E163" s="3"/>
      <c r="F163" s="3"/>
      <c r="G163" s="3"/>
      <c r="H163" s="3"/>
      <c r="I163" s="3"/>
    </row>
    <row r="164" spans="3:9" x14ac:dyDescent="0.35">
      <c r="C164" s="3"/>
      <c r="D164" s="3"/>
      <c r="E164" s="3"/>
      <c r="F164" s="3"/>
      <c r="G164" s="3"/>
      <c r="H164" s="3"/>
      <c r="I164" s="3"/>
    </row>
    <row r="165" spans="3:9" x14ac:dyDescent="0.35">
      <c r="C165" s="3"/>
      <c r="D165" s="3"/>
      <c r="E165" s="3"/>
      <c r="F165" s="3"/>
      <c r="G165" s="3"/>
      <c r="H165" s="3"/>
      <c r="I165" s="3"/>
    </row>
    <row r="166" spans="3:9" x14ac:dyDescent="0.35">
      <c r="C166" s="3"/>
      <c r="D166" s="3"/>
      <c r="E166" s="3"/>
      <c r="F166" s="3"/>
      <c r="G166" s="3"/>
      <c r="H166" s="3"/>
      <c r="I166" s="3"/>
    </row>
    <row r="167" spans="3:9" x14ac:dyDescent="0.35">
      <c r="C167" s="3"/>
      <c r="D167" s="3"/>
      <c r="E167" s="3"/>
      <c r="F167" s="3"/>
      <c r="G167" s="3"/>
      <c r="H167" s="3"/>
      <c r="I167" s="3"/>
    </row>
    <row r="168" spans="3:9" x14ac:dyDescent="0.35">
      <c r="C168" s="3"/>
      <c r="D168" s="3"/>
      <c r="E168" s="3"/>
      <c r="F168" s="3"/>
      <c r="G168" s="3"/>
      <c r="H168" s="3"/>
      <c r="I168" s="3"/>
    </row>
    <row r="169" spans="3:9" x14ac:dyDescent="0.35">
      <c r="C169" s="3"/>
      <c r="D169" s="3"/>
      <c r="E169" s="3"/>
      <c r="F169" s="3"/>
      <c r="G169" s="3"/>
      <c r="H169" s="3"/>
      <c r="I169" s="3"/>
    </row>
    <row r="170" spans="3:9" x14ac:dyDescent="0.35">
      <c r="C170" s="3"/>
      <c r="D170" s="3"/>
      <c r="E170" s="3"/>
      <c r="F170" s="3"/>
      <c r="G170" s="3"/>
      <c r="H170" s="3"/>
      <c r="I170" s="3"/>
    </row>
    <row r="171" spans="3:9" x14ac:dyDescent="0.35">
      <c r="C171" s="3"/>
      <c r="D171" s="3"/>
      <c r="E171" s="3"/>
      <c r="F171" s="3"/>
      <c r="G171" s="3"/>
      <c r="H171" s="3"/>
      <c r="I171" s="3"/>
    </row>
    <row r="172" spans="3:9" x14ac:dyDescent="0.35">
      <c r="C172" s="3"/>
      <c r="D172" s="3"/>
      <c r="E172" s="3"/>
      <c r="F172" s="3"/>
      <c r="G172" s="3"/>
      <c r="H172" s="3"/>
      <c r="I172" s="3"/>
    </row>
    <row r="173" spans="3:9" x14ac:dyDescent="0.35">
      <c r="C173" s="3"/>
      <c r="D173" s="3"/>
      <c r="E173" s="3"/>
      <c r="F173" s="3"/>
      <c r="G173" s="3"/>
      <c r="H173" s="3"/>
      <c r="I173" s="3"/>
    </row>
    <row r="174" spans="3:9" x14ac:dyDescent="0.35">
      <c r="C174" s="3"/>
      <c r="D174" s="3"/>
      <c r="E174" s="3"/>
      <c r="F174" s="3"/>
      <c r="G174" s="3"/>
      <c r="H174" s="3"/>
      <c r="I174" s="3"/>
    </row>
    <row r="175" spans="3:9" x14ac:dyDescent="0.35">
      <c r="C175" s="3"/>
      <c r="D175" s="3"/>
      <c r="E175" s="3"/>
      <c r="F175" s="3"/>
      <c r="G175" s="3"/>
      <c r="H175" s="3"/>
      <c r="I175" s="3"/>
    </row>
    <row r="176" spans="3:9" x14ac:dyDescent="0.35">
      <c r="C176" s="3"/>
      <c r="D176" s="3"/>
      <c r="E176" s="3"/>
      <c r="F176" s="3"/>
      <c r="G176" s="3"/>
      <c r="H176" s="3"/>
      <c r="I176" s="3"/>
    </row>
    <row r="177" spans="3:9" x14ac:dyDescent="0.35">
      <c r="C177" s="3"/>
      <c r="D177" s="3"/>
      <c r="E177" s="3"/>
      <c r="F177" s="3"/>
      <c r="G177" s="3"/>
      <c r="H177" s="3"/>
      <c r="I177" s="3"/>
    </row>
    <row r="178" spans="3:9" x14ac:dyDescent="0.35">
      <c r="C178" s="3"/>
      <c r="D178" s="3"/>
      <c r="E178" s="3"/>
      <c r="F178" s="3"/>
      <c r="G178" s="3"/>
      <c r="H178" s="3"/>
      <c r="I178" s="3"/>
    </row>
    <row r="179" spans="3:9" x14ac:dyDescent="0.35">
      <c r="C179" s="3"/>
      <c r="D179" s="3"/>
      <c r="E179" s="3"/>
      <c r="F179" s="3"/>
      <c r="G179" s="3"/>
      <c r="H179" s="3"/>
      <c r="I179" s="3"/>
    </row>
    <row r="180" spans="3:9" x14ac:dyDescent="0.35">
      <c r="C180" s="3"/>
      <c r="D180" s="3"/>
      <c r="E180" s="3"/>
      <c r="F180" s="3"/>
      <c r="G180" s="3"/>
      <c r="H180" s="3"/>
      <c r="I180" s="3"/>
    </row>
    <row r="181" spans="3:9" x14ac:dyDescent="0.35">
      <c r="C181" s="3"/>
      <c r="D181" s="3"/>
      <c r="E181" s="3"/>
      <c r="F181" s="3"/>
      <c r="G181" s="3"/>
      <c r="H181" s="3"/>
      <c r="I181" s="3"/>
    </row>
    <row r="182" spans="3:9" x14ac:dyDescent="0.35">
      <c r="C182" s="3"/>
      <c r="D182" s="3"/>
      <c r="E182" s="3"/>
      <c r="F182" s="3"/>
      <c r="G182" s="3"/>
      <c r="H182" s="3"/>
      <c r="I182" s="3"/>
    </row>
    <row r="183" spans="3:9" x14ac:dyDescent="0.35">
      <c r="C183" s="3"/>
      <c r="D183" s="3"/>
      <c r="E183" s="3"/>
      <c r="F183" s="3"/>
      <c r="G183" s="3"/>
      <c r="H183" s="3"/>
      <c r="I183" s="3"/>
    </row>
    <row r="184" spans="3:9" x14ac:dyDescent="0.35">
      <c r="C184" s="3"/>
      <c r="D184" s="3"/>
      <c r="E184" s="3"/>
      <c r="F184" s="3"/>
      <c r="G184" s="3"/>
      <c r="H184" s="3"/>
      <c r="I184" s="3"/>
    </row>
    <row r="185" spans="3:9" x14ac:dyDescent="0.35">
      <c r="C185" s="3"/>
      <c r="D185" s="3"/>
      <c r="E185" s="3"/>
      <c r="F185" s="3"/>
      <c r="G185" s="3"/>
      <c r="H185" s="3"/>
      <c r="I185" s="3"/>
    </row>
    <row r="186" spans="3:9" x14ac:dyDescent="0.35">
      <c r="C186" s="3"/>
      <c r="D186" s="3"/>
      <c r="E186" s="3"/>
      <c r="F186" s="3"/>
      <c r="G186" s="3"/>
      <c r="H186" s="3"/>
      <c r="I186" s="3"/>
    </row>
    <row r="187" spans="3:9" x14ac:dyDescent="0.35">
      <c r="C187" s="3"/>
      <c r="D187" s="3"/>
      <c r="E187" s="3"/>
      <c r="F187" s="3"/>
      <c r="G187" s="3"/>
      <c r="H187" s="3"/>
      <c r="I187" s="3"/>
    </row>
    <row r="188" spans="3:9" x14ac:dyDescent="0.35">
      <c r="C188" s="3"/>
      <c r="D188" s="3"/>
      <c r="E188" s="3"/>
      <c r="F188" s="3"/>
      <c r="G188" s="3"/>
      <c r="H188" s="3"/>
      <c r="I188" s="3"/>
    </row>
    <row r="189" spans="3:9" x14ac:dyDescent="0.35">
      <c r="C189" s="3"/>
      <c r="D189" s="3"/>
      <c r="E189" s="3"/>
      <c r="F189" s="3"/>
      <c r="G189" s="3"/>
      <c r="H189" s="3"/>
      <c r="I189" s="3"/>
    </row>
    <row r="190" spans="3:9" x14ac:dyDescent="0.35">
      <c r="C190" s="3"/>
      <c r="D190" s="3"/>
      <c r="E190" s="3"/>
      <c r="F190" s="3"/>
      <c r="G190" s="3"/>
      <c r="H190" s="3"/>
      <c r="I190" s="3"/>
    </row>
    <row r="191" spans="3:9" x14ac:dyDescent="0.35">
      <c r="C191" s="3"/>
      <c r="D191" s="3"/>
      <c r="E191" s="3"/>
      <c r="F191" s="3"/>
      <c r="G191" s="3"/>
      <c r="H191" s="3"/>
      <c r="I191" s="3"/>
    </row>
    <row r="192" spans="3:9" x14ac:dyDescent="0.35">
      <c r="C192" s="3"/>
      <c r="D192" s="3"/>
      <c r="E192" s="3"/>
      <c r="F192" s="3"/>
      <c r="G192" s="3"/>
      <c r="H192" s="3"/>
      <c r="I192" s="3"/>
    </row>
    <row r="193" spans="3:9" x14ac:dyDescent="0.35">
      <c r="C193" s="3"/>
      <c r="D193" s="3"/>
      <c r="E193" s="3"/>
      <c r="F193" s="3"/>
      <c r="G193" s="3"/>
      <c r="H193" s="3"/>
      <c r="I193" s="3"/>
    </row>
    <row r="194" spans="3:9" x14ac:dyDescent="0.35">
      <c r="C194" s="3"/>
      <c r="D194" s="3"/>
      <c r="E194" s="3"/>
      <c r="F194" s="3"/>
      <c r="G194" s="3"/>
      <c r="H194" s="3"/>
      <c r="I194" s="3"/>
    </row>
    <row r="195" spans="3:9" x14ac:dyDescent="0.35">
      <c r="C195" s="3"/>
      <c r="D195" s="3"/>
      <c r="E195" s="3"/>
      <c r="F195" s="3"/>
      <c r="G195" s="3"/>
      <c r="H195" s="3"/>
      <c r="I195" s="3"/>
    </row>
    <row r="196" spans="3:9" x14ac:dyDescent="0.35">
      <c r="C196" s="3"/>
      <c r="D196" s="3"/>
      <c r="E196" s="3"/>
      <c r="F196" s="3"/>
      <c r="G196" s="3"/>
      <c r="H196" s="3"/>
      <c r="I196" s="3"/>
    </row>
    <row r="197" spans="3:9" x14ac:dyDescent="0.35">
      <c r="C197" s="3"/>
      <c r="D197" s="3"/>
      <c r="E197" s="3"/>
      <c r="F197" s="3"/>
      <c r="G197" s="3"/>
      <c r="H197" s="3"/>
      <c r="I197" s="3"/>
    </row>
    <row r="198" spans="3:9" x14ac:dyDescent="0.35">
      <c r="C198" s="3"/>
      <c r="D198" s="3"/>
      <c r="E198" s="3"/>
      <c r="F198" s="3"/>
      <c r="G198" s="3"/>
      <c r="H198" s="3"/>
      <c r="I198" s="3"/>
    </row>
    <row r="199" spans="3:9" x14ac:dyDescent="0.35">
      <c r="C199" s="3"/>
      <c r="D199" s="3"/>
      <c r="E199" s="3"/>
      <c r="F199" s="3"/>
      <c r="G199" s="3"/>
      <c r="H199" s="3"/>
      <c r="I199" s="3"/>
    </row>
    <row r="200" spans="3:9" x14ac:dyDescent="0.35">
      <c r="C200" s="3"/>
      <c r="D200" s="3"/>
      <c r="E200" s="3"/>
      <c r="F200" s="3"/>
      <c r="G200" s="3"/>
      <c r="H200" s="3"/>
      <c r="I200" s="3"/>
    </row>
    <row r="201" spans="3:9" x14ac:dyDescent="0.35">
      <c r="C201" s="3"/>
      <c r="D201" s="3"/>
      <c r="E201" s="3"/>
      <c r="F201" s="3"/>
      <c r="G201" s="3"/>
      <c r="H201" s="3"/>
      <c r="I201" s="3"/>
    </row>
    <row r="202" spans="3:9" x14ac:dyDescent="0.35">
      <c r="C202" s="3"/>
      <c r="D202" s="3"/>
      <c r="E202" s="3"/>
      <c r="F202" s="3"/>
      <c r="G202" s="3"/>
      <c r="H202" s="3"/>
      <c r="I202" s="3"/>
    </row>
    <row r="203" spans="3:9" x14ac:dyDescent="0.35">
      <c r="C203" s="3"/>
      <c r="D203" s="3"/>
      <c r="E203" s="3"/>
      <c r="F203" s="3"/>
      <c r="G203" s="3"/>
      <c r="H203" s="3"/>
      <c r="I203" s="3"/>
    </row>
    <row r="204" spans="3:9" x14ac:dyDescent="0.35">
      <c r="C204" s="3"/>
      <c r="D204" s="3"/>
      <c r="E204" s="3"/>
      <c r="F204" s="3"/>
      <c r="G204" s="3"/>
      <c r="H204" s="3"/>
      <c r="I204" s="3"/>
    </row>
    <row r="205" spans="3:9" x14ac:dyDescent="0.35">
      <c r="C205" s="3"/>
      <c r="D205" s="3"/>
      <c r="E205" s="3"/>
      <c r="F205" s="3"/>
      <c r="G205" s="3"/>
      <c r="H205" s="3"/>
      <c r="I205" s="3"/>
    </row>
    <row r="206" spans="3:9" x14ac:dyDescent="0.35">
      <c r="C206" s="3"/>
      <c r="D206" s="3"/>
      <c r="E206" s="3"/>
      <c r="F206" s="3"/>
      <c r="G206" s="3"/>
      <c r="H206" s="3"/>
      <c r="I206" s="3"/>
    </row>
    <row r="207" spans="3:9" x14ac:dyDescent="0.35">
      <c r="C207" s="3"/>
      <c r="D207" s="3"/>
      <c r="E207" s="3"/>
      <c r="F207" s="3"/>
      <c r="G207" s="3"/>
      <c r="H207" s="3"/>
      <c r="I207" s="3"/>
    </row>
    <row r="208" spans="3:9" x14ac:dyDescent="0.35">
      <c r="C208" s="3"/>
      <c r="D208" s="3"/>
      <c r="E208" s="3"/>
      <c r="F208" s="3"/>
      <c r="G208" s="3"/>
      <c r="H208" s="3"/>
      <c r="I208" s="3"/>
    </row>
    <row r="209" spans="3:9" x14ac:dyDescent="0.35">
      <c r="C209" s="3"/>
      <c r="D209" s="3"/>
      <c r="E209" s="3"/>
      <c r="F209" s="3"/>
      <c r="G209" s="3"/>
      <c r="H209" s="3"/>
      <c r="I209" s="3"/>
    </row>
    <row r="210" spans="3:9" x14ac:dyDescent="0.35">
      <c r="C210" s="3"/>
      <c r="D210" s="3"/>
      <c r="E210" s="3"/>
      <c r="F210" s="3"/>
      <c r="G210" s="3"/>
      <c r="H210" s="3"/>
      <c r="I210" s="3"/>
    </row>
    <row r="211" spans="3:9" x14ac:dyDescent="0.35">
      <c r="C211" s="3"/>
      <c r="D211" s="3"/>
      <c r="E211" s="3"/>
      <c r="F211" s="3"/>
      <c r="G211" s="3"/>
      <c r="H211" s="3"/>
      <c r="I211" s="3"/>
    </row>
    <row r="212" spans="3:9" x14ac:dyDescent="0.35">
      <c r="C212" s="3"/>
      <c r="D212" s="3"/>
      <c r="E212" s="3"/>
      <c r="F212" s="3"/>
      <c r="G212" s="3"/>
      <c r="H212" s="3"/>
      <c r="I212" s="3"/>
    </row>
    <row r="213" spans="3:9" x14ac:dyDescent="0.35">
      <c r="C213" s="3"/>
      <c r="D213" s="3"/>
      <c r="E213" s="3"/>
      <c r="F213" s="3"/>
      <c r="G213" s="3"/>
      <c r="H213" s="3"/>
      <c r="I213" s="3"/>
    </row>
    <row r="214" spans="3:9" x14ac:dyDescent="0.35">
      <c r="C214" s="3"/>
      <c r="D214" s="3"/>
      <c r="E214" s="3"/>
      <c r="F214" s="3"/>
      <c r="G214" s="3"/>
      <c r="H214" s="3"/>
      <c r="I214" s="3"/>
    </row>
    <row r="215" spans="3:9" x14ac:dyDescent="0.35">
      <c r="C215" s="3"/>
      <c r="D215" s="3"/>
      <c r="E215" s="3"/>
      <c r="F215" s="3"/>
      <c r="G215" s="3"/>
      <c r="H215" s="3"/>
      <c r="I215" s="3"/>
    </row>
    <row r="216" spans="3:9" x14ac:dyDescent="0.35">
      <c r="C216" s="3"/>
      <c r="D216" s="3"/>
      <c r="E216" s="3"/>
      <c r="F216" s="3"/>
      <c r="G216" s="3"/>
      <c r="H216" s="3"/>
      <c r="I216" s="3"/>
    </row>
    <row r="217" spans="3:9" x14ac:dyDescent="0.35">
      <c r="C217" s="3"/>
      <c r="D217" s="3"/>
      <c r="E217" s="3"/>
      <c r="F217" s="3"/>
      <c r="G217" s="3"/>
      <c r="H217" s="3"/>
      <c r="I217" s="3"/>
    </row>
    <row r="218" spans="3:9" x14ac:dyDescent="0.35">
      <c r="C218" s="3"/>
      <c r="D218" s="3"/>
      <c r="E218" s="3"/>
      <c r="F218" s="3"/>
      <c r="G218" s="3"/>
      <c r="H218" s="3"/>
      <c r="I218" s="3"/>
    </row>
    <row r="219" spans="3:9" x14ac:dyDescent="0.35">
      <c r="C219" s="3"/>
      <c r="D219" s="3"/>
      <c r="E219" s="3"/>
      <c r="F219" s="3"/>
      <c r="G219" s="3"/>
      <c r="H219" s="3"/>
      <c r="I219" s="3"/>
    </row>
    <row r="220" spans="3:9" x14ac:dyDescent="0.35">
      <c r="C220" s="3"/>
      <c r="D220" s="3"/>
      <c r="E220" s="3"/>
      <c r="F220" s="3"/>
      <c r="G220" s="3"/>
      <c r="H220" s="3"/>
      <c r="I220" s="3"/>
    </row>
    <row r="221" spans="3:9" x14ac:dyDescent="0.35">
      <c r="C221" s="3"/>
      <c r="D221" s="3"/>
      <c r="E221" s="3"/>
      <c r="F221" s="3"/>
      <c r="G221" s="3"/>
      <c r="H221" s="3"/>
      <c r="I221" s="3"/>
    </row>
    <row r="222" spans="3:9" x14ac:dyDescent="0.35">
      <c r="C222" s="3"/>
      <c r="D222" s="3"/>
      <c r="E222" s="3"/>
      <c r="F222" s="3"/>
      <c r="G222" s="3"/>
      <c r="H222" s="3"/>
      <c r="I222" s="3"/>
    </row>
    <row r="223" spans="3:9" x14ac:dyDescent="0.35">
      <c r="C223" s="3"/>
      <c r="D223" s="3"/>
      <c r="E223" s="3"/>
      <c r="F223" s="3"/>
      <c r="G223" s="3"/>
      <c r="H223" s="3"/>
      <c r="I223" s="3"/>
    </row>
    <row r="224" spans="3:9" x14ac:dyDescent="0.35">
      <c r="C224" s="3"/>
      <c r="D224" s="3"/>
      <c r="E224" s="3"/>
      <c r="F224" s="3"/>
      <c r="G224" s="3"/>
      <c r="H224" s="3"/>
      <c r="I224" s="3"/>
    </row>
    <row r="225" spans="3:9" x14ac:dyDescent="0.35">
      <c r="C225" s="3"/>
      <c r="D225" s="3"/>
      <c r="E225" s="3"/>
      <c r="F225" s="3"/>
      <c r="G225" s="3"/>
      <c r="H225" s="3"/>
      <c r="I225" s="3"/>
    </row>
    <row r="226" spans="3:9" x14ac:dyDescent="0.35">
      <c r="C226" s="3"/>
      <c r="D226" s="3"/>
      <c r="E226" s="3"/>
      <c r="F226" s="3"/>
      <c r="G226" s="3"/>
      <c r="H226" s="3"/>
      <c r="I226" s="3"/>
    </row>
    <row r="227" spans="3:9" x14ac:dyDescent="0.35">
      <c r="C227" s="3"/>
      <c r="D227" s="3"/>
      <c r="E227" s="3"/>
      <c r="F227" s="3"/>
      <c r="G227" s="3"/>
      <c r="H227" s="3"/>
      <c r="I227" s="3"/>
    </row>
    <row r="228" spans="3:9" x14ac:dyDescent="0.35">
      <c r="C228" s="3"/>
      <c r="D228" s="3"/>
      <c r="E228" s="3"/>
      <c r="F228" s="3"/>
      <c r="G228" s="3"/>
      <c r="H228" s="3"/>
      <c r="I228" s="3"/>
    </row>
    <row r="229" spans="3:9" x14ac:dyDescent="0.35">
      <c r="C229" s="3"/>
      <c r="D229" s="3"/>
      <c r="E229" s="3"/>
      <c r="F229" s="3"/>
      <c r="G229" s="3"/>
      <c r="H229" s="3"/>
      <c r="I229" s="3"/>
    </row>
    <row r="230" spans="3:9" x14ac:dyDescent="0.35">
      <c r="C230" s="3"/>
      <c r="D230" s="3"/>
      <c r="E230" s="3"/>
      <c r="F230" s="3"/>
      <c r="G230" s="3"/>
      <c r="H230" s="3"/>
      <c r="I230" s="3"/>
    </row>
    <row r="231" spans="3:9" x14ac:dyDescent="0.35">
      <c r="C231" s="3"/>
      <c r="D231" s="3"/>
      <c r="E231" s="3"/>
      <c r="F231" s="3"/>
      <c r="G231" s="3"/>
      <c r="H231" s="3"/>
      <c r="I231" s="3"/>
    </row>
    <row r="232" spans="3:9" x14ac:dyDescent="0.35">
      <c r="C232" s="3"/>
      <c r="D232" s="3"/>
      <c r="E232" s="3"/>
      <c r="F232" s="3"/>
      <c r="G232" s="3"/>
      <c r="H232" s="3"/>
      <c r="I232" s="3"/>
    </row>
    <row r="233" spans="3:9" x14ac:dyDescent="0.35">
      <c r="C233" s="3"/>
      <c r="D233" s="3"/>
      <c r="E233" s="3"/>
      <c r="F233" s="3"/>
      <c r="G233" s="3"/>
      <c r="H233" s="3"/>
      <c r="I233" s="3"/>
    </row>
    <row r="234" spans="3:9" x14ac:dyDescent="0.35">
      <c r="C234" s="3"/>
      <c r="D234" s="3"/>
      <c r="E234" s="3"/>
      <c r="F234" s="3"/>
      <c r="G234" s="3"/>
      <c r="H234" s="3"/>
      <c r="I234" s="3"/>
    </row>
    <row r="235" spans="3:9" x14ac:dyDescent="0.35">
      <c r="C235" s="3"/>
      <c r="D235" s="3"/>
      <c r="E235" s="3"/>
      <c r="F235" s="3"/>
      <c r="G235" s="3"/>
      <c r="H235" s="3"/>
      <c r="I235" s="3"/>
    </row>
    <row r="236" spans="3:9" x14ac:dyDescent="0.35">
      <c r="C236" s="3"/>
      <c r="D236" s="3"/>
      <c r="E236" s="3"/>
      <c r="F236" s="3"/>
      <c r="G236" s="3"/>
      <c r="H236" s="3"/>
      <c r="I236" s="3"/>
    </row>
    <row r="237" spans="3:9" x14ac:dyDescent="0.35">
      <c r="C237" s="3"/>
      <c r="D237" s="3"/>
      <c r="E237" s="3"/>
      <c r="F237" s="3"/>
      <c r="G237" s="3"/>
      <c r="H237" s="3"/>
      <c r="I237" s="3"/>
    </row>
    <row r="238" spans="3:9" x14ac:dyDescent="0.35">
      <c r="C238" s="3"/>
      <c r="D238" s="3"/>
      <c r="E238" s="3"/>
      <c r="F238" s="3"/>
      <c r="G238" s="3"/>
      <c r="H238" s="3"/>
      <c r="I238" s="3"/>
    </row>
    <row r="239" spans="3:9" x14ac:dyDescent="0.35">
      <c r="C239" s="3"/>
      <c r="D239" s="3"/>
      <c r="E239" s="3"/>
      <c r="F239" s="3"/>
      <c r="G239" s="3"/>
      <c r="H239" s="3"/>
      <c r="I239" s="3"/>
    </row>
    <row r="240" spans="3:9" x14ac:dyDescent="0.35">
      <c r="C240" s="3"/>
      <c r="D240" s="3"/>
      <c r="E240" s="3"/>
      <c r="F240" s="3"/>
      <c r="G240" s="3"/>
      <c r="H240" s="3"/>
      <c r="I240" s="3"/>
    </row>
    <row r="241" spans="3:9" x14ac:dyDescent="0.35">
      <c r="C241" s="3"/>
      <c r="D241" s="3"/>
      <c r="E241" s="3"/>
      <c r="F241" s="3"/>
      <c r="G241" s="3"/>
      <c r="H241" s="3"/>
      <c r="I241" s="3"/>
    </row>
    <row r="242" spans="3:9" x14ac:dyDescent="0.35">
      <c r="C242" s="3"/>
      <c r="D242" s="3"/>
      <c r="E242" s="3"/>
      <c r="F242" s="3"/>
      <c r="G242" s="3"/>
      <c r="H242" s="3"/>
      <c r="I242" s="3"/>
    </row>
    <row r="243" spans="3:9" x14ac:dyDescent="0.35">
      <c r="C243" s="3"/>
      <c r="D243" s="3"/>
      <c r="E243" s="3"/>
      <c r="F243" s="3"/>
      <c r="G243" s="3"/>
      <c r="H243" s="3"/>
      <c r="I243" s="3"/>
    </row>
    <row r="244" spans="3:9" x14ac:dyDescent="0.35">
      <c r="C244" s="3"/>
      <c r="D244" s="3"/>
      <c r="E244" s="3"/>
      <c r="F244" s="3"/>
      <c r="G244" s="3"/>
      <c r="H244" s="3"/>
      <c r="I244" s="3"/>
    </row>
    <row r="245" spans="3:9" x14ac:dyDescent="0.35">
      <c r="C245" s="3"/>
      <c r="D245" s="3"/>
      <c r="E245" s="3"/>
      <c r="F245" s="3"/>
      <c r="G245" s="3"/>
      <c r="H245" s="3"/>
      <c r="I245" s="3"/>
    </row>
    <row r="246" spans="3:9" x14ac:dyDescent="0.35">
      <c r="C246" s="3"/>
      <c r="D246" s="3"/>
      <c r="E246" s="3"/>
      <c r="F246" s="3"/>
      <c r="G246" s="3"/>
      <c r="H246" s="3"/>
      <c r="I246" s="3"/>
    </row>
    <row r="247" spans="3:9" x14ac:dyDescent="0.35">
      <c r="C247" s="3"/>
      <c r="D247" s="3"/>
      <c r="E247" s="3"/>
      <c r="F247" s="3"/>
      <c r="G247" s="3"/>
      <c r="H247" s="3"/>
      <c r="I247" s="3"/>
    </row>
    <row r="248" spans="3:9" x14ac:dyDescent="0.35">
      <c r="C248" s="3"/>
      <c r="D248" s="3"/>
      <c r="E248" s="3"/>
      <c r="F248" s="3"/>
      <c r="G248" s="3"/>
      <c r="H248" s="3"/>
      <c r="I248" s="3"/>
    </row>
    <row r="249" spans="3:9" x14ac:dyDescent="0.35">
      <c r="C249" s="3"/>
      <c r="D249" s="3"/>
      <c r="E249" s="3"/>
      <c r="F249" s="3"/>
      <c r="G249" s="3"/>
      <c r="H249" s="3"/>
      <c r="I249" s="3"/>
    </row>
    <row r="250" spans="3:9" x14ac:dyDescent="0.35">
      <c r="C250" s="3"/>
      <c r="D250" s="3"/>
      <c r="E250" s="3"/>
      <c r="F250" s="3"/>
      <c r="G250" s="3"/>
      <c r="H250" s="3"/>
      <c r="I250" s="3"/>
    </row>
    <row r="251" spans="3:9" x14ac:dyDescent="0.35">
      <c r="C251" s="3"/>
      <c r="D251" s="3"/>
      <c r="E251" s="3"/>
      <c r="F251" s="3"/>
      <c r="G251" s="3"/>
      <c r="H251" s="3"/>
      <c r="I251" s="3"/>
    </row>
    <row r="252" spans="3:9" x14ac:dyDescent="0.35">
      <c r="C252" s="3"/>
      <c r="D252" s="3"/>
      <c r="E252" s="3"/>
      <c r="F252" s="3"/>
      <c r="G252" s="3"/>
      <c r="H252" s="3"/>
      <c r="I252" s="3"/>
    </row>
    <row r="253" spans="3:9" x14ac:dyDescent="0.35">
      <c r="C253" s="3"/>
      <c r="D253" s="3"/>
      <c r="E253" s="3"/>
      <c r="F253" s="3"/>
      <c r="G253" s="3"/>
      <c r="H253" s="3"/>
      <c r="I253" s="3"/>
    </row>
    <row r="254" spans="3:9" x14ac:dyDescent="0.35">
      <c r="C254" s="3"/>
      <c r="D254" s="3"/>
      <c r="E254" s="3"/>
      <c r="F254" s="3"/>
      <c r="G254" s="3"/>
      <c r="H254" s="3"/>
      <c r="I254" s="3"/>
    </row>
    <row r="255" spans="3:9" x14ac:dyDescent="0.35">
      <c r="C255" s="3"/>
      <c r="D255" s="3"/>
      <c r="E255" s="3"/>
      <c r="F255" s="3"/>
      <c r="G255" s="3"/>
      <c r="H255" s="3"/>
      <c r="I255" s="3"/>
    </row>
    <row r="256" spans="3:9" x14ac:dyDescent="0.35">
      <c r="C256" s="3"/>
      <c r="D256" s="3"/>
      <c r="E256" s="3"/>
      <c r="F256" s="3"/>
      <c r="G256" s="3"/>
      <c r="H256" s="3"/>
      <c r="I256" s="3"/>
    </row>
    <row r="257" spans="3:9" x14ac:dyDescent="0.35">
      <c r="C257" s="3"/>
      <c r="D257" s="3"/>
      <c r="E257" s="3"/>
      <c r="F257" s="3"/>
      <c r="G257" s="3"/>
      <c r="H257" s="3"/>
      <c r="I257" s="3"/>
    </row>
    <row r="258" spans="3:9" x14ac:dyDescent="0.35">
      <c r="C258" s="3"/>
      <c r="D258" s="3"/>
      <c r="E258" s="3"/>
      <c r="F258" s="3"/>
      <c r="G258" s="3"/>
      <c r="H258" s="3"/>
      <c r="I258" s="3"/>
    </row>
    <row r="259" spans="3:9" x14ac:dyDescent="0.35">
      <c r="C259" s="3"/>
      <c r="D259" s="3"/>
      <c r="E259" s="3"/>
      <c r="F259" s="3"/>
      <c r="G259" s="3"/>
      <c r="H259" s="3"/>
      <c r="I259" s="3"/>
    </row>
    <row r="260" spans="3:9" x14ac:dyDescent="0.35">
      <c r="C260" s="3"/>
      <c r="D260" s="3"/>
      <c r="E260" s="3"/>
      <c r="F260" s="3"/>
      <c r="G260" s="3"/>
      <c r="H260" s="3"/>
      <c r="I260" s="3"/>
    </row>
    <row r="261" spans="3:9" x14ac:dyDescent="0.35">
      <c r="C261" s="3"/>
      <c r="D261" s="3"/>
      <c r="E261" s="3"/>
      <c r="F261" s="3"/>
      <c r="G261" s="3"/>
      <c r="H261" s="3"/>
      <c r="I261" s="3"/>
    </row>
    <row r="262" spans="3:9" x14ac:dyDescent="0.35">
      <c r="C262" s="3"/>
      <c r="D262" s="3"/>
      <c r="E262" s="3"/>
      <c r="F262" s="3"/>
      <c r="G262" s="3"/>
      <c r="H262" s="3"/>
      <c r="I262" s="3"/>
    </row>
    <row r="263" spans="3:9" x14ac:dyDescent="0.35">
      <c r="C263" s="3"/>
      <c r="D263" s="3"/>
      <c r="E263" s="3"/>
      <c r="F263" s="3"/>
      <c r="G263" s="3"/>
      <c r="H263" s="3"/>
      <c r="I263" s="3"/>
    </row>
    <row r="264" spans="3:9" x14ac:dyDescent="0.35">
      <c r="C264" s="3"/>
      <c r="D264" s="3"/>
      <c r="E264" s="3"/>
      <c r="F264" s="3"/>
      <c r="G264" s="3"/>
      <c r="H264" s="3"/>
      <c r="I264" s="3"/>
    </row>
    <row r="265" spans="3:9" x14ac:dyDescent="0.35">
      <c r="C265" s="3"/>
      <c r="D265" s="3"/>
      <c r="E265" s="3"/>
      <c r="F265" s="3"/>
      <c r="G265" s="3"/>
      <c r="H265" s="3"/>
      <c r="I265" s="3"/>
    </row>
    <row r="266" spans="3:9" x14ac:dyDescent="0.35">
      <c r="C266" s="3"/>
      <c r="D266" s="3"/>
      <c r="E266" s="3"/>
      <c r="F266" s="3"/>
      <c r="G266" s="3"/>
      <c r="H266" s="3"/>
      <c r="I266" s="3"/>
    </row>
    <row r="267" spans="3:9" x14ac:dyDescent="0.35">
      <c r="C267" s="3"/>
      <c r="D267" s="3"/>
      <c r="E267" s="3"/>
      <c r="F267" s="3"/>
      <c r="G267" s="3"/>
      <c r="H267" s="3"/>
      <c r="I267" s="3"/>
    </row>
    <row r="268" spans="3:9" x14ac:dyDescent="0.35">
      <c r="C268" s="3"/>
      <c r="D268" s="3"/>
      <c r="E268" s="3"/>
      <c r="F268" s="3"/>
      <c r="G268" s="3"/>
      <c r="H268" s="3"/>
      <c r="I268" s="3"/>
    </row>
    <row r="269" spans="3:9" x14ac:dyDescent="0.35">
      <c r="C269" s="3"/>
      <c r="D269" s="3"/>
      <c r="E269" s="3"/>
      <c r="F269" s="3"/>
      <c r="G269" s="3"/>
      <c r="H269" s="3"/>
      <c r="I269" s="3"/>
    </row>
    <row r="270" spans="3:9" x14ac:dyDescent="0.35">
      <c r="C270" s="3"/>
      <c r="D270" s="3"/>
      <c r="E270" s="3"/>
      <c r="F270" s="3"/>
      <c r="G270" s="3"/>
      <c r="H270" s="3"/>
      <c r="I270" s="3"/>
    </row>
    <row r="271" spans="3:9" x14ac:dyDescent="0.35">
      <c r="C271" s="3"/>
      <c r="D271" s="3"/>
      <c r="E271" s="3"/>
      <c r="F271" s="3"/>
      <c r="G271" s="3"/>
      <c r="H271" s="3"/>
      <c r="I271" s="3"/>
    </row>
    <row r="272" spans="3:9" x14ac:dyDescent="0.35">
      <c r="C272" s="3"/>
      <c r="D272" s="3"/>
      <c r="E272" s="3"/>
      <c r="F272" s="3"/>
      <c r="G272" s="3"/>
      <c r="H272" s="3"/>
      <c r="I272" s="3"/>
    </row>
    <row r="273" spans="3:9" x14ac:dyDescent="0.35">
      <c r="C273" s="3"/>
      <c r="D273" s="3"/>
      <c r="E273" s="3"/>
      <c r="F273" s="3"/>
      <c r="G273" s="3"/>
      <c r="H273" s="3"/>
      <c r="I273" s="3"/>
    </row>
    <row r="274" spans="3:9" x14ac:dyDescent="0.35">
      <c r="C274" s="3"/>
      <c r="D274" s="3"/>
      <c r="E274" s="3"/>
      <c r="F274" s="3"/>
      <c r="G274" s="3"/>
      <c r="H274" s="3"/>
      <c r="I274" s="3"/>
    </row>
    <row r="275" spans="3:9" x14ac:dyDescent="0.35">
      <c r="C275" s="3"/>
      <c r="D275" s="3"/>
      <c r="E275" s="3"/>
      <c r="F275" s="3"/>
      <c r="G275" s="3"/>
      <c r="H275" s="3"/>
      <c r="I275" s="3"/>
    </row>
    <row r="276" spans="3:9" x14ac:dyDescent="0.35">
      <c r="C276" s="3"/>
      <c r="D276" s="3"/>
      <c r="E276" s="3"/>
      <c r="F276" s="3"/>
      <c r="G276" s="3"/>
      <c r="H276" s="3"/>
      <c r="I276" s="3"/>
    </row>
    <row r="277" spans="3:9" x14ac:dyDescent="0.35">
      <c r="C277" s="3"/>
      <c r="D277" s="3"/>
      <c r="E277" s="3"/>
      <c r="F277" s="3"/>
      <c r="G277" s="3"/>
      <c r="H277" s="3"/>
      <c r="I277" s="3"/>
    </row>
    <row r="278" spans="3:9" x14ac:dyDescent="0.35">
      <c r="C278" s="3"/>
      <c r="D278" s="3"/>
      <c r="E278" s="3"/>
      <c r="F278" s="3"/>
      <c r="G278" s="3"/>
      <c r="H278" s="3"/>
      <c r="I278" s="3"/>
    </row>
    <row r="279" spans="3:9" x14ac:dyDescent="0.35">
      <c r="C279" s="3"/>
      <c r="D279" s="3"/>
      <c r="E279" s="3"/>
      <c r="F279" s="3"/>
      <c r="G279" s="3"/>
      <c r="H279" s="3"/>
      <c r="I279" s="3"/>
    </row>
    <row r="280" spans="3:9" x14ac:dyDescent="0.35">
      <c r="C280" s="3"/>
      <c r="D280" s="3"/>
      <c r="E280" s="3"/>
      <c r="F280" s="3"/>
      <c r="G280" s="3"/>
      <c r="H280" s="3"/>
      <c r="I280" s="3"/>
    </row>
    <row r="281" spans="3:9" x14ac:dyDescent="0.35">
      <c r="C281" s="3"/>
      <c r="D281" s="3"/>
      <c r="E281" s="3"/>
      <c r="F281" s="3"/>
      <c r="G281" s="3"/>
      <c r="H281" s="3"/>
      <c r="I281" s="3"/>
    </row>
    <row r="282" spans="3:9" x14ac:dyDescent="0.35">
      <c r="C282" s="3"/>
      <c r="D282" s="3"/>
      <c r="E282" s="3"/>
      <c r="F282" s="3"/>
      <c r="G282" s="3"/>
      <c r="H282" s="3"/>
      <c r="I282" s="3"/>
    </row>
    <row r="283" spans="3:9" x14ac:dyDescent="0.35">
      <c r="C283" s="3"/>
      <c r="D283" s="3"/>
      <c r="E283" s="3"/>
      <c r="F283" s="3"/>
      <c r="G283" s="3"/>
      <c r="H283" s="3"/>
      <c r="I283" s="3"/>
    </row>
    <row r="284" spans="3:9" x14ac:dyDescent="0.35">
      <c r="C284" s="3"/>
      <c r="D284" s="3"/>
      <c r="E284" s="3"/>
      <c r="F284" s="3"/>
      <c r="G284" s="3"/>
      <c r="H284" s="3"/>
      <c r="I284" s="3"/>
    </row>
    <row r="285" spans="3:9" x14ac:dyDescent="0.35">
      <c r="C285" s="3"/>
      <c r="D285" s="3"/>
      <c r="E285" s="3"/>
      <c r="F285" s="3"/>
      <c r="G285" s="3"/>
      <c r="H285" s="3"/>
      <c r="I285" s="3"/>
    </row>
    <row r="286" spans="3:9" x14ac:dyDescent="0.35">
      <c r="C286" s="3"/>
      <c r="D286" s="3"/>
      <c r="E286" s="3"/>
      <c r="F286" s="3"/>
      <c r="G286" s="3"/>
      <c r="H286" s="3"/>
      <c r="I286" s="3"/>
    </row>
    <row r="287" spans="3:9" x14ac:dyDescent="0.35">
      <c r="C287" s="3"/>
      <c r="D287" s="3"/>
      <c r="E287" s="3"/>
      <c r="F287" s="3"/>
      <c r="G287" s="3"/>
      <c r="H287" s="3"/>
      <c r="I287" s="3"/>
    </row>
    <row r="288" spans="3:9" x14ac:dyDescent="0.35">
      <c r="C288" s="3"/>
      <c r="D288" s="3"/>
      <c r="E288" s="3"/>
      <c r="F288" s="3"/>
      <c r="G288" s="3"/>
      <c r="H288" s="3"/>
      <c r="I288" s="3"/>
    </row>
    <row r="289" spans="3:9" x14ac:dyDescent="0.35">
      <c r="C289" s="3"/>
      <c r="D289" s="3"/>
      <c r="E289" s="3"/>
      <c r="F289" s="3"/>
      <c r="G289" s="3"/>
      <c r="H289" s="3"/>
      <c r="I289" s="3"/>
    </row>
    <row r="290" spans="3:9" x14ac:dyDescent="0.35">
      <c r="C290" s="3"/>
      <c r="D290" s="3"/>
      <c r="E290" s="3"/>
      <c r="F290" s="3"/>
      <c r="G290" s="3"/>
      <c r="H290" s="3"/>
      <c r="I290" s="3"/>
    </row>
    <row r="291" spans="3:9" x14ac:dyDescent="0.35">
      <c r="C291" s="3"/>
      <c r="D291" s="3"/>
      <c r="E291" s="3"/>
      <c r="F291" s="3"/>
      <c r="G291" s="3"/>
      <c r="H291" s="3"/>
      <c r="I291" s="3"/>
    </row>
    <row r="292" spans="3:9" x14ac:dyDescent="0.35">
      <c r="C292" s="3"/>
      <c r="D292" s="3"/>
      <c r="E292" s="3"/>
      <c r="F292" s="3"/>
      <c r="G292" s="3"/>
      <c r="H292" s="3"/>
      <c r="I292" s="3"/>
    </row>
    <row r="293" spans="3:9" x14ac:dyDescent="0.35">
      <c r="C293" s="3"/>
      <c r="D293" s="3"/>
      <c r="E293" s="3"/>
      <c r="F293" s="3"/>
      <c r="G293" s="3"/>
      <c r="H293" s="3"/>
      <c r="I293" s="3"/>
    </row>
  </sheetData>
  <mergeCells count="4">
    <mergeCell ref="X1:Y1"/>
    <mergeCell ref="AA1:AB1"/>
    <mergeCell ref="B2:C2"/>
    <mergeCell ref="B9:C9"/>
  </mergeCells>
  <pageMargins left="0.7" right="0.7" top="0.75" bottom="0.75" header="0.3" footer="0.3"/>
  <pageSetup paperSize="9" scale="95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016C-17F8-4466-9889-8891DF47D0A6}">
  <dimension ref="A1:I51"/>
  <sheetViews>
    <sheetView tabSelected="1" workbookViewId="0">
      <selection activeCell="E22" sqref="E22"/>
    </sheetView>
  </sheetViews>
  <sheetFormatPr defaultRowHeight="14.5" x14ac:dyDescent="0.35"/>
  <sheetData>
    <row r="1" spans="1:3" x14ac:dyDescent="0.35">
      <c r="A1" t="s">
        <v>91</v>
      </c>
    </row>
    <row r="3" spans="1:3" x14ac:dyDescent="0.35">
      <c r="A3" t="s">
        <v>95</v>
      </c>
      <c r="C3">
        <v>220</v>
      </c>
    </row>
    <row r="4" spans="1:3" x14ac:dyDescent="0.35">
      <c r="A4" t="s">
        <v>97</v>
      </c>
      <c r="C4">
        <f>MAX(F22:F51)</f>
        <v>456</v>
      </c>
    </row>
    <row r="5" spans="1:3" x14ac:dyDescent="0.35">
      <c r="C5" s="29">
        <f>+C4/C8</f>
        <v>0.17378048780487804</v>
      </c>
    </row>
    <row r="7" spans="1:3" x14ac:dyDescent="0.35">
      <c r="A7" t="s">
        <v>98</v>
      </c>
      <c r="B7">
        <f>MAX(G22:G51)</f>
        <v>14</v>
      </c>
      <c r="C7">
        <v>0</v>
      </c>
    </row>
    <row r="8" spans="1:3" x14ac:dyDescent="0.35">
      <c r="B8">
        <f>+B7</f>
        <v>14</v>
      </c>
      <c r="C8">
        <f>MAX(I22:I51)</f>
        <v>2624</v>
      </c>
    </row>
    <row r="9" spans="1:3" x14ac:dyDescent="0.35">
      <c r="B9">
        <v>0</v>
      </c>
      <c r="C9">
        <f>+C8</f>
        <v>2624</v>
      </c>
    </row>
    <row r="10" spans="1:3" x14ac:dyDescent="0.35">
      <c r="B10">
        <f>+B8</f>
        <v>14</v>
      </c>
      <c r="C10">
        <f>+C9</f>
        <v>2624</v>
      </c>
    </row>
    <row r="11" spans="1:3" x14ac:dyDescent="0.35">
      <c r="B11">
        <f>+B10</f>
        <v>14</v>
      </c>
      <c r="C11">
        <f>MAX(H22:H51)</f>
        <v>3080</v>
      </c>
    </row>
    <row r="12" spans="1:3" x14ac:dyDescent="0.35">
      <c r="B12">
        <v>0</v>
      </c>
      <c r="C12">
        <f>+C11</f>
        <v>3080</v>
      </c>
    </row>
    <row r="14" spans="1:3" x14ac:dyDescent="0.35">
      <c r="A14" t="s">
        <v>92</v>
      </c>
    </row>
    <row r="15" spans="1:3" x14ac:dyDescent="0.35">
      <c r="A15" t="s">
        <v>84</v>
      </c>
      <c r="B15">
        <v>3</v>
      </c>
    </row>
    <row r="16" spans="1:3" x14ac:dyDescent="0.35">
      <c r="A16" t="s">
        <v>85</v>
      </c>
      <c r="B16">
        <v>-40</v>
      </c>
    </row>
    <row r="17" spans="1:9" x14ac:dyDescent="0.35">
      <c r="A17" t="s">
        <v>86</v>
      </c>
      <c r="B17">
        <v>200</v>
      </c>
    </row>
    <row r="18" spans="1:9" x14ac:dyDescent="0.35">
      <c r="A18" t="s">
        <v>93</v>
      </c>
      <c r="B18">
        <v>1000</v>
      </c>
    </row>
    <row r="21" spans="1:9" ht="16.5" x14ac:dyDescent="0.45">
      <c r="A21" s="1" t="s">
        <v>87</v>
      </c>
      <c r="B21" t="s">
        <v>88</v>
      </c>
      <c r="C21" s="1" t="s">
        <v>89</v>
      </c>
      <c r="D21" s="1" t="s">
        <v>90</v>
      </c>
      <c r="E21" s="1" t="s">
        <v>94</v>
      </c>
      <c r="F21" s="1" t="s">
        <v>96</v>
      </c>
    </row>
    <row r="22" spans="1:9" x14ac:dyDescent="0.35">
      <c r="A22">
        <v>0</v>
      </c>
      <c r="B22">
        <f>+$B$18</f>
        <v>1000</v>
      </c>
      <c r="C22">
        <f>+$B$15/3*A22^3+$B$16/2*A22^2+$B$17*A22</f>
        <v>0</v>
      </c>
      <c r="D22">
        <f>+$B$15/3*A22^3+$B$16/2*A22^2+$B$17*A22+$B$18</f>
        <v>1000</v>
      </c>
      <c r="E22">
        <f>+A22*$C$3</f>
        <v>0</v>
      </c>
      <c r="F22">
        <f>+E22-D22</f>
        <v>-1000</v>
      </c>
      <c r="G22">
        <f>IF(F22=$C$4,A22,0)</f>
        <v>0</v>
      </c>
      <c r="H22">
        <f>IF(F22=$C$4,E22,0)</f>
        <v>0</v>
      </c>
      <c r="I22">
        <f>IF(F22=$C$4,D22,0)</f>
        <v>0</v>
      </c>
    </row>
    <row r="23" spans="1:9" x14ac:dyDescent="0.35">
      <c r="A23">
        <v>1</v>
      </c>
      <c r="B23">
        <f t="shared" ref="B23:B51" si="0">+$B$18</f>
        <v>1000</v>
      </c>
      <c r="C23">
        <f t="shared" ref="C23:C51" si="1">+$B$15/3*A23^3+$B$16/2*A23^2+$B$17*A23</f>
        <v>181</v>
      </c>
      <c r="D23">
        <f>+$B$15/3*A23^3+$B$16/2*A23^2+$B$17*A23+$B$18</f>
        <v>1181</v>
      </c>
      <c r="E23">
        <f t="shared" ref="E23:E51" si="2">+A23*$C$3</f>
        <v>220</v>
      </c>
      <c r="F23">
        <f t="shared" ref="F23:F51" si="3">+E23-D23</f>
        <v>-961</v>
      </c>
      <c r="G23">
        <f t="shared" ref="G23:G51" si="4">IF(F23=$C$4,A23,0)</f>
        <v>0</v>
      </c>
      <c r="H23">
        <f t="shared" ref="H23:H51" si="5">IF(F23=$C$4,E23,0)</f>
        <v>0</v>
      </c>
      <c r="I23">
        <f t="shared" ref="I23:I51" si="6">IF(F23=$C$4,D23,0)</f>
        <v>0</v>
      </c>
    </row>
    <row r="24" spans="1:9" x14ac:dyDescent="0.35">
      <c r="A24">
        <v>2</v>
      </c>
      <c r="B24">
        <f t="shared" si="0"/>
        <v>1000</v>
      </c>
      <c r="C24">
        <f t="shared" si="1"/>
        <v>328</v>
      </c>
      <c r="D24">
        <f t="shared" ref="D24:D51" si="7">+$B$15/3*A24^3+$B$16/2*A24^2+$B$17*A24+$B$18</f>
        <v>1328</v>
      </c>
      <c r="E24">
        <f t="shared" si="2"/>
        <v>440</v>
      </c>
      <c r="F24">
        <f t="shared" si="3"/>
        <v>-888</v>
      </c>
      <c r="G24">
        <f t="shared" si="4"/>
        <v>0</v>
      </c>
      <c r="H24">
        <f t="shared" si="5"/>
        <v>0</v>
      </c>
      <c r="I24">
        <f t="shared" si="6"/>
        <v>0</v>
      </c>
    </row>
    <row r="25" spans="1:9" x14ac:dyDescent="0.35">
      <c r="A25">
        <v>3</v>
      </c>
      <c r="B25">
        <f t="shared" si="0"/>
        <v>1000</v>
      </c>
      <c r="C25">
        <f t="shared" si="1"/>
        <v>447</v>
      </c>
      <c r="D25">
        <f t="shared" si="7"/>
        <v>1447</v>
      </c>
      <c r="E25">
        <f t="shared" si="2"/>
        <v>660</v>
      </c>
      <c r="F25">
        <f t="shared" si="3"/>
        <v>-787</v>
      </c>
      <c r="G25">
        <f t="shared" si="4"/>
        <v>0</v>
      </c>
      <c r="H25">
        <f t="shared" si="5"/>
        <v>0</v>
      </c>
      <c r="I25">
        <f t="shared" si="6"/>
        <v>0</v>
      </c>
    </row>
    <row r="26" spans="1:9" x14ac:dyDescent="0.35">
      <c r="A26">
        <v>4</v>
      </c>
      <c r="B26">
        <f t="shared" si="0"/>
        <v>1000</v>
      </c>
      <c r="C26">
        <f t="shared" si="1"/>
        <v>544</v>
      </c>
      <c r="D26">
        <f t="shared" si="7"/>
        <v>1544</v>
      </c>
      <c r="E26">
        <f t="shared" si="2"/>
        <v>880</v>
      </c>
      <c r="F26">
        <f t="shared" si="3"/>
        <v>-664</v>
      </c>
      <c r="G26">
        <f t="shared" si="4"/>
        <v>0</v>
      </c>
      <c r="H26">
        <f t="shared" si="5"/>
        <v>0</v>
      </c>
      <c r="I26">
        <f t="shared" si="6"/>
        <v>0</v>
      </c>
    </row>
    <row r="27" spans="1:9" x14ac:dyDescent="0.35">
      <c r="A27">
        <v>5</v>
      </c>
      <c r="B27">
        <f t="shared" si="0"/>
        <v>1000</v>
      </c>
      <c r="C27">
        <f t="shared" si="1"/>
        <v>625</v>
      </c>
      <c r="D27">
        <f t="shared" si="7"/>
        <v>1625</v>
      </c>
      <c r="E27">
        <f t="shared" si="2"/>
        <v>1100</v>
      </c>
      <c r="F27">
        <f t="shared" si="3"/>
        <v>-525</v>
      </c>
      <c r="G27">
        <f t="shared" si="4"/>
        <v>0</v>
      </c>
      <c r="H27">
        <f t="shared" si="5"/>
        <v>0</v>
      </c>
      <c r="I27">
        <f t="shared" si="6"/>
        <v>0</v>
      </c>
    </row>
    <row r="28" spans="1:9" x14ac:dyDescent="0.35">
      <c r="A28">
        <v>6</v>
      </c>
      <c r="B28">
        <f t="shared" si="0"/>
        <v>1000</v>
      </c>
      <c r="C28">
        <f t="shared" si="1"/>
        <v>696</v>
      </c>
      <c r="D28">
        <f t="shared" si="7"/>
        <v>1696</v>
      </c>
      <c r="E28">
        <f t="shared" si="2"/>
        <v>1320</v>
      </c>
      <c r="F28">
        <f t="shared" si="3"/>
        <v>-376</v>
      </c>
      <c r="G28">
        <f t="shared" si="4"/>
        <v>0</v>
      </c>
      <c r="H28">
        <f t="shared" si="5"/>
        <v>0</v>
      </c>
      <c r="I28">
        <f t="shared" si="6"/>
        <v>0</v>
      </c>
    </row>
    <row r="29" spans="1:9" x14ac:dyDescent="0.35">
      <c r="A29">
        <v>7</v>
      </c>
      <c r="B29">
        <f t="shared" si="0"/>
        <v>1000</v>
      </c>
      <c r="C29">
        <f t="shared" si="1"/>
        <v>763</v>
      </c>
      <c r="D29">
        <f t="shared" si="7"/>
        <v>1763</v>
      </c>
      <c r="E29">
        <f t="shared" si="2"/>
        <v>1540</v>
      </c>
      <c r="F29">
        <f t="shared" si="3"/>
        <v>-223</v>
      </c>
      <c r="G29">
        <f t="shared" si="4"/>
        <v>0</v>
      </c>
      <c r="H29">
        <f t="shared" si="5"/>
        <v>0</v>
      </c>
      <c r="I29">
        <f t="shared" si="6"/>
        <v>0</v>
      </c>
    </row>
    <row r="30" spans="1:9" x14ac:dyDescent="0.35">
      <c r="A30">
        <v>8</v>
      </c>
      <c r="B30">
        <f t="shared" si="0"/>
        <v>1000</v>
      </c>
      <c r="C30">
        <f t="shared" si="1"/>
        <v>832</v>
      </c>
      <c r="D30">
        <f t="shared" si="7"/>
        <v>1832</v>
      </c>
      <c r="E30">
        <f t="shared" si="2"/>
        <v>1760</v>
      </c>
      <c r="F30">
        <f t="shared" si="3"/>
        <v>-72</v>
      </c>
      <c r="G30">
        <f t="shared" si="4"/>
        <v>0</v>
      </c>
      <c r="H30">
        <f t="shared" si="5"/>
        <v>0</v>
      </c>
      <c r="I30">
        <f t="shared" si="6"/>
        <v>0</v>
      </c>
    </row>
    <row r="31" spans="1:9" x14ac:dyDescent="0.35">
      <c r="A31">
        <v>9</v>
      </c>
      <c r="B31">
        <f t="shared" si="0"/>
        <v>1000</v>
      </c>
      <c r="C31">
        <f t="shared" si="1"/>
        <v>909</v>
      </c>
      <c r="D31">
        <f t="shared" si="7"/>
        <v>1909</v>
      </c>
      <c r="E31">
        <f t="shared" si="2"/>
        <v>1980</v>
      </c>
      <c r="F31">
        <f t="shared" si="3"/>
        <v>71</v>
      </c>
      <c r="G31">
        <f t="shared" si="4"/>
        <v>0</v>
      </c>
      <c r="H31">
        <f t="shared" si="5"/>
        <v>0</v>
      </c>
      <c r="I31">
        <f t="shared" si="6"/>
        <v>0</v>
      </c>
    </row>
    <row r="32" spans="1:9" x14ac:dyDescent="0.35">
      <c r="A32">
        <v>10</v>
      </c>
      <c r="B32">
        <f t="shared" si="0"/>
        <v>1000</v>
      </c>
      <c r="C32">
        <f t="shared" si="1"/>
        <v>1000</v>
      </c>
      <c r="D32">
        <f t="shared" si="7"/>
        <v>2000</v>
      </c>
      <c r="E32">
        <f t="shared" si="2"/>
        <v>2200</v>
      </c>
      <c r="F32">
        <f t="shared" si="3"/>
        <v>200</v>
      </c>
      <c r="G32">
        <f t="shared" si="4"/>
        <v>0</v>
      </c>
      <c r="H32">
        <f t="shared" si="5"/>
        <v>0</v>
      </c>
      <c r="I32">
        <f t="shared" si="6"/>
        <v>0</v>
      </c>
    </row>
    <row r="33" spans="1:9" x14ac:dyDescent="0.35">
      <c r="A33">
        <v>11</v>
      </c>
      <c r="B33">
        <f t="shared" si="0"/>
        <v>1000</v>
      </c>
      <c r="C33">
        <f t="shared" si="1"/>
        <v>1111</v>
      </c>
      <c r="D33">
        <f t="shared" si="7"/>
        <v>2111</v>
      </c>
      <c r="E33">
        <f t="shared" si="2"/>
        <v>2420</v>
      </c>
      <c r="F33">
        <f t="shared" si="3"/>
        <v>309</v>
      </c>
      <c r="G33">
        <f t="shared" si="4"/>
        <v>0</v>
      </c>
      <c r="H33">
        <f t="shared" si="5"/>
        <v>0</v>
      </c>
      <c r="I33">
        <f t="shared" si="6"/>
        <v>0</v>
      </c>
    </row>
    <row r="34" spans="1:9" x14ac:dyDescent="0.35">
      <c r="A34">
        <v>12</v>
      </c>
      <c r="B34">
        <f t="shared" si="0"/>
        <v>1000</v>
      </c>
      <c r="C34">
        <f t="shared" si="1"/>
        <v>1248</v>
      </c>
      <c r="D34">
        <f t="shared" si="7"/>
        <v>2248</v>
      </c>
      <c r="E34">
        <f t="shared" si="2"/>
        <v>2640</v>
      </c>
      <c r="F34">
        <f t="shared" si="3"/>
        <v>392</v>
      </c>
      <c r="G34">
        <f t="shared" si="4"/>
        <v>0</v>
      </c>
      <c r="H34">
        <f t="shared" si="5"/>
        <v>0</v>
      </c>
      <c r="I34">
        <f t="shared" si="6"/>
        <v>0</v>
      </c>
    </row>
    <row r="35" spans="1:9" x14ac:dyDescent="0.35">
      <c r="A35">
        <v>13</v>
      </c>
      <c r="B35">
        <f t="shared" si="0"/>
        <v>1000</v>
      </c>
      <c r="C35">
        <f t="shared" si="1"/>
        <v>1417</v>
      </c>
      <c r="D35">
        <f t="shared" si="7"/>
        <v>2417</v>
      </c>
      <c r="E35">
        <f t="shared" si="2"/>
        <v>2860</v>
      </c>
      <c r="F35">
        <f t="shared" si="3"/>
        <v>443</v>
      </c>
      <c r="G35">
        <f t="shared" si="4"/>
        <v>0</v>
      </c>
      <c r="H35">
        <f t="shared" si="5"/>
        <v>0</v>
      </c>
      <c r="I35">
        <f t="shared" si="6"/>
        <v>0</v>
      </c>
    </row>
    <row r="36" spans="1:9" x14ac:dyDescent="0.35">
      <c r="A36">
        <v>14</v>
      </c>
      <c r="B36">
        <f t="shared" si="0"/>
        <v>1000</v>
      </c>
      <c r="C36">
        <f t="shared" si="1"/>
        <v>1624</v>
      </c>
      <c r="D36">
        <f t="shared" si="7"/>
        <v>2624</v>
      </c>
      <c r="E36">
        <f t="shared" si="2"/>
        <v>3080</v>
      </c>
      <c r="F36">
        <f t="shared" si="3"/>
        <v>456</v>
      </c>
      <c r="G36">
        <f t="shared" si="4"/>
        <v>14</v>
      </c>
      <c r="H36">
        <f t="shared" si="5"/>
        <v>3080</v>
      </c>
      <c r="I36">
        <f t="shared" si="6"/>
        <v>2624</v>
      </c>
    </row>
    <row r="37" spans="1:9" x14ac:dyDescent="0.35">
      <c r="A37">
        <v>15</v>
      </c>
      <c r="B37">
        <f t="shared" si="0"/>
        <v>1000</v>
      </c>
      <c r="C37">
        <f t="shared" si="1"/>
        <v>1875</v>
      </c>
      <c r="D37">
        <f t="shared" si="7"/>
        <v>2875</v>
      </c>
      <c r="E37">
        <f t="shared" si="2"/>
        <v>3300</v>
      </c>
      <c r="F37">
        <f t="shared" si="3"/>
        <v>425</v>
      </c>
      <c r="G37">
        <f t="shared" si="4"/>
        <v>0</v>
      </c>
      <c r="H37">
        <f t="shared" si="5"/>
        <v>0</v>
      </c>
      <c r="I37">
        <f t="shared" si="6"/>
        <v>0</v>
      </c>
    </row>
    <row r="38" spans="1:9" x14ac:dyDescent="0.35">
      <c r="A38">
        <v>16</v>
      </c>
      <c r="B38">
        <f t="shared" si="0"/>
        <v>1000</v>
      </c>
      <c r="C38">
        <f t="shared" si="1"/>
        <v>2176</v>
      </c>
      <c r="D38">
        <f t="shared" si="7"/>
        <v>3176</v>
      </c>
      <c r="E38">
        <f t="shared" si="2"/>
        <v>3520</v>
      </c>
      <c r="F38">
        <f t="shared" si="3"/>
        <v>344</v>
      </c>
      <c r="G38">
        <f t="shared" si="4"/>
        <v>0</v>
      </c>
      <c r="H38">
        <f t="shared" si="5"/>
        <v>0</v>
      </c>
      <c r="I38">
        <f t="shared" si="6"/>
        <v>0</v>
      </c>
    </row>
    <row r="39" spans="1:9" x14ac:dyDescent="0.35">
      <c r="A39">
        <v>17</v>
      </c>
      <c r="B39">
        <f t="shared" si="0"/>
        <v>1000</v>
      </c>
      <c r="C39">
        <f t="shared" si="1"/>
        <v>2533</v>
      </c>
      <c r="D39">
        <f t="shared" si="7"/>
        <v>3533</v>
      </c>
      <c r="E39">
        <f t="shared" si="2"/>
        <v>3740</v>
      </c>
      <c r="F39">
        <f t="shared" si="3"/>
        <v>207</v>
      </c>
      <c r="G39">
        <f t="shared" si="4"/>
        <v>0</v>
      </c>
      <c r="H39">
        <f t="shared" si="5"/>
        <v>0</v>
      </c>
      <c r="I39">
        <f t="shared" si="6"/>
        <v>0</v>
      </c>
    </row>
    <row r="40" spans="1:9" x14ac:dyDescent="0.35">
      <c r="A40">
        <v>18</v>
      </c>
      <c r="B40">
        <f t="shared" si="0"/>
        <v>1000</v>
      </c>
      <c r="C40">
        <f t="shared" si="1"/>
        <v>2952</v>
      </c>
      <c r="D40">
        <f t="shared" si="7"/>
        <v>3952</v>
      </c>
      <c r="E40">
        <f t="shared" si="2"/>
        <v>3960</v>
      </c>
      <c r="F40">
        <f t="shared" si="3"/>
        <v>8</v>
      </c>
      <c r="G40">
        <f t="shared" si="4"/>
        <v>0</v>
      </c>
      <c r="H40">
        <f t="shared" si="5"/>
        <v>0</v>
      </c>
      <c r="I40">
        <f t="shared" si="6"/>
        <v>0</v>
      </c>
    </row>
    <row r="41" spans="1:9" x14ac:dyDescent="0.35">
      <c r="A41">
        <v>19</v>
      </c>
      <c r="B41">
        <f t="shared" si="0"/>
        <v>1000</v>
      </c>
      <c r="C41">
        <f t="shared" si="1"/>
        <v>3439</v>
      </c>
      <c r="D41">
        <f t="shared" si="7"/>
        <v>4439</v>
      </c>
      <c r="E41">
        <f t="shared" si="2"/>
        <v>4180</v>
      </c>
      <c r="F41">
        <f t="shared" si="3"/>
        <v>-259</v>
      </c>
      <c r="G41">
        <f t="shared" si="4"/>
        <v>0</v>
      </c>
      <c r="H41">
        <f t="shared" si="5"/>
        <v>0</v>
      </c>
      <c r="I41">
        <f t="shared" si="6"/>
        <v>0</v>
      </c>
    </row>
    <row r="42" spans="1:9" x14ac:dyDescent="0.35">
      <c r="A42">
        <v>20</v>
      </c>
      <c r="B42">
        <f t="shared" si="0"/>
        <v>1000</v>
      </c>
      <c r="C42">
        <f t="shared" si="1"/>
        <v>4000</v>
      </c>
      <c r="D42">
        <f t="shared" si="7"/>
        <v>5000</v>
      </c>
      <c r="E42">
        <f t="shared" si="2"/>
        <v>4400</v>
      </c>
      <c r="F42">
        <f t="shared" si="3"/>
        <v>-600</v>
      </c>
      <c r="G42">
        <f t="shared" si="4"/>
        <v>0</v>
      </c>
      <c r="H42">
        <f t="shared" si="5"/>
        <v>0</v>
      </c>
      <c r="I42">
        <f t="shared" si="6"/>
        <v>0</v>
      </c>
    </row>
    <row r="43" spans="1:9" x14ac:dyDescent="0.35">
      <c r="A43">
        <v>21</v>
      </c>
      <c r="B43">
        <f t="shared" si="0"/>
        <v>1000</v>
      </c>
      <c r="C43">
        <f t="shared" si="1"/>
        <v>4641</v>
      </c>
      <c r="D43">
        <f t="shared" si="7"/>
        <v>5641</v>
      </c>
      <c r="E43">
        <f t="shared" si="2"/>
        <v>4620</v>
      </c>
      <c r="F43">
        <f t="shared" si="3"/>
        <v>-1021</v>
      </c>
      <c r="G43">
        <f t="shared" si="4"/>
        <v>0</v>
      </c>
      <c r="H43">
        <f t="shared" si="5"/>
        <v>0</v>
      </c>
      <c r="I43">
        <f t="shared" si="6"/>
        <v>0</v>
      </c>
    </row>
    <row r="44" spans="1:9" x14ac:dyDescent="0.35">
      <c r="A44">
        <v>22</v>
      </c>
      <c r="B44">
        <f t="shared" si="0"/>
        <v>1000</v>
      </c>
      <c r="C44">
        <f t="shared" si="1"/>
        <v>5368</v>
      </c>
      <c r="D44">
        <f t="shared" si="7"/>
        <v>6368</v>
      </c>
      <c r="E44">
        <f t="shared" si="2"/>
        <v>4840</v>
      </c>
      <c r="F44">
        <f t="shared" si="3"/>
        <v>-1528</v>
      </c>
      <c r="G44">
        <f t="shared" si="4"/>
        <v>0</v>
      </c>
      <c r="H44">
        <f t="shared" si="5"/>
        <v>0</v>
      </c>
      <c r="I44">
        <f t="shared" si="6"/>
        <v>0</v>
      </c>
    </row>
    <row r="45" spans="1:9" x14ac:dyDescent="0.35">
      <c r="A45">
        <v>23</v>
      </c>
      <c r="B45">
        <f t="shared" si="0"/>
        <v>1000</v>
      </c>
      <c r="C45">
        <f t="shared" si="1"/>
        <v>6187</v>
      </c>
      <c r="D45">
        <f t="shared" si="7"/>
        <v>7187</v>
      </c>
      <c r="E45">
        <f t="shared" si="2"/>
        <v>5060</v>
      </c>
      <c r="F45">
        <f t="shared" si="3"/>
        <v>-2127</v>
      </c>
      <c r="G45">
        <f t="shared" si="4"/>
        <v>0</v>
      </c>
      <c r="H45">
        <f t="shared" si="5"/>
        <v>0</v>
      </c>
      <c r="I45">
        <f t="shared" si="6"/>
        <v>0</v>
      </c>
    </row>
    <row r="46" spans="1:9" x14ac:dyDescent="0.35">
      <c r="A46">
        <v>24</v>
      </c>
      <c r="B46">
        <f t="shared" si="0"/>
        <v>1000</v>
      </c>
      <c r="C46">
        <f t="shared" si="1"/>
        <v>7104</v>
      </c>
      <c r="D46">
        <f t="shared" si="7"/>
        <v>8104</v>
      </c>
      <c r="E46">
        <f t="shared" si="2"/>
        <v>5280</v>
      </c>
      <c r="F46">
        <f t="shared" si="3"/>
        <v>-2824</v>
      </c>
      <c r="G46">
        <f t="shared" si="4"/>
        <v>0</v>
      </c>
      <c r="H46">
        <f t="shared" si="5"/>
        <v>0</v>
      </c>
      <c r="I46">
        <f t="shared" si="6"/>
        <v>0</v>
      </c>
    </row>
    <row r="47" spans="1:9" x14ac:dyDescent="0.35">
      <c r="A47">
        <v>25</v>
      </c>
      <c r="B47">
        <f t="shared" si="0"/>
        <v>1000</v>
      </c>
      <c r="C47">
        <f t="shared" si="1"/>
        <v>8125</v>
      </c>
      <c r="D47">
        <f t="shared" si="7"/>
        <v>9125</v>
      </c>
      <c r="E47">
        <f t="shared" si="2"/>
        <v>5500</v>
      </c>
      <c r="F47">
        <f t="shared" si="3"/>
        <v>-3625</v>
      </c>
      <c r="G47">
        <f t="shared" si="4"/>
        <v>0</v>
      </c>
      <c r="H47">
        <f t="shared" si="5"/>
        <v>0</v>
      </c>
      <c r="I47">
        <f t="shared" si="6"/>
        <v>0</v>
      </c>
    </row>
    <row r="48" spans="1:9" x14ac:dyDescent="0.35">
      <c r="A48">
        <v>26</v>
      </c>
      <c r="B48">
        <f t="shared" si="0"/>
        <v>1000</v>
      </c>
      <c r="C48">
        <f t="shared" si="1"/>
        <v>9256</v>
      </c>
      <c r="D48">
        <f t="shared" si="7"/>
        <v>10256</v>
      </c>
      <c r="E48">
        <f t="shared" si="2"/>
        <v>5720</v>
      </c>
      <c r="F48">
        <f t="shared" si="3"/>
        <v>-4536</v>
      </c>
      <c r="G48">
        <f t="shared" si="4"/>
        <v>0</v>
      </c>
      <c r="H48">
        <f t="shared" si="5"/>
        <v>0</v>
      </c>
      <c r="I48">
        <f t="shared" si="6"/>
        <v>0</v>
      </c>
    </row>
    <row r="49" spans="1:9" x14ac:dyDescent="0.35">
      <c r="A49">
        <v>27</v>
      </c>
      <c r="B49">
        <f t="shared" si="0"/>
        <v>1000</v>
      </c>
      <c r="C49">
        <f t="shared" si="1"/>
        <v>10503</v>
      </c>
      <c r="D49">
        <f t="shared" si="7"/>
        <v>11503</v>
      </c>
      <c r="E49">
        <f t="shared" si="2"/>
        <v>5940</v>
      </c>
      <c r="F49">
        <f t="shared" si="3"/>
        <v>-5563</v>
      </c>
      <c r="G49">
        <f t="shared" si="4"/>
        <v>0</v>
      </c>
      <c r="H49">
        <f t="shared" si="5"/>
        <v>0</v>
      </c>
      <c r="I49">
        <f t="shared" si="6"/>
        <v>0</v>
      </c>
    </row>
    <row r="50" spans="1:9" x14ac:dyDescent="0.35">
      <c r="A50">
        <v>28</v>
      </c>
      <c r="B50">
        <f t="shared" si="0"/>
        <v>1000</v>
      </c>
      <c r="C50">
        <f t="shared" si="1"/>
        <v>11872</v>
      </c>
      <c r="D50">
        <f t="shared" si="7"/>
        <v>12872</v>
      </c>
      <c r="E50">
        <f t="shared" si="2"/>
        <v>6160</v>
      </c>
      <c r="F50">
        <f t="shared" si="3"/>
        <v>-6712</v>
      </c>
      <c r="G50">
        <f t="shared" si="4"/>
        <v>0</v>
      </c>
      <c r="H50">
        <f t="shared" si="5"/>
        <v>0</v>
      </c>
      <c r="I50">
        <f t="shared" si="6"/>
        <v>0</v>
      </c>
    </row>
    <row r="51" spans="1:9" x14ac:dyDescent="0.35">
      <c r="A51">
        <v>29</v>
      </c>
      <c r="B51">
        <f t="shared" si="0"/>
        <v>1000</v>
      </c>
      <c r="C51">
        <f t="shared" si="1"/>
        <v>13369</v>
      </c>
      <c r="D51">
        <f t="shared" si="7"/>
        <v>14369</v>
      </c>
      <c r="E51">
        <f t="shared" si="2"/>
        <v>6380</v>
      </c>
      <c r="F51">
        <f t="shared" si="3"/>
        <v>-7989</v>
      </c>
      <c r="G51">
        <f t="shared" si="4"/>
        <v>0</v>
      </c>
      <c r="H51">
        <f t="shared" si="5"/>
        <v>0</v>
      </c>
      <c r="I51">
        <f t="shared" si="6"/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CD0706D-BF80-438E-AA72-2475901DDF0A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AE42B433-0791-4FE0-AA37-AA875765BDDD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Parametri</vt:lpstr>
      <vt:lpstr>Libera concorrenza</vt:lpstr>
      <vt:lpstr>Monopolio</vt:lpstr>
      <vt:lpstr>Monopsonio</vt:lpstr>
      <vt:lpstr>Monopolio bilaterale</vt:lpstr>
      <vt:lpstr>Giochi</vt:lpstr>
      <vt:lpstr>Duopolio Nash-Cournot</vt:lpstr>
      <vt:lpstr>Duopolio N-C Equilibrio</vt:lpstr>
      <vt:lpstr>Duopolio e collusione</vt:lpstr>
      <vt:lpstr>Duopolio differenziato</vt:lpstr>
      <vt:lpstr>Concorrenza monopolistica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ROSATO PAOLO</dc:creator>
  <cp:lastModifiedBy>ROSATO PAOLO</cp:lastModifiedBy>
  <cp:lastPrinted>2023-02-22T17:34:16Z</cp:lastPrinted>
  <dcterms:created xsi:type="dcterms:W3CDTF">2022-01-01T15:24:33Z</dcterms:created>
  <dcterms:modified xsi:type="dcterms:W3CDTF">2023-04-17T10:21:59Z</dcterms:modified>
</cp:coreProperties>
</file>