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701\babich\lezioni\Wireless Networks\"/>
    </mc:Choice>
  </mc:AlternateContent>
  <bookViews>
    <workbookView xWindow="0" yWindow="0" windowWidth="15360" windowHeight="4590"/>
  </bookViews>
  <sheets>
    <sheet name="Foglio1" sheetId="1" r:id="rId1"/>
  </sheets>
  <definedNames>
    <definedName name="a1_">Foglio1!$A$3</definedName>
    <definedName name="a2_">Foglio1!$B$3</definedName>
    <definedName name="a3_">Foglio1!$C$3</definedName>
    <definedName name="alfa">Foglio1!$E$3</definedName>
    <definedName name="beta">Foglio1!$H$4</definedName>
    <definedName name="gamma">Foglio1!$F$3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10" i="1"/>
  <c r="A9" i="1"/>
  <c r="A8" i="1"/>
  <c r="A7" i="1"/>
  <c r="B22" i="1" l="1"/>
  <c r="C22" i="1" s="1"/>
  <c r="D22" i="1"/>
  <c r="E22" i="1" s="1"/>
  <c r="B7" i="1"/>
  <c r="B23" i="1" l="1"/>
  <c r="C23" i="1" s="1"/>
  <c r="D23" i="1"/>
  <c r="E23" i="1" s="1"/>
  <c r="D7" i="1"/>
  <c r="B10" i="1"/>
  <c r="D10" i="1" s="1"/>
  <c r="D21" i="1"/>
  <c r="E21" i="1" s="1"/>
  <c r="B21" i="1"/>
  <c r="C21" i="1" s="1"/>
  <c r="D20" i="1"/>
  <c r="E20" i="1" s="1"/>
  <c r="B20" i="1"/>
  <c r="C20" i="1" s="1"/>
  <c r="D19" i="1"/>
  <c r="E19" i="1" s="1"/>
  <c r="B19" i="1"/>
  <c r="C19" i="1" s="1"/>
  <c r="D18" i="1"/>
  <c r="E18" i="1" s="1"/>
  <c r="B18" i="1"/>
  <c r="C18" i="1" s="1"/>
  <c r="D17" i="1"/>
  <c r="E17" i="1" s="1"/>
  <c r="B17" i="1"/>
  <c r="C17" i="1" s="1"/>
  <c r="E7" i="1"/>
  <c r="B8" i="1"/>
  <c r="D8" i="1" s="1"/>
  <c r="B9" i="1"/>
  <c r="D9" i="1" s="1"/>
  <c r="L23" i="1" l="1"/>
  <c r="K17" i="1"/>
  <c r="K21" i="1"/>
  <c r="K20" i="1"/>
  <c r="K19" i="1"/>
  <c r="K18" i="1"/>
  <c r="K22" i="1"/>
  <c r="I17" i="1"/>
  <c r="I21" i="1"/>
  <c r="I20" i="1"/>
  <c r="I19" i="1"/>
  <c r="I18" i="1"/>
  <c r="I22" i="1"/>
  <c r="K23" i="1"/>
  <c r="J17" i="1"/>
  <c r="J21" i="1"/>
  <c r="J20" i="1"/>
  <c r="J19" i="1"/>
  <c r="J18" i="1"/>
  <c r="J22" i="1"/>
  <c r="L17" i="1"/>
  <c r="L21" i="1"/>
  <c r="L20" i="1"/>
  <c r="L19" i="1"/>
  <c r="L18" i="1"/>
  <c r="L22" i="1"/>
  <c r="I23" i="1"/>
  <c r="J23" i="1"/>
  <c r="J24" i="1"/>
  <c r="D24" i="1"/>
  <c r="E24" i="1" s="1"/>
  <c r="I24" i="1"/>
  <c r="L24" i="1"/>
  <c r="B24" i="1"/>
  <c r="C24" i="1" s="1"/>
  <c r="K24" i="1"/>
  <c r="E8" i="1"/>
  <c r="E10" i="1"/>
  <c r="E9" i="1"/>
  <c r="N22" i="1" l="1"/>
  <c r="Q22" i="1"/>
  <c r="P22" i="1"/>
  <c r="O22" i="1"/>
  <c r="N21" i="1"/>
  <c r="Q21" i="1"/>
  <c r="P21" i="1"/>
  <c r="O21" i="1"/>
  <c r="N18" i="1"/>
  <c r="Q18" i="1"/>
  <c r="P18" i="1"/>
  <c r="O18" i="1"/>
  <c r="N17" i="1"/>
  <c r="Q17" i="1"/>
  <c r="P17" i="1"/>
  <c r="O17" i="1"/>
  <c r="N24" i="1"/>
  <c r="Q24" i="1"/>
  <c r="P24" i="1"/>
  <c r="O24" i="1"/>
  <c r="N23" i="1"/>
  <c r="Q23" i="1"/>
  <c r="P23" i="1"/>
  <c r="O23" i="1"/>
  <c r="N19" i="1"/>
  <c r="Q19" i="1"/>
  <c r="P19" i="1"/>
  <c r="O19" i="1"/>
  <c r="N20" i="1"/>
  <c r="Q20" i="1"/>
  <c r="P20" i="1"/>
  <c r="O20" i="1"/>
  <c r="L26" i="1"/>
  <c r="J26" i="1"/>
  <c r="I26" i="1"/>
  <c r="B26" i="1"/>
  <c r="C26" i="1" s="1"/>
  <c r="D26" i="1"/>
  <c r="E26" i="1" s="1"/>
  <c r="K26" i="1"/>
  <c r="L25" i="1"/>
  <c r="B25" i="1"/>
  <c r="C25" i="1" s="1"/>
  <c r="K25" i="1"/>
  <c r="J25" i="1"/>
  <c r="D25" i="1"/>
  <c r="E25" i="1" s="1"/>
  <c r="I25" i="1"/>
  <c r="N25" i="1" l="1"/>
  <c r="Q25" i="1"/>
  <c r="P25" i="1"/>
  <c r="O25" i="1"/>
  <c r="N26" i="1"/>
  <c r="Q26" i="1"/>
  <c r="P26" i="1"/>
  <c r="O26" i="1"/>
  <c r="D27" i="1"/>
  <c r="E27" i="1" s="1"/>
  <c r="B27" i="1"/>
  <c r="C27" i="1" s="1"/>
  <c r="I27" i="1"/>
  <c r="K27" i="1"/>
  <c r="J27" i="1"/>
  <c r="L27" i="1"/>
  <c r="G24" i="1"/>
  <c r="G17" i="1"/>
  <c r="G18" i="1"/>
  <c r="G20" i="1"/>
  <c r="G19" i="1"/>
  <c r="G21" i="1"/>
  <c r="G23" i="1"/>
  <c r="G22" i="1"/>
  <c r="G26" i="1" l="1"/>
  <c r="G25" i="1"/>
  <c r="N27" i="1"/>
  <c r="Q27" i="1"/>
  <c r="P27" i="1"/>
  <c r="O27" i="1"/>
  <c r="D28" i="1"/>
  <c r="E28" i="1" s="1"/>
  <c r="B28" i="1"/>
  <c r="C28" i="1" s="1"/>
  <c r="J28" i="1"/>
  <c r="K28" i="1"/>
  <c r="I28" i="1"/>
  <c r="L28" i="1"/>
  <c r="G27" i="1" l="1"/>
  <c r="N28" i="1"/>
  <c r="Q28" i="1"/>
  <c r="P28" i="1"/>
  <c r="O28" i="1"/>
  <c r="B29" i="1"/>
  <c r="C29" i="1" s="1"/>
  <c r="D29" i="1"/>
  <c r="E29" i="1" s="1"/>
  <c r="L29" i="1"/>
  <c r="K29" i="1"/>
  <c r="I29" i="1"/>
  <c r="J29" i="1"/>
  <c r="G28" i="1" l="1"/>
  <c r="N29" i="1"/>
  <c r="Q29" i="1"/>
  <c r="P29" i="1"/>
  <c r="O29" i="1"/>
  <c r="B30" i="1"/>
  <c r="C30" i="1" s="1"/>
  <c r="D30" i="1"/>
  <c r="E30" i="1" s="1"/>
  <c r="K30" i="1"/>
  <c r="L30" i="1"/>
  <c r="I30" i="1"/>
  <c r="J30" i="1"/>
  <c r="G29" i="1" l="1"/>
  <c r="N30" i="1"/>
  <c r="Q30" i="1"/>
  <c r="P30" i="1"/>
  <c r="O30" i="1"/>
  <c r="B31" i="1"/>
  <c r="C31" i="1" s="1"/>
  <c r="K31" i="1"/>
  <c r="J31" i="1"/>
  <c r="I31" i="1"/>
  <c r="D31" i="1"/>
  <c r="E31" i="1" s="1"/>
  <c r="L31" i="1"/>
  <c r="G30" i="1" l="1"/>
  <c r="N31" i="1"/>
  <c r="Q31" i="1"/>
  <c r="P31" i="1"/>
  <c r="O31" i="1"/>
  <c r="B32" i="1"/>
  <c r="C32" i="1" s="1"/>
  <c r="J32" i="1"/>
  <c r="D32" i="1"/>
  <c r="E32" i="1" s="1"/>
  <c r="K32" i="1"/>
  <c r="L32" i="1"/>
  <c r="I32" i="1"/>
  <c r="G31" i="1" l="1"/>
  <c r="N32" i="1"/>
  <c r="Q32" i="1"/>
  <c r="P32" i="1"/>
  <c r="O32" i="1"/>
  <c r="D34" i="1"/>
  <c r="E34" i="1" s="1"/>
  <c r="B34" i="1"/>
  <c r="C34" i="1" s="1"/>
  <c r="J34" i="1"/>
  <c r="K34" i="1"/>
  <c r="I34" i="1"/>
  <c r="L34" i="1"/>
  <c r="D33" i="1"/>
  <c r="E33" i="1" s="1"/>
  <c r="B33" i="1"/>
  <c r="C33" i="1" s="1"/>
  <c r="I33" i="1"/>
  <c r="J33" i="1"/>
  <c r="K33" i="1"/>
  <c r="L33" i="1"/>
  <c r="G32" i="1" l="1"/>
  <c r="N33" i="1"/>
  <c r="Q33" i="1"/>
  <c r="P33" i="1"/>
  <c r="O33" i="1"/>
  <c r="N34" i="1"/>
  <c r="Q34" i="1"/>
  <c r="P34" i="1"/>
  <c r="O34" i="1"/>
  <c r="B35" i="1"/>
  <c r="C35" i="1" s="1"/>
  <c r="D35" i="1"/>
  <c r="E35" i="1" s="1"/>
  <c r="K35" i="1"/>
  <c r="J35" i="1"/>
  <c r="L35" i="1"/>
  <c r="I35" i="1"/>
  <c r="G34" i="1" l="1"/>
  <c r="G33" i="1"/>
  <c r="N35" i="1"/>
  <c r="Q35" i="1"/>
  <c r="P35" i="1"/>
  <c r="O35" i="1"/>
  <c r="G35" i="1" l="1"/>
</calcChain>
</file>

<file path=xl/sharedStrings.xml><?xml version="1.0" encoding="utf-8"?>
<sst xmlns="http://schemas.openxmlformats.org/spreadsheetml/2006/main" count="27" uniqueCount="26">
  <si>
    <t>a1</t>
  </si>
  <si>
    <t>a2</t>
  </si>
  <si>
    <t>a3</t>
  </si>
  <si>
    <t>alfa</t>
  </si>
  <si>
    <t>gamma</t>
  </si>
  <si>
    <t>rc</t>
  </si>
  <si>
    <t>ricevitore1</t>
  </si>
  <si>
    <t>ricevitore2</t>
  </si>
  <si>
    <t>Interf. Residua</t>
  </si>
  <si>
    <t>capacità</t>
  </si>
  <si>
    <t>bitinfo/trasmissione</t>
  </si>
  <si>
    <t>betamin_rx1</t>
  </si>
  <si>
    <t>betamax_rx2</t>
  </si>
  <si>
    <t>eavn0_th</t>
  </si>
  <si>
    <t>eavn0_rx1</t>
  </si>
  <si>
    <t>evan0_rx2</t>
  </si>
  <si>
    <t>tassi sostenibili</t>
  </si>
  <si>
    <t>rx_1</t>
  </si>
  <si>
    <t>rx_2</t>
  </si>
  <si>
    <t>rcmax_rx1</t>
  </si>
  <si>
    <t>rcmax_rx2</t>
  </si>
  <si>
    <t>Dati in rosso</t>
  </si>
  <si>
    <t>SNR_rx1</t>
  </si>
  <si>
    <t>beta (P1/P2)</t>
  </si>
  <si>
    <t>Output in verde</t>
  </si>
  <si>
    <t>dbeta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</si>
</sst>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Capacità</a:t>
            </a:r>
            <a:r>
              <a:rPr lang="it-IT" baseline="0"/>
              <a:t> in funzione di P1/P2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Foglio1!$A$17:$A$35</c:f>
              <c:numCache>
                <c:formatCode>0.0</c:formatCode>
                <c:ptCount val="19"/>
                <c:pt idx="0">
                  <c:v>1</c:v>
                </c:pt>
                <c:pt idx="1">
                  <c:v>1.3</c:v>
                </c:pt>
                <c:pt idx="2">
                  <c:v>1.6</c:v>
                </c:pt>
                <c:pt idx="3">
                  <c:v>1.9000000000000001</c:v>
                </c:pt>
                <c:pt idx="4">
                  <c:v>2.2000000000000002</c:v>
                </c:pt>
                <c:pt idx="5">
                  <c:v>2.5</c:v>
                </c:pt>
                <c:pt idx="6">
                  <c:v>2.8</c:v>
                </c:pt>
                <c:pt idx="7">
                  <c:v>3.0999999999999996</c:v>
                </c:pt>
                <c:pt idx="8">
                  <c:v>3.3999999999999995</c:v>
                </c:pt>
                <c:pt idx="9">
                  <c:v>3.6999999999999993</c:v>
                </c:pt>
                <c:pt idx="10">
                  <c:v>3.9999999999999991</c:v>
                </c:pt>
                <c:pt idx="11">
                  <c:v>4.2999999999999989</c:v>
                </c:pt>
                <c:pt idx="12">
                  <c:v>4.5999999999999988</c:v>
                </c:pt>
                <c:pt idx="13">
                  <c:v>4.8999999999999986</c:v>
                </c:pt>
                <c:pt idx="14">
                  <c:v>5.1999999999999984</c:v>
                </c:pt>
                <c:pt idx="15">
                  <c:v>5.4999999999999982</c:v>
                </c:pt>
                <c:pt idx="16">
                  <c:v>5.799999999999998</c:v>
                </c:pt>
                <c:pt idx="17">
                  <c:v>6.0999999999999979</c:v>
                </c:pt>
                <c:pt idx="18">
                  <c:v>6.3999999999999977</c:v>
                </c:pt>
              </c:numCache>
            </c:numRef>
          </c:xVal>
          <c:yVal>
            <c:numRef>
              <c:f>Foglio1!$G$17:$G$35</c:f>
              <c:numCache>
                <c:formatCode>0.00</c:formatCode>
                <c:ptCount val="19"/>
                <c:pt idx="0">
                  <c:v>2.1666666666666665</c:v>
                </c:pt>
                <c:pt idx="1">
                  <c:v>2.1666666666666665</c:v>
                </c:pt>
                <c:pt idx="2">
                  <c:v>2.333333333333333</c:v>
                </c:pt>
                <c:pt idx="3">
                  <c:v>2.333333333333333</c:v>
                </c:pt>
                <c:pt idx="4">
                  <c:v>2</c:v>
                </c:pt>
                <c:pt idx="5">
                  <c:v>2</c:v>
                </c:pt>
                <c:pt idx="6">
                  <c:v>2.333333333333333</c:v>
                </c:pt>
                <c:pt idx="7">
                  <c:v>2.333333333333333</c:v>
                </c:pt>
                <c:pt idx="8">
                  <c:v>2</c:v>
                </c:pt>
                <c:pt idx="9">
                  <c:v>2</c:v>
                </c:pt>
                <c:pt idx="10">
                  <c:v>2.1666666666666665</c:v>
                </c:pt>
                <c:pt idx="11">
                  <c:v>2.1666666666666665</c:v>
                </c:pt>
                <c:pt idx="12">
                  <c:v>2.1666666666666665</c:v>
                </c:pt>
                <c:pt idx="13">
                  <c:v>2.1666666666666665</c:v>
                </c:pt>
                <c:pt idx="14">
                  <c:v>2.1666666666666665</c:v>
                </c:pt>
                <c:pt idx="15">
                  <c:v>2.1666666666666665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35848"/>
        <c:axId val="281737416"/>
      </c:scatterChart>
      <c:valAx>
        <c:axId val="281735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1737416"/>
        <c:crosses val="autoZero"/>
        <c:crossBetween val="midCat"/>
      </c:valAx>
      <c:valAx>
        <c:axId val="28173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1735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838200</xdr:colOff>
      <xdr:row>0</xdr:row>
      <xdr:rowOff>42862</xdr:rowOff>
    </xdr:from>
    <xdr:to>
      <xdr:col>15</xdr:col>
      <xdr:colOff>38100</xdr:colOff>
      <xdr:row>13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H7" sqref="H7"/>
    </sheetView>
  </sheetViews>
  <sheetFormatPr defaultRowHeight="15" x14ac:dyDescent="0.25"/>
  <cols>
    <col min="1" max="6" width="12.7109375" customWidth="1"/>
    <col min="7" max="7" width="12.5703125" customWidth="1"/>
    <col min="8" max="8" width="3.7109375" customWidth="1"/>
    <col min="9" max="12" width="12.7109375" customWidth="1"/>
    <col min="13" max="13" width="4.28515625" customWidth="1"/>
    <col min="14" max="17" width="12.7109375" customWidth="1"/>
  </cols>
  <sheetData>
    <row r="1" spans="1:15" x14ac:dyDescent="0.25">
      <c r="A1" s="7" t="s">
        <v>21</v>
      </c>
      <c r="B1" t="s">
        <v>24</v>
      </c>
      <c r="E1" s="6" t="s">
        <v>8</v>
      </c>
      <c r="F1" s="6" t="s">
        <v>22</v>
      </c>
    </row>
    <row r="2" spans="1:15" x14ac:dyDescent="0.25">
      <c r="A2" t="s">
        <v>0</v>
      </c>
      <c r="B2" t="s">
        <v>1</v>
      </c>
      <c r="C2" t="s">
        <v>2</v>
      </c>
      <c r="E2" s="6" t="s">
        <v>3</v>
      </c>
      <c r="F2" s="6" t="s">
        <v>4</v>
      </c>
    </row>
    <row r="3" spans="1:15" x14ac:dyDescent="0.25">
      <c r="A3">
        <v>1.286</v>
      </c>
      <c r="B3">
        <v>0.93100000000000005</v>
      </c>
      <c r="C3">
        <v>0.01</v>
      </c>
      <c r="E3" s="5">
        <v>0.1</v>
      </c>
      <c r="F3" s="5">
        <v>5</v>
      </c>
    </row>
    <row r="4" spans="1:15" x14ac:dyDescent="0.25">
      <c r="D4" s="4" t="s">
        <v>6</v>
      </c>
      <c r="E4" s="4" t="s">
        <v>7</v>
      </c>
    </row>
    <row r="5" spans="1:15" x14ac:dyDescent="0.25">
      <c r="D5" s="4"/>
      <c r="E5" s="4"/>
    </row>
    <row r="6" spans="1:15" x14ac:dyDescent="0.25">
      <c r="A6" s="2" t="s">
        <v>5</v>
      </c>
      <c r="B6" t="s">
        <v>13</v>
      </c>
      <c r="D6" t="s">
        <v>11</v>
      </c>
      <c r="E6" t="s">
        <v>12</v>
      </c>
    </row>
    <row r="7" spans="1:15" x14ac:dyDescent="0.25">
      <c r="A7" s="3">
        <f>1/3</f>
        <v>0.33333333333333331</v>
      </c>
      <c r="B7" s="1">
        <f>2*((a3_-LN(1-A7))/a1_)^(1/a2_)</f>
        <v>0.59423118422596233</v>
      </c>
      <c r="C7" s="1"/>
      <c r="D7" s="1">
        <f>IF(1/(1/B7-1/gamma)&gt;0,1/(1/B7-1/gamma),1000)</f>
        <v>0.67437853536303116</v>
      </c>
      <c r="E7" s="1">
        <f>1/B7/(1/gamma+alfa)</f>
        <v>5.609489070613634</v>
      </c>
    </row>
    <row r="8" spans="1:15" x14ac:dyDescent="0.25">
      <c r="A8" s="3">
        <f>1/2</f>
        <v>0.5</v>
      </c>
      <c r="B8" s="1">
        <f>2*((a3_-LN(1-A8))/a1_)^(1/a2_)</f>
        <v>1.0456901192237542</v>
      </c>
      <c r="C8" s="1"/>
      <c r="D8" s="1">
        <f>IF(1/(1/B8-1/gamma)&gt;0,1/(1/B8-1/gamma),1000)</f>
        <v>1.3222156972413113</v>
      </c>
      <c r="E8" s="1">
        <f>1/B8/(1/gamma+alfa)</f>
        <v>3.1876875109117049</v>
      </c>
    </row>
    <row r="9" spans="1:15" x14ac:dyDescent="0.25">
      <c r="A9" s="3">
        <f>2/3</f>
        <v>0.66666666666666663</v>
      </c>
      <c r="B9" s="1">
        <f>2*((a3_-LN(1-A9))/a1_)^(1/a2_)</f>
        <v>1.7052624986116134</v>
      </c>
      <c r="C9" s="1"/>
      <c r="D9" s="1">
        <f>IF(1/(1/B9-1/gamma)&gt;0,1/(1/B9-1/gamma),1000)</f>
        <v>2.5878579065752945</v>
      </c>
      <c r="E9" s="1">
        <f>1/B9/(1/gamma+alfa)</f>
        <v>1.9547332660204857</v>
      </c>
    </row>
    <row r="10" spans="1:15" x14ac:dyDescent="0.25">
      <c r="A10" s="3">
        <f>3/4</f>
        <v>0.75</v>
      </c>
      <c r="B10" s="1">
        <f>2*((a3_-LN(1-A10))/a1_)^(1/a2_)</f>
        <v>2.184814377751644</v>
      </c>
      <c r="C10" s="1"/>
      <c r="D10" s="1">
        <f>IF(1/(1/B10-1/gamma)&gt;0,1/(1/B10-1/gamma),1000)</f>
        <v>3.8804090936048756</v>
      </c>
      <c r="E10" s="1">
        <f>1/B10/(1/gamma+alfa)</f>
        <v>1.5256826242436259</v>
      </c>
    </row>
    <row r="11" spans="1:15" x14ac:dyDescent="0.25">
      <c r="A11" s="3"/>
      <c r="B11" s="1"/>
      <c r="C11" s="1"/>
      <c r="D11" s="1"/>
      <c r="E11" s="1"/>
    </row>
    <row r="12" spans="1:15" x14ac:dyDescent="0.25">
      <c r="A12" s="3"/>
      <c r="B12" s="1"/>
      <c r="C12" s="1"/>
      <c r="D12" s="1"/>
      <c r="E12" s="1"/>
    </row>
    <row r="13" spans="1:15" x14ac:dyDescent="0.25">
      <c r="A13" s="3" t="s">
        <v>25</v>
      </c>
      <c r="B13" s="1"/>
      <c r="C13" s="1"/>
      <c r="D13" s="1"/>
      <c r="E13" s="1"/>
    </row>
    <row r="14" spans="1:15" x14ac:dyDescent="0.25">
      <c r="A14" s="3">
        <v>0.3</v>
      </c>
      <c r="B14" s="1"/>
      <c r="C14" s="1"/>
      <c r="D14" s="1"/>
      <c r="E14" s="1"/>
    </row>
    <row r="15" spans="1:15" x14ac:dyDescent="0.25">
      <c r="G15" s="9" t="s">
        <v>9</v>
      </c>
      <c r="J15" t="s">
        <v>16</v>
      </c>
      <c r="O15" t="s">
        <v>16</v>
      </c>
    </row>
    <row r="16" spans="1:15" x14ac:dyDescent="0.25">
      <c r="A16" s="2" t="s">
        <v>23</v>
      </c>
      <c r="B16" s="4" t="s">
        <v>14</v>
      </c>
      <c r="C16" s="4" t="s">
        <v>19</v>
      </c>
      <c r="D16" s="4" t="s">
        <v>15</v>
      </c>
      <c r="E16" s="4" t="s">
        <v>20</v>
      </c>
      <c r="G16" s="9" t="s">
        <v>10</v>
      </c>
      <c r="J16" s="4" t="s">
        <v>17</v>
      </c>
      <c r="O16" s="4" t="s">
        <v>18</v>
      </c>
    </row>
    <row r="17" spans="1:17" x14ac:dyDescent="0.25">
      <c r="A17" s="11">
        <v>1</v>
      </c>
      <c r="B17" s="1">
        <f>1/(1/gamma+1/$A17)</f>
        <v>0.83333333333333337</v>
      </c>
      <c r="C17" s="1">
        <f>1-EXP(-a1_*(B17/2)^a2_+a3_)</f>
        <v>0.428333344866767</v>
      </c>
      <c r="D17" s="1">
        <f>1/$A17/(1/gamma+alfa)</f>
        <v>3.333333333333333</v>
      </c>
      <c r="E17" s="1">
        <f>1-EXP(-a1_*(D17/2)^a2_+a3_)</f>
        <v>0.87243167939827559</v>
      </c>
      <c r="G17" s="10">
        <f>2*(MAX(I17:L17)+MAX(N17:Q17))</f>
        <v>2.1666666666666665</v>
      </c>
      <c r="I17" s="8">
        <f>IF(D$7&lt;$A17,1,0)*A$7</f>
        <v>0.33333333333333331</v>
      </c>
      <c r="J17" s="8">
        <f>IF(D$8&lt;$A17,1,0)*A$8</f>
        <v>0</v>
      </c>
      <c r="K17" s="8">
        <f>IF(D$9&lt;$A17,1,0)*A$9</f>
        <v>0</v>
      </c>
      <c r="L17" s="8">
        <f>IF(D$10&lt;$A17,1,0)*A$10</f>
        <v>0</v>
      </c>
      <c r="M17" s="8"/>
      <c r="N17" s="8">
        <f>IF($I17&gt;0,IF(E$7&gt;$A17,1,0)*A$7,0)</f>
        <v>0.33333333333333331</v>
      </c>
      <c r="O17" s="8">
        <f>IF($I17&gt;0,IF(E$8&gt;$A17,1,0)*A$8,0)</f>
        <v>0.5</v>
      </c>
      <c r="P17" s="8">
        <f>IF($I17&gt;0,IF(E$9&gt;$A17,1,0)*A$9,0)</f>
        <v>0.66666666666666663</v>
      </c>
      <c r="Q17" s="8">
        <f>IF($I17&gt;0,IF(E$10&gt;$A17,1,0)*A$10,0)</f>
        <v>0.75</v>
      </c>
    </row>
    <row r="18" spans="1:17" x14ac:dyDescent="0.25">
      <c r="A18" s="12">
        <f>A17+A$14</f>
        <v>1.3</v>
      </c>
      <c r="B18" s="1">
        <f>1/(1/gamma+1/$A18)</f>
        <v>1.0317460317460319</v>
      </c>
      <c r="C18" s="1">
        <f>1-EXP(-a1_*(B18/2)^a2_+a3_)</f>
        <v>0.49561417254282814</v>
      </c>
      <c r="D18" s="1">
        <f>1/$A18/(1/gamma+alfa)</f>
        <v>2.5641025641025634</v>
      </c>
      <c r="E18" s="1">
        <f>1-EXP(-a1_*(D18/2)^a2_+a3_)</f>
        <v>0.8002509622797882</v>
      </c>
      <c r="G18" s="10">
        <f t="shared" ref="G18:G21" si="0">2*(MAX(I18:L18)+MAX(N18:Q18))</f>
        <v>2.1666666666666665</v>
      </c>
      <c r="I18" s="8">
        <f t="shared" ref="I18:I21" si="1">IF(D$7&lt;$A18,1,0)*A$7</f>
        <v>0.33333333333333331</v>
      </c>
      <c r="J18" s="8">
        <f t="shared" ref="J18:J21" si="2">IF(D$8&lt;$A18,1,0)*A$8</f>
        <v>0</v>
      </c>
      <c r="K18" s="8">
        <f t="shared" ref="K18:K21" si="3">IF(D$9&lt;$A18,1,0)*A$9</f>
        <v>0</v>
      </c>
      <c r="L18" s="8">
        <f t="shared" ref="L18:L21" si="4">IF(D$10&lt;$A18,1,0)*A$10</f>
        <v>0</v>
      </c>
      <c r="M18" s="8"/>
      <c r="N18" s="8">
        <f t="shared" ref="N18:N35" si="5">IF($I18&gt;0,IF(E$7&gt;$A18,1,0)*A$7,0)</f>
        <v>0.33333333333333331</v>
      </c>
      <c r="O18" s="8">
        <f t="shared" ref="O18:O35" si="6">IF($I18&gt;0,IF(E$8&gt;$A18,1,0)*A$8,0)</f>
        <v>0.5</v>
      </c>
      <c r="P18" s="8">
        <f t="shared" ref="P18:P35" si="7">IF($I18&gt;0,IF(E$9&gt;$A18,1,0)*A$9,0)</f>
        <v>0.66666666666666663</v>
      </c>
      <c r="Q18" s="8">
        <f t="shared" ref="Q18:Q35" si="8">IF($I18&gt;0,IF(E$10&gt;$A18,1,0)*A$10,0)</f>
        <v>0.75</v>
      </c>
    </row>
    <row r="19" spans="1:17" x14ac:dyDescent="0.25">
      <c r="A19" s="12">
        <f t="shared" ref="A19:A35" si="9">A18+A$14</f>
        <v>1.6</v>
      </c>
      <c r="B19" s="1">
        <f>1/(1/gamma+1/$A19)</f>
        <v>1.2121212121212122</v>
      </c>
      <c r="C19" s="1">
        <f>1-EXP(-a1_*(B19/2)^a2_+a3_)</f>
        <v>0.54922880926197415</v>
      </c>
      <c r="D19" s="1">
        <f>1/$A19/(1/gamma+alfa)</f>
        <v>2.083333333333333</v>
      </c>
      <c r="E19" s="1">
        <f>1-EXP(-a1_*(D19/2)^a2_+a3_)</f>
        <v>0.73441369213593488</v>
      </c>
      <c r="G19" s="10">
        <f t="shared" si="0"/>
        <v>2.333333333333333</v>
      </c>
      <c r="I19" s="8">
        <f t="shared" si="1"/>
        <v>0.33333333333333331</v>
      </c>
      <c r="J19" s="8">
        <f t="shared" si="2"/>
        <v>0.5</v>
      </c>
      <c r="K19" s="8">
        <f t="shared" si="3"/>
        <v>0</v>
      </c>
      <c r="L19" s="8">
        <f t="shared" si="4"/>
        <v>0</v>
      </c>
      <c r="M19" s="8"/>
      <c r="N19" s="8">
        <f t="shared" si="5"/>
        <v>0.33333333333333331</v>
      </c>
      <c r="O19" s="8">
        <f t="shared" si="6"/>
        <v>0.5</v>
      </c>
      <c r="P19" s="8">
        <f t="shared" si="7"/>
        <v>0.66666666666666663</v>
      </c>
      <c r="Q19" s="8">
        <f t="shared" si="8"/>
        <v>0</v>
      </c>
    </row>
    <row r="20" spans="1:17" x14ac:dyDescent="0.25">
      <c r="A20" s="12">
        <f t="shared" si="9"/>
        <v>1.9000000000000001</v>
      </c>
      <c r="B20" s="1">
        <f>1/(1/gamma+1/$A20)</f>
        <v>1.3768115942028984</v>
      </c>
      <c r="C20" s="1">
        <f>1-EXP(-a1_*(B20/2)^a2_+a3_)</f>
        <v>0.59277682957163158</v>
      </c>
      <c r="D20" s="1">
        <f>1/$A20/(1/gamma+alfa)</f>
        <v>1.7543859649122804</v>
      </c>
      <c r="E20" s="1">
        <f>1-EXP(-a1_*(D20/2)^a2_+a3_)</f>
        <v>0.6764220527849194</v>
      </c>
      <c r="G20" s="10">
        <f t="shared" si="0"/>
        <v>2.333333333333333</v>
      </c>
      <c r="I20" s="8">
        <f t="shared" si="1"/>
        <v>0.33333333333333331</v>
      </c>
      <c r="J20" s="8">
        <f t="shared" si="2"/>
        <v>0.5</v>
      </c>
      <c r="K20" s="8">
        <f t="shared" si="3"/>
        <v>0</v>
      </c>
      <c r="L20" s="8">
        <f t="shared" si="4"/>
        <v>0</v>
      </c>
      <c r="M20" s="8"/>
      <c r="N20" s="8">
        <f t="shared" si="5"/>
        <v>0.33333333333333331</v>
      </c>
      <c r="O20" s="8">
        <f t="shared" si="6"/>
        <v>0.5</v>
      </c>
      <c r="P20" s="8">
        <f t="shared" si="7"/>
        <v>0.66666666666666663</v>
      </c>
      <c r="Q20" s="8">
        <f t="shared" si="8"/>
        <v>0</v>
      </c>
    </row>
    <row r="21" spans="1:17" x14ac:dyDescent="0.25">
      <c r="A21" s="12">
        <f t="shared" si="9"/>
        <v>2.2000000000000002</v>
      </c>
      <c r="B21" s="1">
        <f>1/(1/gamma+1/$A21)</f>
        <v>1.5277777777777777</v>
      </c>
      <c r="C21" s="1">
        <f>1-EXP(-a1_*(B21/2)^a2_+a3_)</f>
        <v>0.62871598670244866</v>
      </c>
      <c r="D21" s="1">
        <f>1/$A21/(1/gamma+alfa)</f>
        <v>1.5151515151515149</v>
      </c>
      <c r="E21" s="1">
        <f>1-EXP(-a1_*(D21/2)^a2_+a3_)</f>
        <v>0.6258451369709892</v>
      </c>
      <c r="G21" s="10">
        <f t="shared" si="0"/>
        <v>2</v>
      </c>
      <c r="I21" s="8">
        <f t="shared" si="1"/>
        <v>0.33333333333333331</v>
      </c>
      <c r="J21" s="8">
        <f t="shared" si="2"/>
        <v>0.5</v>
      </c>
      <c r="K21" s="8">
        <f t="shared" si="3"/>
        <v>0</v>
      </c>
      <c r="L21" s="8">
        <f t="shared" si="4"/>
        <v>0</v>
      </c>
      <c r="M21" s="8"/>
      <c r="N21" s="8">
        <f t="shared" si="5"/>
        <v>0.33333333333333331</v>
      </c>
      <c r="O21" s="8">
        <f t="shared" si="6"/>
        <v>0.5</v>
      </c>
      <c r="P21" s="8">
        <f t="shared" si="7"/>
        <v>0</v>
      </c>
      <c r="Q21" s="8">
        <f t="shared" si="8"/>
        <v>0</v>
      </c>
    </row>
    <row r="22" spans="1:17" x14ac:dyDescent="0.25">
      <c r="A22" s="12">
        <f t="shared" si="9"/>
        <v>2.5</v>
      </c>
      <c r="B22" s="1">
        <f>1/(1/gamma+1/$A22)</f>
        <v>1.6666666666666665</v>
      </c>
      <c r="C22" s="1">
        <f>1-EXP(-a1_*(B22/2)^a2_+a3_)</f>
        <v>0.65878195998159816</v>
      </c>
      <c r="D22" s="1">
        <f>1/$A22/(1/gamma+alfa)</f>
        <v>1.3333333333333333</v>
      </c>
      <c r="E22" s="1">
        <f>1-EXP(-a1_*(D22/2)^a2_+a3_)</f>
        <v>0.58174237278808594</v>
      </c>
      <c r="G22" s="10">
        <f t="shared" ref="G22:G25" si="10">2*(MAX(I22:L22)+MAX(N22:Q22))</f>
        <v>2</v>
      </c>
      <c r="I22" s="8">
        <f t="shared" ref="I22:I25" si="11">IF(D$7&lt;$A22,1,0)*A$7</f>
        <v>0.33333333333333331</v>
      </c>
      <c r="J22" s="8">
        <f t="shared" ref="J22:J25" si="12">IF(D$8&lt;$A22,1,0)*A$8</f>
        <v>0.5</v>
      </c>
      <c r="K22" s="8">
        <f t="shared" ref="K22:K25" si="13">IF(D$9&lt;$A22,1,0)*A$9</f>
        <v>0</v>
      </c>
      <c r="L22" s="8">
        <f t="shared" ref="L22:L25" si="14">IF(D$10&lt;$A22,1,0)*A$10</f>
        <v>0</v>
      </c>
      <c r="M22" s="8"/>
      <c r="N22" s="8">
        <f t="shared" si="5"/>
        <v>0.33333333333333331</v>
      </c>
      <c r="O22" s="8">
        <f t="shared" si="6"/>
        <v>0.5</v>
      </c>
      <c r="P22" s="8">
        <f t="shared" si="7"/>
        <v>0</v>
      </c>
      <c r="Q22" s="8">
        <f t="shared" si="8"/>
        <v>0</v>
      </c>
    </row>
    <row r="23" spans="1:17" x14ac:dyDescent="0.25">
      <c r="A23" s="12">
        <f t="shared" si="9"/>
        <v>2.8</v>
      </c>
      <c r="B23" s="1">
        <f>1/(1/gamma+1/$A23)</f>
        <v>1.7948717948717947</v>
      </c>
      <c r="C23" s="1">
        <f>1-EXP(-a1_*(B23/2)^a2_+a3_)</f>
        <v>0.6842334792570901</v>
      </c>
      <c r="D23" s="1">
        <f>1/$A23/(1/gamma+alfa)</f>
        <v>1.1904761904761902</v>
      </c>
      <c r="E23" s="1">
        <f>1-EXP(-a1_*(D23/2)^a2_+a3_)</f>
        <v>0.54313809718819039</v>
      </c>
      <c r="G23" s="10">
        <f t="shared" si="10"/>
        <v>2.333333333333333</v>
      </c>
      <c r="I23" s="8">
        <f t="shared" si="11"/>
        <v>0.33333333333333331</v>
      </c>
      <c r="J23" s="8">
        <f t="shared" si="12"/>
        <v>0.5</v>
      </c>
      <c r="K23" s="8">
        <f t="shared" si="13"/>
        <v>0.66666666666666663</v>
      </c>
      <c r="L23" s="8">
        <f t="shared" si="14"/>
        <v>0</v>
      </c>
      <c r="M23" s="8"/>
      <c r="N23" s="8">
        <f t="shared" si="5"/>
        <v>0.33333333333333331</v>
      </c>
      <c r="O23" s="8">
        <f t="shared" si="6"/>
        <v>0.5</v>
      </c>
      <c r="P23" s="8">
        <f t="shared" si="7"/>
        <v>0</v>
      </c>
      <c r="Q23" s="8">
        <f t="shared" si="8"/>
        <v>0</v>
      </c>
    </row>
    <row r="24" spans="1:17" x14ac:dyDescent="0.25">
      <c r="A24" s="12">
        <f t="shared" si="9"/>
        <v>3.0999999999999996</v>
      </c>
      <c r="B24" s="1">
        <f>1/(1/gamma+1/$A24)</f>
        <v>1.9135802469135799</v>
      </c>
      <c r="C24" s="1">
        <f>1-EXP(-a1_*(B24/2)^a2_+a3_)</f>
        <v>0.70600365617128569</v>
      </c>
      <c r="D24" s="1">
        <f>1/$A24/(1/gamma+alfa)</f>
        <v>1.075268817204301</v>
      </c>
      <c r="E24" s="1">
        <f>1-EXP(-a1_*(D24/2)^a2_+a3_)</f>
        <v>0.50916455354062395</v>
      </c>
      <c r="G24" s="10">
        <f t="shared" si="10"/>
        <v>2.333333333333333</v>
      </c>
      <c r="I24" s="8">
        <f t="shared" si="11"/>
        <v>0.33333333333333331</v>
      </c>
      <c r="J24" s="8">
        <f t="shared" si="12"/>
        <v>0.5</v>
      </c>
      <c r="K24" s="8">
        <f t="shared" si="13"/>
        <v>0.66666666666666663</v>
      </c>
      <c r="L24" s="8">
        <f t="shared" si="14"/>
        <v>0</v>
      </c>
      <c r="M24" s="8"/>
      <c r="N24" s="8">
        <f t="shared" si="5"/>
        <v>0.33333333333333331</v>
      </c>
      <c r="O24" s="8">
        <f t="shared" si="6"/>
        <v>0.5</v>
      </c>
      <c r="P24" s="8">
        <f t="shared" si="7"/>
        <v>0</v>
      </c>
      <c r="Q24" s="8">
        <f t="shared" si="8"/>
        <v>0</v>
      </c>
    </row>
    <row r="25" spans="1:17" x14ac:dyDescent="0.25">
      <c r="A25" s="12">
        <f t="shared" si="9"/>
        <v>3.3999999999999995</v>
      </c>
      <c r="B25" s="1">
        <f>1/(1/gamma+1/$A25)</f>
        <v>2.0238095238095233</v>
      </c>
      <c r="C25" s="1">
        <f>1-EXP(-a1_*(B25/2)^a2_+a3_)</f>
        <v>0.72479729324214448</v>
      </c>
      <c r="D25" s="1">
        <f>1/$A25/(1/gamma+alfa)</f>
        <v>0.98039215686274517</v>
      </c>
      <c r="E25" s="1">
        <f>1-EXP(-a1_*(D25/2)^a2_+a3_)</f>
        <v>0.47909042649051792</v>
      </c>
      <c r="G25" s="10">
        <f t="shared" si="10"/>
        <v>2</v>
      </c>
      <c r="I25" s="8">
        <f t="shared" si="11"/>
        <v>0.33333333333333331</v>
      </c>
      <c r="J25" s="8">
        <f t="shared" si="12"/>
        <v>0.5</v>
      </c>
      <c r="K25" s="8">
        <f t="shared" si="13"/>
        <v>0.66666666666666663</v>
      </c>
      <c r="L25" s="8">
        <f t="shared" si="14"/>
        <v>0</v>
      </c>
      <c r="M25" s="8"/>
      <c r="N25" s="8">
        <f t="shared" si="5"/>
        <v>0.33333333333333331</v>
      </c>
      <c r="O25" s="8">
        <f t="shared" si="6"/>
        <v>0</v>
      </c>
      <c r="P25" s="8">
        <f t="shared" si="7"/>
        <v>0</v>
      </c>
      <c r="Q25" s="8">
        <f t="shared" si="8"/>
        <v>0</v>
      </c>
    </row>
    <row r="26" spans="1:17" x14ac:dyDescent="0.25">
      <c r="A26" s="12">
        <f t="shared" si="9"/>
        <v>3.6999999999999993</v>
      </c>
      <c r="B26" s="1">
        <f>1/(1/gamma+1/$A26)</f>
        <v>2.1264367816091951</v>
      </c>
      <c r="C26" s="1">
        <f>1-EXP(-a1_*(B26/2)^a2_+a3_)</f>
        <v>0.7411554914702756</v>
      </c>
      <c r="D26" s="1">
        <f>1/$A26/(1/gamma+alfa)</f>
        <v>0.90090090090090102</v>
      </c>
      <c r="E26" s="1">
        <f>1-EXP(-a1_*(D26/2)^a2_+a3_)</f>
        <v>0.45231184860112406</v>
      </c>
      <c r="G26" s="10">
        <f t="shared" ref="G26:G33" si="15">2*(MAX(I26:L26)+MAX(N26:Q26))</f>
        <v>2</v>
      </c>
      <c r="I26" s="8">
        <f t="shared" ref="I26:I33" si="16">IF(D$7&lt;$A26,1,0)*A$7</f>
        <v>0.33333333333333331</v>
      </c>
      <c r="J26" s="8">
        <f t="shared" ref="J26:J33" si="17">IF(D$8&lt;$A26,1,0)*A$8</f>
        <v>0.5</v>
      </c>
      <c r="K26" s="8">
        <f t="shared" ref="K26:K33" si="18">IF(D$9&lt;$A26,1,0)*A$9</f>
        <v>0.66666666666666663</v>
      </c>
      <c r="L26" s="8">
        <f t="shared" ref="L26:L33" si="19">IF(D$10&lt;$A26,1,0)*A$10</f>
        <v>0</v>
      </c>
      <c r="M26" s="8"/>
      <c r="N26" s="8">
        <f t="shared" si="5"/>
        <v>0.33333333333333331</v>
      </c>
      <c r="O26" s="8">
        <f t="shared" si="6"/>
        <v>0</v>
      </c>
      <c r="P26" s="8">
        <f t="shared" si="7"/>
        <v>0</v>
      </c>
      <c r="Q26" s="8">
        <f t="shared" si="8"/>
        <v>0</v>
      </c>
    </row>
    <row r="27" spans="1:17" x14ac:dyDescent="0.25">
      <c r="A27" s="12">
        <f t="shared" si="9"/>
        <v>3.9999999999999991</v>
      </c>
      <c r="B27" s="1">
        <f>1/(1/gamma+1/$A27)</f>
        <v>2.2222222222222219</v>
      </c>
      <c r="C27" s="1">
        <f>1-EXP(-a1_*(B27/2)^a2_+a3_)</f>
        <v>0.75549969247116477</v>
      </c>
      <c r="D27" s="1">
        <f>1/$A27/(1/gamma+alfa)</f>
        <v>0.83333333333333337</v>
      </c>
      <c r="E27" s="1">
        <f>1-EXP(-a1_*(D27/2)^a2_+a3_)</f>
        <v>0.428333344866767</v>
      </c>
      <c r="G27" s="10">
        <f t="shared" si="15"/>
        <v>2.1666666666666665</v>
      </c>
      <c r="I27" s="8">
        <f t="shared" si="16"/>
        <v>0.33333333333333331</v>
      </c>
      <c r="J27" s="8">
        <f t="shared" si="17"/>
        <v>0.5</v>
      </c>
      <c r="K27" s="8">
        <f t="shared" si="18"/>
        <v>0.66666666666666663</v>
      </c>
      <c r="L27" s="8">
        <f t="shared" si="19"/>
        <v>0.75</v>
      </c>
      <c r="M27" s="8"/>
      <c r="N27" s="8">
        <f t="shared" si="5"/>
        <v>0.33333333333333331</v>
      </c>
      <c r="O27" s="8">
        <f t="shared" si="6"/>
        <v>0</v>
      </c>
      <c r="P27" s="8">
        <f t="shared" si="7"/>
        <v>0</v>
      </c>
      <c r="Q27" s="8">
        <f t="shared" si="8"/>
        <v>0</v>
      </c>
    </row>
    <row r="28" spans="1:17" x14ac:dyDescent="0.25">
      <c r="A28" s="12">
        <f t="shared" si="9"/>
        <v>4.2999999999999989</v>
      </c>
      <c r="B28" s="1">
        <f>1/(1/gamma+1/$A28)</f>
        <v>2.311827956989247</v>
      </c>
      <c r="C28" s="1">
        <f>1-EXP(-a1_*(B28/2)^a2_+a3_)</f>
        <v>0.76816238203093767</v>
      </c>
      <c r="D28" s="1">
        <f>1/$A28/(1/gamma+alfa)</f>
        <v>0.77519379844961245</v>
      </c>
      <c r="E28" s="1">
        <f>1-EXP(-a1_*(D28/2)^a2_+a3_)</f>
        <v>0.40674827000922587</v>
      </c>
      <c r="G28" s="10">
        <f t="shared" si="15"/>
        <v>2.1666666666666665</v>
      </c>
      <c r="I28" s="8">
        <f t="shared" si="16"/>
        <v>0.33333333333333331</v>
      </c>
      <c r="J28" s="8">
        <f t="shared" si="17"/>
        <v>0.5</v>
      </c>
      <c r="K28" s="8">
        <f t="shared" si="18"/>
        <v>0.66666666666666663</v>
      </c>
      <c r="L28" s="8">
        <f t="shared" si="19"/>
        <v>0.75</v>
      </c>
      <c r="M28" s="8"/>
      <c r="N28" s="8">
        <f t="shared" si="5"/>
        <v>0.33333333333333331</v>
      </c>
      <c r="O28" s="8">
        <f t="shared" si="6"/>
        <v>0</v>
      </c>
      <c r="P28" s="8">
        <f t="shared" si="7"/>
        <v>0</v>
      </c>
      <c r="Q28" s="8">
        <f t="shared" si="8"/>
        <v>0</v>
      </c>
    </row>
    <row r="29" spans="1:17" x14ac:dyDescent="0.25">
      <c r="A29" s="12">
        <f t="shared" si="9"/>
        <v>4.5999999999999988</v>
      </c>
      <c r="B29" s="1">
        <f>1/(1/gamma+1/$A29)</f>
        <v>2.395833333333333</v>
      </c>
      <c r="C29" s="1">
        <f>1-EXP(-a1_*(B29/2)^a2_+a3_)</f>
        <v>0.77940891578726024</v>
      </c>
      <c r="D29" s="1">
        <f>1/$A29/(1/gamma+alfa)</f>
        <v>0.7246376811594204</v>
      </c>
      <c r="E29" s="1">
        <f>1-EXP(-a1_*(D29/2)^a2_+a3_)</f>
        <v>0.38722170664677169</v>
      </c>
      <c r="G29" s="10">
        <f t="shared" si="15"/>
        <v>2.1666666666666665</v>
      </c>
      <c r="I29" s="8">
        <f t="shared" si="16"/>
        <v>0.33333333333333331</v>
      </c>
      <c r="J29" s="8">
        <f t="shared" si="17"/>
        <v>0.5</v>
      </c>
      <c r="K29" s="8">
        <f t="shared" si="18"/>
        <v>0.66666666666666663</v>
      </c>
      <c r="L29" s="8">
        <f t="shared" si="19"/>
        <v>0.75</v>
      </c>
      <c r="M29" s="8"/>
      <c r="N29" s="8">
        <f t="shared" si="5"/>
        <v>0.33333333333333331</v>
      </c>
      <c r="O29" s="8">
        <f t="shared" si="6"/>
        <v>0</v>
      </c>
      <c r="P29" s="8">
        <f t="shared" si="7"/>
        <v>0</v>
      </c>
      <c r="Q29" s="8">
        <f t="shared" si="8"/>
        <v>0</v>
      </c>
    </row>
    <row r="30" spans="1:17" x14ac:dyDescent="0.25">
      <c r="A30" s="12">
        <f t="shared" si="9"/>
        <v>4.8999999999999986</v>
      </c>
      <c r="B30" s="1">
        <f>1/(1/gamma+1/$A30)</f>
        <v>2.4747474747474745</v>
      </c>
      <c r="C30" s="1">
        <f>1-EXP(-a1_*(B30/2)^a2_+a3_)</f>
        <v>0.78945330315084505</v>
      </c>
      <c r="D30" s="1">
        <f>1/$A30/(1/gamma+alfa)</f>
        <v>0.6802721088435375</v>
      </c>
      <c r="E30" s="1">
        <f>1-EXP(-a1_*(D30/2)^a2_+a3_)</f>
        <v>0.36947639737933535</v>
      </c>
      <c r="G30" s="10">
        <f t="shared" si="15"/>
        <v>2.1666666666666665</v>
      </c>
      <c r="I30" s="8">
        <f t="shared" si="16"/>
        <v>0.33333333333333331</v>
      </c>
      <c r="J30" s="8">
        <f t="shared" si="17"/>
        <v>0.5</v>
      </c>
      <c r="K30" s="8">
        <f t="shared" si="18"/>
        <v>0.66666666666666663</v>
      </c>
      <c r="L30" s="8">
        <f t="shared" si="19"/>
        <v>0.75</v>
      </c>
      <c r="M30" s="8"/>
      <c r="N30" s="8">
        <f t="shared" si="5"/>
        <v>0.33333333333333331</v>
      </c>
      <c r="O30" s="8">
        <f t="shared" si="6"/>
        <v>0</v>
      </c>
      <c r="P30" s="8">
        <f t="shared" si="7"/>
        <v>0</v>
      </c>
      <c r="Q30" s="8">
        <f t="shared" si="8"/>
        <v>0</v>
      </c>
    </row>
    <row r="31" spans="1:17" x14ac:dyDescent="0.25">
      <c r="A31" s="12">
        <f t="shared" si="9"/>
        <v>5.1999999999999984</v>
      </c>
      <c r="B31" s="1">
        <f>1/(1/gamma+1/$A31)</f>
        <v>2.5490196078431371</v>
      </c>
      <c r="C31" s="1">
        <f>1-EXP(-a1_*(B31/2)^a2_+a3_)</f>
        <v>0.7984697986890652</v>
      </c>
      <c r="D31" s="1">
        <f>1/$A31/(1/gamma+alfa)</f>
        <v>0.64102564102564119</v>
      </c>
      <c r="E31" s="1">
        <f>1-EXP(-a1_*(D31/2)^a2_+a3_)</f>
        <v>0.35328147025489953</v>
      </c>
      <c r="G31" s="10">
        <f t="shared" si="15"/>
        <v>2.1666666666666665</v>
      </c>
      <c r="I31" s="8">
        <f t="shared" si="16"/>
        <v>0.33333333333333331</v>
      </c>
      <c r="J31" s="8">
        <f t="shared" si="17"/>
        <v>0.5</v>
      </c>
      <c r="K31" s="8">
        <f t="shared" si="18"/>
        <v>0.66666666666666663</v>
      </c>
      <c r="L31" s="8">
        <f t="shared" si="19"/>
        <v>0.75</v>
      </c>
      <c r="M31" s="8"/>
      <c r="N31" s="8">
        <f t="shared" si="5"/>
        <v>0.33333333333333331</v>
      </c>
      <c r="O31" s="8">
        <f t="shared" si="6"/>
        <v>0</v>
      </c>
      <c r="P31" s="8">
        <f t="shared" si="7"/>
        <v>0</v>
      </c>
      <c r="Q31" s="8">
        <f t="shared" si="8"/>
        <v>0</v>
      </c>
    </row>
    <row r="32" spans="1:17" x14ac:dyDescent="0.25">
      <c r="A32" s="12">
        <f t="shared" si="9"/>
        <v>5.4999999999999982</v>
      </c>
      <c r="B32" s="1">
        <f>1/(1/gamma+1/$A32)</f>
        <v>2.6190476190476186</v>
      </c>
      <c r="C32" s="1">
        <f>1-EXP(-a1_*(B32/2)^a2_+a3_)</f>
        <v>0.80660153340115803</v>
      </c>
      <c r="D32" s="1">
        <f>1/$A32/(1/gamma+alfa)</f>
        <v>0.60606060606060619</v>
      </c>
      <c r="E32" s="1">
        <f>1-EXP(-a1_*(D32/2)^a2_+a3_)</f>
        <v>0.33844349867245105</v>
      </c>
      <c r="G32" s="10">
        <f t="shared" si="15"/>
        <v>2.1666666666666665</v>
      </c>
      <c r="I32" s="8">
        <f t="shared" si="16"/>
        <v>0.33333333333333331</v>
      </c>
      <c r="J32" s="8">
        <f t="shared" si="17"/>
        <v>0.5</v>
      </c>
      <c r="K32" s="8">
        <f t="shared" si="18"/>
        <v>0.66666666666666663</v>
      </c>
      <c r="L32" s="8">
        <f t="shared" si="19"/>
        <v>0.75</v>
      </c>
      <c r="M32" s="8"/>
      <c r="N32" s="8">
        <f t="shared" si="5"/>
        <v>0.33333333333333331</v>
      </c>
      <c r="O32" s="8">
        <f t="shared" si="6"/>
        <v>0</v>
      </c>
      <c r="P32" s="8">
        <f t="shared" si="7"/>
        <v>0</v>
      </c>
      <c r="Q32" s="8">
        <f t="shared" si="8"/>
        <v>0</v>
      </c>
    </row>
    <row r="33" spans="1:17" x14ac:dyDescent="0.25">
      <c r="A33" s="12">
        <f t="shared" si="9"/>
        <v>5.799999999999998</v>
      </c>
      <c r="B33" s="1">
        <f>1/(1/gamma+1/$A33)</f>
        <v>2.6851851851851847</v>
      </c>
      <c r="C33" s="1">
        <f>1-EXP(-a1_*(B33/2)^a2_+a3_)</f>
        <v>0.81396702327995374</v>
      </c>
      <c r="D33" s="1">
        <f>1/$A33/(1/gamma+alfa)</f>
        <v>0.57471264367816111</v>
      </c>
      <c r="E33" s="1">
        <f>1-EXP(-a1_*(D33/2)^a2_+a3_)</f>
        <v>0.32479943314391124</v>
      </c>
      <c r="G33" s="10">
        <f t="shared" si="15"/>
        <v>1.5</v>
      </c>
      <c r="I33" s="8">
        <f t="shared" si="16"/>
        <v>0.33333333333333331</v>
      </c>
      <c r="J33" s="8">
        <f t="shared" si="17"/>
        <v>0.5</v>
      </c>
      <c r="K33" s="8">
        <f t="shared" si="18"/>
        <v>0.66666666666666663</v>
      </c>
      <c r="L33" s="8">
        <f t="shared" si="19"/>
        <v>0.75</v>
      </c>
      <c r="M33" s="8"/>
      <c r="N33" s="8">
        <f t="shared" si="5"/>
        <v>0</v>
      </c>
      <c r="O33" s="8">
        <f t="shared" si="6"/>
        <v>0</v>
      </c>
      <c r="P33" s="8">
        <f t="shared" si="7"/>
        <v>0</v>
      </c>
      <c r="Q33" s="8">
        <f t="shared" si="8"/>
        <v>0</v>
      </c>
    </row>
    <row r="34" spans="1:17" x14ac:dyDescent="0.25">
      <c r="A34" s="12">
        <f t="shared" si="9"/>
        <v>6.0999999999999979</v>
      </c>
      <c r="B34" s="1">
        <f>1/(1/gamma+1/$A34)</f>
        <v>2.7477477477477472</v>
      </c>
      <c r="C34" s="1">
        <f>1-EXP(-a1_*(B34/2)^a2_+a3_)</f>
        <v>0.82066513406086739</v>
      </c>
      <c r="D34" s="1">
        <f>1/$A34/(1/gamma+alfa)</f>
        <v>0.54644808743169415</v>
      </c>
      <c r="E34" s="1">
        <f>1-EXP(-a1_*(D34/2)^a2_+a3_)</f>
        <v>0.31221100632073662</v>
      </c>
      <c r="G34" s="10">
        <f t="shared" ref="G34:G35" si="20">2*(MAX(I34:L34)+MAX(N34:Q34))</f>
        <v>1.5</v>
      </c>
      <c r="I34" s="8">
        <f t="shared" ref="I34:I35" si="21">IF(D$7&lt;$A34,1,0)*A$7</f>
        <v>0.33333333333333331</v>
      </c>
      <c r="J34" s="8">
        <f t="shared" ref="J34:J35" si="22">IF(D$8&lt;$A34,1,0)*A$8</f>
        <v>0.5</v>
      </c>
      <c r="K34" s="8">
        <f t="shared" ref="K34:K35" si="23">IF(D$9&lt;$A34,1,0)*A$9</f>
        <v>0.66666666666666663</v>
      </c>
      <c r="L34" s="8">
        <f t="shared" ref="L34:L35" si="24">IF(D$10&lt;$A34,1,0)*A$10</f>
        <v>0.75</v>
      </c>
      <c r="M34" s="8"/>
      <c r="N34" s="8">
        <f t="shared" si="5"/>
        <v>0</v>
      </c>
      <c r="O34" s="8">
        <f t="shared" si="6"/>
        <v>0</v>
      </c>
      <c r="P34" s="8">
        <f t="shared" si="7"/>
        <v>0</v>
      </c>
      <c r="Q34" s="8">
        <f t="shared" si="8"/>
        <v>0</v>
      </c>
    </row>
    <row r="35" spans="1:17" x14ac:dyDescent="0.25">
      <c r="A35" s="12">
        <f t="shared" si="9"/>
        <v>6.3999999999999977</v>
      </c>
      <c r="B35" s="1">
        <f>1/(1/gamma+1/$A35)</f>
        <v>2.8070175438596485</v>
      </c>
      <c r="C35" s="1">
        <f>1-EXP(-a1_*(B35/2)^a2_+a3_)</f>
        <v>0.82677890865248771</v>
      </c>
      <c r="D35" s="1">
        <f>1/$A35/(1/gamma+alfa)</f>
        <v>0.52083333333333348</v>
      </c>
      <c r="E35" s="1">
        <f>1-EXP(-a1_*(D35/2)^a2_+a3_)</f>
        <v>0.30056028880871377</v>
      </c>
      <c r="G35" s="10">
        <f t="shared" si="20"/>
        <v>1.5</v>
      </c>
      <c r="I35" s="8">
        <f t="shared" si="21"/>
        <v>0.33333333333333331</v>
      </c>
      <c r="J35" s="8">
        <f t="shared" si="22"/>
        <v>0.5</v>
      </c>
      <c r="K35" s="8">
        <f t="shared" si="23"/>
        <v>0.66666666666666663</v>
      </c>
      <c r="L35" s="8">
        <f t="shared" si="24"/>
        <v>0.75</v>
      </c>
      <c r="M35" s="8"/>
      <c r="N35" s="8">
        <f t="shared" si="5"/>
        <v>0</v>
      </c>
      <c r="O35" s="8">
        <f t="shared" si="6"/>
        <v>0</v>
      </c>
      <c r="P35" s="8">
        <f t="shared" si="7"/>
        <v>0</v>
      </c>
      <c r="Q35" s="8">
        <f t="shared" si="8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Foglio1</vt:lpstr>
      <vt:lpstr>a1_</vt:lpstr>
      <vt:lpstr>a2_</vt:lpstr>
      <vt:lpstr>a3_</vt:lpstr>
      <vt:lpstr>alfa</vt:lpstr>
      <vt:lpstr>beta</vt:lpstr>
      <vt:lpstr>gamma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BABICH FULVIO</dc:creator>
  <cp:lastModifiedBy>BABICH FULVIO</cp:lastModifiedBy>
  <dcterms:created xsi:type="dcterms:W3CDTF">2018-10-16T07:50:05Z</dcterms:created>
  <dcterms:modified xsi:type="dcterms:W3CDTF">2018-10-17T07:10:04Z</dcterms:modified>
</cp:coreProperties>
</file>