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3-24\Esercizi\2tubi\"/>
    </mc:Choice>
  </mc:AlternateContent>
  <xr:revisionPtr revIDLastSave="0" documentId="8_{D8E4B292-E5CC-4226-BF91-2FA94359BE90}" xr6:coauthVersionLast="36" xr6:coauthVersionMax="36" xr10:uidLastSave="{00000000-0000-0000-0000-000000000000}"/>
  <bookViews>
    <workbookView xWindow="0" yWindow="0" windowWidth="23040" windowHeight="8616" activeTab="3" xr2:uid="{00000000-000D-0000-FFFF-FFFF00000000}"/>
  </bookViews>
  <sheets>
    <sheet name="dati" sheetId="1" r:id="rId1"/>
    <sheet name="ambiente 1" sheetId="2" r:id="rId2"/>
    <sheet name="ambiente 2" sheetId="3" r:id="rId3"/>
    <sheet name="ambiente 3" sheetId="4" r:id="rId4"/>
    <sheet name="Foglio2" sheetId="9" r:id="rId5"/>
    <sheet name="Foglio3" sheetId="10" r:id="rId6"/>
  </sheets>
  <definedNames>
    <definedName name="Kv">dati!$B$14</definedName>
    <definedName name="mu">dati!$B$16</definedName>
    <definedName name="rho">dati!$B$15</definedName>
    <definedName name="sumcsi">dati!$B$13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B21" i="4"/>
  <c r="B20" i="4"/>
  <c r="B19" i="4"/>
  <c r="B18" i="4"/>
  <c r="H14" i="3"/>
  <c r="H11" i="3"/>
  <c r="H10" i="3"/>
  <c r="H9" i="3"/>
  <c r="H2" i="3"/>
  <c r="H2" i="4"/>
  <c r="B12" i="3"/>
  <c r="B11" i="3"/>
  <c r="B10" i="3"/>
  <c r="H9" i="2"/>
  <c r="H4" i="2"/>
  <c r="H5" i="2" s="1"/>
  <c r="H6" i="2" s="1"/>
  <c r="H2" i="2"/>
  <c r="B12" i="2"/>
  <c r="B10" i="2"/>
  <c r="B5" i="2"/>
  <c r="B6" i="2" s="1"/>
  <c r="B7" i="2" s="1"/>
  <c r="B8" i="2" s="1"/>
  <c r="H11" i="2" l="1"/>
  <c r="H7" i="2"/>
  <c r="H8" i="2" s="1"/>
  <c r="H10" i="2" s="1"/>
  <c r="H12" i="2" s="1"/>
  <c r="B9" i="2"/>
  <c r="B11" i="2" s="1"/>
  <c r="B13" i="2" s="1"/>
  <c r="H14" i="2" l="1"/>
  <c r="B14" i="3" s="1"/>
  <c r="B15" i="3" s="1"/>
  <c r="B16" i="3" s="1"/>
  <c r="B14" i="2"/>
  <c r="H4" i="3" l="1"/>
  <c r="B9" i="4"/>
  <c r="B4" i="4"/>
  <c r="B5" i="4" s="1"/>
  <c r="B9" i="3"/>
  <c r="B4" i="3"/>
  <c r="D2" i="3"/>
  <c r="J2" i="3" s="1"/>
  <c r="B5" i="3" l="1"/>
  <c r="H5" i="3"/>
  <c r="H6" i="3" s="1"/>
  <c r="B11" i="4"/>
  <c r="B6" i="4"/>
  <c r="B7" i="4" s="1"/>
  <c r="B8" i="4" s="1"/>
  <c r="B10" i="4" s="1"/>
  <c r="B12" i="4" s="1"/>
  <c r="B6" i="3" l="1"/>
  <c r="H7" i="3" s="1"/>
  <c r="H8" i="3" s="1"/>
  <c r="H12" i="3" l="1"/>
  <c r="B7" i="3"/>
  <c r="B8" i="3" s="1"/>
  <c r="B3" i="2"/>
  <c r="D2" i="4" l="1"/>
  <c r="B14" i="4" l="1"/>
  <c r="D15" i="3" l="1"/>
  <c r="B15" i="4"/>
  <c r="B16" i="4" s="1"/>
  <c r="D15" i="4" l="1"/>
</calcChain>
</file>

<file path=xl/sharedStrings.xml><?xml version="1.0" encoding="utf-8"?>
<sst xmlns="http://schemas.openxmlformats.org/spreadsheetml/2006/main" count="184" uniqueCount="73">
  <si>
    <t>m^3/h</t>
  </si>
  <si>
    <t>derivazione T</t>
  </si>
  <si>
    <t>confluenza T</t>
  </si>
  <si>
    <t>restringimento sez</t>
  </si>
  <si>
    <t>allargamento sez.</t>
  </si>
  <si>
    <t>m</t>
  </si>
  <si>
    <t>L derivazioni A/R</t>
  </si>
  <si>
    <t>rho</t>
  </si>
  <si>
    <t>kg/m^3</t>
  </si>
  <si>
    <t>mu</t>
  </si>
  <si>
    <t>kg m/s</t>
  </si>
  <si>
    <t>Pa</t>
  </si>
  <si>
    <t>A</t>
  </si>
  <si>
    <t>m^2</t>
  </si>
  <si>
    <t>u</t>
  </si>
  <si>
    <t>m/s</t>
  </si>
  <si>
    <t>Re</t>
  </si>
  <si>
    <t>Fa</t>
  </si>
  <si>
    <t>Dp_d</t>
  </si>
  <si>
    <t>Dp_c</t>
  </si>
  <si>
    <t>l/h</t>
  </si>
  <si>
    <t>Pa/m</t>
  </si>
  <si>
    <t>G</t>
  </si>
  <si>
    <t>d</t>
  </si>
  <si>
    <t>Dp_sat</t>
  </si>
  <si>
    <t xml:space="preserve">r </t>
  </si>
  <si>
    <t>Dp_t</t>
  </si>
  <si>
    <t>sum csi</t>
  </si>
  <si>
    <t>m^3/s</t>
  </si>
  <si>
    <t>DG</t>
  </si>
  <si>
    <t>bar</t>
  </si>
  <si>
    <t>Dp4-5,tot</t>
  </si>
  <si>
    <t>Dp4</t>
  </si>
  <si>
    <t>ambiente</t>
  </si>
  <si>
    <t>Conductivity: k</t>
  </si>
  <si>
    <t>Prandtl number:</t>
  </si>
  <si>
    <t xml:space="preserve">Density: </t>
  </si>
  <si>
    <t>(kg/m^3)</t>
  </si>
  <si>
    <t xml:space="preserve">Dynamic Viscosity: </t>
  </si>
  <si>
    <t>(kg/m.s)</t>
  </si>
  <si>
    <t xml:space="preserve">Kinematic Viscosity: </t>
  </si>
  <si>
    <t>(m^2/s)</t>
  </si>
  <si>
    <t>Specific Heat: cp</t>
  </si>
  <si>
    <t>(J/kg.K)</t>
  </si>
  <si>
    <t>(W/m.K)</t>
  </si>
  <si>
    <t xml:space="preserve">Thermal Diffusivity: </t>
  </si>
  <si>
    <t xml:space="preserve">Thermal Expansion Coefficient: </t>
  </si>
  <si>
    <t>(1/K)</t>
  </si>
  <si>
    <t>ambiente 1</t>
  </si>
  <si>
    <t>ambiente 2</t>
  </si>
  <si>
    <t>ambiente 3</t>
  </si>
  <si>
    <t>collegamento 2-1</t>
  </si>
  <si>
    <t>collegamento  3-2</t>
  </si>
  <si>
    <t>collegamento  4-3</t>
  </si>
  <si>
    <t>sumcsi derivazioni</t>
  </si>
  <si>
    <t>Kv terminale</t>
  </si>
  <si>
    <t>Dp2-1,tot</t>
  </si>
  <si>
    <t>Dp2</t>
  </si>
  <si>
    <t>L colonne A/R</t>
  </si>
  <si>
    <t>Dp_2</t>
  </si>
  <si>
    <t>G_2</t>
  </si>
  <si>
    <t>%</t>
  </si>
  <si>
    <t>Dp3-2,tot</t>
  </si>
  <si>
    <t>Dp3</t>
  </si>
  <si>
    <t>Dp_3</t>
  </si>
  <si>
    <t>G_3</t>
  </si>
  <si>
    <t>glicole 30%</t>
  </si>
  <si>
    <t>Dp 1</t>
  </si>
  <si>
    <t>DPv</t>
  </si>
  <si>
    <t>Gv</t>
  </si>
  <si>
    <t>Dpv</t>
  </si>
  <si>
    <t>kv</t>
  </si>
  <si>
    <t>B14-B12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</si>
</sst>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1" fontId="0" fillId="0" borderId="1" xfId="0" quotePrefix="1" applyNumberFormat="1" applyBorder="1" applyAlignment="1">
      <alignment horizontal="right" vertical="center" wrapText="1"/>
    </xf>
    <xf numFmtId="0" fontId="1" fillId="0" borderId="0" xfId="0" applyFont="1"/>
    <xf numFmtId="11" fontId="1" fillId="0" borderId="0" xfId="0" applyNumberFormat="1" applyFont="1"/>
    <xf numFmtId="164" fontId="0" fillId="0" borderId="0" xfId="0" applyNumberFormat="1"/>
    <xf numFmtId="165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682866</xdr:colOff>
      <xdr:row>9</xdr:row>
      <xdr:rowOff>46099</xdr:rowOff>
    </xdr:from>
    <xdr:to>
      <xdr:col>8</xdr:col>
      <xdr:colOff>80411</xdr:colOff>
      <xdr:row>22</xdr:row>
      <xdr:rowOff>69909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C0D798B-60D4-455D-9E41-57E2A74F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8796" y="1715873"/>
          <a:ext cx="3306937" cy="2382697"/>
        </a:xfrm>
        <a:prstGeom prst="rect">
          <a:avLst/>
        </a:prstGeom>
      </xdr:spPr>
    </xdr:pic>
    <xdr:clientData/>
  </xdr:twoCellAnchor>
  <xdr:twoCellAnchor>
    <xdr:from>
      <xdr:col>7</xdr:col>
      <xdr:colOff>178903</xdr:colOff>
      <xdr:row>17</xdr:row>
      <xdr:rowOff>106018</xdr:rowOff>
    </xdr:from>
    <xdr:to>
      <xdr:col>7</xdr:col>
      <xdr:colOff>443947</xdr:colOff>
      <xdr:row>19</xdr:row>
      <xdr:rowOff>125896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23A18EC1-8C73-4341-94D0-77C702EE0D52}"/>
            </a:ext>
          </a:extLst>
        </xdr:cNvPr>
        <xdr:cNvCxnSpPr/>
      </xdr:nvCxnSpPr>
      <xdr:spPr>
        <a:xfrm>
          <a:off x="6864625" y="3207027"/>
          <a:ext cx="265044" cy="39093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132521</xdr:colOff>
      <xdr:row>17</xdr:row>
      <xdr:rowOff>72887</xdr:rowOff>
    </xdr:from>
    <xdr:ext cx="665182" cy="405432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36937D9C-90B1-4910-92FF-385126A20CE6}"/>
            </a:ext>
          </a:extLst>
        </xdr:cNvPr>
        <xdr:cNvSpPr txBox="1"/>
      </xdr:nvSpPr>
      <xdr:spPr>
        <a:xfrm>
          <a:off x="7427843" y="3173896"/>
          <a:ext cx="6651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2000"/>
            <a:t>Dp 1</a:t>
          </a:r>
        </a:p>
      </xdr:txBody>
    </xdr:sp>
    <xdr:clientData/>
  </xdr:oneCellAnchor>
  <xdr:twoCellAnchor>
    <xdr:from>
      <xdr:col>4</xdr:col>
      <xdr:colOff>1908313</xdr:colOff>
      <xdr:row>16</xdr:row>
      <xdr:rowOff>39757</xdr:rowOff>
    </xdr:from>
    <xdr:to>
      <xdr:col>5</xdr:col>
      <xdr:colOff>139148</xdr:colOff>
      <xdr:row>16</xdr:row>
      <xdr:rowOff>112644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1BA4228F-6C41-4E6F-BC7A-96F55E15D73A}"/>
            </a:ext>
          </a:extLst>
        </xdr:cNvPr>
        <xdr:cNvSpPr/>
      </xdr:nvSpPr>
      <xdr:spPr>
        <a:xfrm>
          <a:off x="5294243" y="2955235"/>
          <a:ext cx="311427" cy="72887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13251</xdr:colOff>
      <xdr:row>19</xdr:row>
      <xdr:rowOff>46383</xdr:rowOff>
    </xdr:from>
    <xdr:to>
      <xdr:col>5</xdr:col>
      <xdr:colOff>324678</xdr:colOff>
      <xdr:row>19</xdr:row>
      <xdr:rowOff>119270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954F0714-1F5C-4F79-9CD0-9F53220AC8D3}"/>
            </a:ext>
          </a:extLst>
        </xdr:cNvPr>
        <xdr:cNvSpPr/>
      </xdr:nvSpPr>
      <xdr:spPr>
        <a:xfrm rot="10800000">
          <a:off x="5479773" y="3518453"/>
          <a:ext cx="311427" cy="7288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324677</xdr:colOff>
      <xdr:row>17</xdr:row>
      <xdr:rowOff>139149</xdr:rowOff>
    </xdr:from>
    <xdr:to>
      <xdr:col>5</xdr:col>
      <xdr:colOff>589721</xdr:colOff>
      <xdr:row>19</xdr:row>
      <xdr:rowOff>159027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7A5F9FF9-D6F3-4FE8-9614-0DB16745F709}"/>
            </a:ext>
          </a:extLst>
        </xdr:cNvPr>
        <xdr:cNvCxnSpPr/>
      </xdr:nvCxnSpPr>
      <xdr:spPr>
        <a:xfrm>
          <a:off x="5791199" y="3240158"/>
          <a:ext cx="265044" cy="39093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33130</xdr:colOff>
      <xdr:row>19</xdr:row>
      <xdr:rowOff>159026</xdr:rowOff>
    </xdr:from>
    <xdr:ext cx="665182" cy="405432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3E2102F0-F0F7-4881-905C-ABE1F5659B49}"/>
            </a:ext>
          </a:extLst>
        </xdr:cNvPr>
        <xdr:cNvSpPr txBox="1"/>
      </xdr:nvSpPr>
      <xdr:spPr>
        <a:xfrm>
          <a:off x="6109252" y="3631096"/>
          <a:ext cx="6651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2000"/>
            <a:t>Dp 2</a:t>
          </a:r>
        </a:p>
      </xdr:txBody>
    </xdr:sp>
    <xdr:clientData/>
  </xdr:oneCellAnchor>
  <xdr:twoCellAnchor>
    <xdr:from>
      <xdr:col>5</xdr:col>
      <xdr:colOff>357808</xdr:colOff>
      <xdr:row>16</xdr:row>
      <xdr:rowOff>152400</xdr:rowOff>
    </xdr:from>
    <xdr:to>
      <xdr:col>7</xdr:col>
      <xdr:colOff>86139</xdr:colOff>
      <xdr:row>16</xdr:row>
      <xdr:rowOff>165652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92F70316-9261-421A-AB89-0588593EF8A4}"/>
            </a:ext>
          </a:extLst>
        </xdr:cNvPr>
        <xdr:cNvCxnSpPr/>
      </xdr:nvCxnSpPr>
      <xdr:spPr>
        <a:xfrm>
          <a:off x="5824330" y="3067878"/>
          <a:ext cx="947531" cy="1325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59635</xdr:colOff>
      <xdr:row>19</xdr:row>
      <xdr:rowOff>112643</xdr:rowOff>
    </xdr:from>
    <xdr:to>
      <xdr:col>7</xdr:col>
      <xdr:colOff>397566</xdr:colOff>
      <xdr:row>19</xdr:row>
      <xdr:rowOff>125895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C98F8484-285C-4172-9331-F34F7E439731}"/>
            </a:ext>
          </a:extLst>
        </xdr:cNvPr>
        <xdr:cNvCxnSpPr/>
      </xdr:nvCxnSpPr>
      <xdr:spPr>
        <a:xfrm>
          <a:off x="6135757" y="3584713"/>
          <a:ext cx="947531" cy="1325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66260</xdr:colOff>
      <xdr:row>14</xdr:row>
      <xdr:rowOff>125896</xdr:rowOff>
    </xdr:from>
    <xdr:ext cx="873701" cy="405432"/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F42F6A1F-56B0-40F1-AD08-3A0C80D5698F}"/>
            </a:ext>
          </a:extLst>
        </xdr:cNvPr>
        <xdr:cNvSpPr txBox="1"/>
      </xdr:nvSpPr>
      <xdr:spPr>
        <a:xfrm>
          <a:off x="6142382" y="2670313"/>
          <a:ext cx="87370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2000"/>
            <a:t>Dp 2-1</a:t>
          </a:r>
        </a:p>
      </xdr:txBody>
    </xdr:sp>
    <xdr:clientData/>
  </xdr:oneCellAnchor>
  <xdr:oneCellAnchor>
    <xdr:from>
      <xdr:col>7</xdr:col>
      <xdr:colOff>125895</xdr:colOff>
      <xdr:row>19</xdr:row>
      <xdr:rowOff>125896</xdr:rowOff>
    </xdr:from>
    <xdr:ext cx="873701" cy="405432"/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3C92560F-A98E-4BD1-B885-D066A2A3C31B}"/>
            </a:ext>
          </a:extLst>
        </xdr:cNvPr>
        <xdr:cNvSpPr txBox="1"/>
      </xdr:nvSpPr>
      <xdr:spPr>
        <a:xfrm>
          <a:off x="6811617" y="3597966"/>
          <a:ext cx="87370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2000"/>
            <a:t>Dp 1-2</a:t>
          </a:r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2906950" cy="405432"/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8B1BABD0-D1CD-4F81-A1DE-F6F2758A5857}"/>
            </a:ext>
          </a:extLst>
        </xdr:cNvPr>
        <xdr:cNvSpPr txBox="1"/>
      </xdr:nvSpPr>
      <xdr:spPr>
        <a:xfrm>
          <a:off x="6076122" y="4399722"/>
          <a:ext cx="290695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2000"/>
            <a:t>Dp 2=Dp 1+Dp 2-1+Dp</a:t>
          </a:r>
          <a:r>
            <a:rPr lang="it-IT" sz="2000" baseline="0"/>
            <a:t> 1-2</a:t>
          </a:r>
          <a:endParaRPr lang="it-IT" sz="2000"/>
        </a:p>
      </xdr:txBody>
    </xdr:sp>
    <xdr:clientData/>
  </xdr:oneCellAnchor>
  <xdr:oneCellAnchor>
    <xdr:from>
      <xdr:col>6</xdr:col>
      <xdr:colOff>13252</xdr:colOff>
      <xdr:row>25</xdr:row>
      <xdr:rowOff>152400</xdr:rowOff>
    </xdr:from>
    <xdr:ext cx="2298706" cy="405432"/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0271B093-91AD-47F4-9706-540D299537BF}"/>
            </a:ext>
          </a:extLst>
        </xdr:cNvPr>
        <xdr:cNvSpPr txBox="1"/>
      </xdr:nvSpPr>
      <xdr:spPr>
        <a:xfrm>
          <a:off x="6089374" y="4737652"/>
          <a:ext cx="2298706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2000"/>
            <a:t>Dp 2=Dp 1+Dp 2-1-2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96520</xdr:rowOff>
    </xdr:from>
    <xdr:to>
      <xdr:col>14</xdr:col>
      <xdr:colOff>30337</xdr:colOff>
      <xdr:row>8</xdr:row>
      <xdr:rowOff>137725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859D131-2335-430D-A70A-78929C15A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96520"/>
          <a:ext cx="2087737" cy="15042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375558</xdr:colOff>
      <xdr:row>1</xdr:row>
      <xdr:rowOff>10886</xdr:rowOff>
    </xdr:from>
    <xdr:to>
      <xdr:col>13</xdr:col>
      <xdr:colOff>24895</xdr:colOff>
      <xdr:row>9</xdr:row>
      <xdr:rowOff>34674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0FE7410-7298-4493-9A8E-E279C8B22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958" y="195943"/>
          <a:ext cx="2087737" cy="1504245"/>
        </a:xfrm>
        <a:prstGeom prst="rect">
          <a:avLst/>
        </a:prstGeom>
      </xdr:spPr>
    </xdr:pic>
    <xdr:clientData/>
  </xdr:twoCellAnchor>
  <xdr:twoCellAnchor>
    <xdr:from>
      <xdr:col>10</xdr:col>
      <xdr:colOff>359228</xdr:colOff>
      <xdr:row>6</xdr:row>
      <xdr:rowOff>65314</xdr:rowOff>
    </xdr:from>
    <xdr:to>
      <xdr:col>10</xdr:col>
      <xdr:colOff>468085</xdr:colOff>
      <xdr:row>7</xdr:row>
      <xdr:rowOff>65314</xdr:rowOff>
    </xdr:to>
    <xdr:sp macro="" textlink="">
      <xdr:nvSpPr>
        <xdr:cNvPr id="3" name="Fascicolazione 2">
          <a:extLst>
            <a:ext uri="{FF2B5EF4-FFF2-40B4-BE49-F238E27FC236}">
              <a16:creationId xmlns:a16="http://schemas.microsoft.com/office/drawing/2014/main" id="{8B2A45FB-6762-4BA8-8E3D-9D6702965D6C}"/>
            </a:ext>
          </a:extLst>
        </xdr:cNvPr>
        <xdr:cNvSpPr/>
      </xdr:nvSpPr>
      <xdr:spPr>
        <a:xfrm>
          <a:off x="6455228" y="1175657"/>
          <a:ext cx="108857" cy="185057"/>
        </a:xfrm>
        <a:prstGeom prst="flowChartCol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212271</xdr:colOff>
      <xdr:row>6</xdr:row>
      <xdr:rowOff>32657</xdr:rowOff>
    </xdr:from>
    <xdr:to>
      <xdr:col>10</xdr:col>
      <xdr:colOff>370114</xdr:colOff>
      <xdr:row>7</xdr:row>
      <xdr:rowOff>114300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57B5E1CF-DAFC-45B0-81A3-3F4F516D5711}"/>
            </a:ext>
          </a:extLst>
        </xdr:cNvPr>
        <xdr:cNvCxnSpPr/>
      </xdr:nvCxnSpPr>
      <xdr:spPr>
        <a:xfrm>
          <a:off x="6308271" y="1143000"/>
          <a:ext cx="157843" cy="266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59871</xdr:colOff>
      <xdr:row>11</xdr:row>
      <xdr:rowOff>16328</xdr:rowOff>
    </xdr:from>
    <xdr:ext cx="1012072" cy="436786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24673FFF-51B4-4682-A019-BDECE4025534}"/>
            </a:ext>
          </a:extLst>
        </xdr:cNvPr>
        <xdr:cNvSpPr txBox="1"/>
      </xdr:nvSpPr>
      <xdr:spPr>
        <a:xfrm>
          <a:off x="6155871" y="2051957"/>
          <a:ext cx="1012072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/>
            <a:t>Dp_3=B14</a:t>
          </a:r>
        </a:p>
        <a:p>
          <a:r>
            <a:rPr lang="it-IT" sz="1100"/>
            <a:t>Dp_3,des=B12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441960</xdr:colOff>
      <xdr:row>32</xdr:row>
      <xdr:rowOff>99060</xdr:rowOff>
    </xdr:to>
    <xdr:pic>
      <xdr:nvPicPr>
        <xdr:cNvPr id="2" name="Immagine 1" descr="Tab_312I00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7560" cy="595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0</xdr:rowOff>
    </xdr:from>
    <xdr:to>
      <xdr:col>14</xdr:col>
      <xdr:colOff>496060</xdr:colOff>
      <xdr:row>18</xdr:row>
      <xdr:rowOff>61251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7AA3077-0BA6-47B5-937D-BEB0919F3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" y="0"/>
          <a:ext cx="8771380" cy="33530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68580</xdr:rowOff>
    </xdr:from>
    <xdr:to>
      <xdr:col>14</xdr:col>
      <xdr:colOff>236980</xdr:colOff>
      <xdr:row>37</xdr:row>
      <xdr:rowOff>167934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5376925-D4B9-4540-9C6D-3A4CB8BC7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43300"/>
          <a:ext cx="8771380" cy="3391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opLeftCell="A7" zoomScale="115" zoomScaleNormal="115" workbookViewId="0">
      <selection activeCell="A12" sqref="A12"/>
    </sheetView>
  </sheetViews>
  <sheetFormatPr defaultRowHeight="14.4" x14ac:dyDescent="0.3"/>
  <cols>
    <col min="1" max="1" width="21.77734375" customWidth="1"/>
    <col min="2" max="2" width="9.88671875" bestFit="1" customWidth="1"/>
    <col min="5" max="5" width="30.33203125" customWidth="1"/>
  </cols>
  <sheetData>
    <row r="1" spans="1:9" x14ac:dyDescent="0.3">
      <c r="A1" t="s">
        <v>33</v>
      </c>
      <c r="B1" t="s">
        <v>20</v>
      </c>
      <c r="E1" t="s">
        <v>36</v>
      </c>
      <c r="F1">
        <v>1042.5999999999999</v>
      </c>
      <c r="G1" t="s">
        <v>37</v>
      </c>
      <c r="I1" t="s">
        <v>66</v>
      </c>
    </row>
    <row r="2" spans="1:9" x14ac:dyDescent="0.3">
      <c r="A2" s="2">
        <v>1</v>
      </c>
      <c r="B2">
        <v>430</v>
      </c>
      <c r="E2" t="s">
        <v>38</v>
      </c>
      <c r="F2">
        <v>3.0438000000000002E-3</v>
      </c>
      <c r="G2" t="s">
        <v>39</v>
      </c>
    </row>
    <row r="3" spans="1:9" x14ac:dyDescent="0.3">
      <c r="A3" s="2">
        <v>2</v>
      </c>
      <c r="B3">
        <v>360</v>
      </c>
      <c r="E3" t="s">
        <v>40</v>
      </c>
      <c r="F3">
        <v>2.9195000000000002E-6</v>
      </c>
      <c r="G3" t="s">
        <v>41</v>
      </c>
    </row>
    <row r="4" spans="1:9" x14ac:dyDescent="0.3">
      <c r="A4" s="2">
        <v>3</v>
      </c>
      <c r="B4">
        <v>360</v>
      </c>
      <c r="E4" t="s">
        <v>42</v>
      </c>
      <c r="F4">
        <v>3681.6</v>
      </c>
      <c r="G4" t="s">
        <v>43</v>
      </c>
    </row>
    <row r="5" spans="1:9" x14ac:dyDescent="0.3">
      <c r="E5" t="s">
        <v>34</v>
      </c>
      <c r="F5">
        <v>0.47704000000000002</v>
      </c>
      <c r="G5" t="s">
        <v>44</v>
      </c>
    </row>
    <row r="6" spans="1:9" x14ac:dyDescent="0.3">
      <c r="E6" t="s">
        <v>35</v>
      </c>
      <c r="F6">
        <v>23.491</v>
      </c>
    </row>
    <row r="7" spans="1:9" x14ac:dyDescent="0.3">
      <c r="A7" t="s">
        <v>1</v>
      </c>
      <c r="B7">
        <v>1</v>
      </c>
      <c r="E7" t="s">
        <v>45</v>
      </c>
      <c r="F7">
        <v>1.2428E-7</v>
      </c>
      <c r="G7" t="s">
        <v>41</v>
      </c>
    </row>
    <row r="8" spans="1:9" x14ac:dyDescent="0.3">
      <c r="A8" t="s">
        <v>2</v>
      </c>
      <c r="B8">
        <v>1</v>
      </c>
      <c r="E8" t="s">
        <v>46</v>
      </c>
      <c r="F8">
        <v>3.5317E-3</v>
      </c>
      <c r="G8" t="s">
        <v>47</v>
      </c>
    </row>
    <row r="9" spans="1:9" x14ac:dyDescent="0.3">
      <c r="A9" t="s">
        <v>3</v>
      </c>
      <c r="B9">
        <v>1</v>
      </c>
    </row>
    <row r="10" spans="1:9" x14ac:dyDescent="0.3">
      <c r="A10" t="s">
        <v>4</v>
      </c>
      <c r="B10">
        <v>0.5</v>
      </c>
    </row>
    <row r="11" spans="1:9" ht="12.6" customHeight="1" x14ac:dyDescent="0.3">
      <c r="A11" t="s">
        <v>6</v>
      </c>
      <c r="B11">
        <v>6</v>
      </c>
      <c r="C11" t="s">
        <v>5</v>
      </c>
    </row>
    <row r="12" spans="1:9" ht="12.6" customHeight="1" x14ac:dyDescent="0.3">
      <c r="A12" t="s">
        <v>58</v>
      </c>
      <c r="B12">
        <v>6</v>
      </c>
      <c r="C12" t="s">
        <v>5</v>
      </c>
    </row>
    <row r="13" spans="1:9" x14ac:dyDescent="0.3">
      <c r="A13" t="s">
        <v>54</v>
      </c>
      <c r="B13">
        <v>8</v>
      </c>
    </row>
    <row r="14" spans="1:9" x14ac:dyDescent="0.3">
      <c r="A14" t="s">
        <v>55</v>
      </c>
      <c r="B14">
        <v>2.1</v>
      </c>
      <c r="C14" t="s">
        <v>0</v>
      </c>
    </row>
    <row r="15" spans="1:9" x14ac:dyDescent="0.3">
      <c r="A15" t="s">
        <v>7</v>
      </c>
      <c r="B15">
        <v>1042.5999999999999</v>
      </c>
      <c r="C15" t="s">
        <v>8</v>
      </c>
    </row>
    <row r="16" spans="1:9" x14ac:dyDescent="0.3">
      <c r="A16" t="s">
        <v>9</v>
      </c>
      <c r="B16" s="5">
        <v>3.0439999999999998E-3</v>
      </c>
      <c r="C16" t="s">
        <v>10</v>
      </c>
      <c r="D16" s="1"/>
      <c r="E16" s="5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M28"/>
  <sheetViews>
    <sheetView zoomScale="145" zoomScaleNormal="145" workbookViewId="0">
      <selection activeCell="H4" sqref="H4"/>
    </sheetView>
  </sheetViews>
  <sheetFormatPr defaultRowHeight="14.4" x14ac:dyDescent="0.3"/>
  <cols>
    <col min="1" max="1" width="16.6640625" customWidth="1"/>
    <col min="2" max="2" width="8.88671875" customWidth="1"/>
    <col min="10" max="10" width="3.5546875" customWidth="1"/>
    <col min="11" max="11" width="19.5546875" customWidth="1"/>
  </cols>
  <sheetData>
    <row r="1" spans="1:13" x14ac:dyDescent="0.3">
      <c r="A1" t="s">
        <v>48</v>
      </c>
      <c r="G1" t="s">
        <v>51</v>
      </c>
      <c r="K1" s="3"/>
      <c r="L1" s="4"/>
      <c r="M1" s="3"/>
    </row>
    <row r="2" spans="1:13" x14ac:dyDescent="0.3">
      <c r="A2" t="s">
        <v>22</v>
      </c>
      <c r="B2">
        <v>430</v>
      </c>
      <c r="C2" t="s">
        <v>20</v>
      </c>
      <c r="G2" t="s">
        <v>22</v>
      </c>
      <c r="H2">
        <f>B3</f>
        <v>1.1944444444444444E-4</v>
      </c>
      <c r="I2" t="s">
        <v>28</v>
      </c>
      <c r="J2" s="1"/>
      <c r="K2" s="3"/>
      <c r="L2" s="4"/>
      <c r="M2" s="3"/>
    </row>
    <row r="3" spans="1:13" x14ac:dyDescent="0.3">
      <c r="A3" t="s">
        <v>22</v>
      </c>
      <c r="B3">
        <f>B2/1000/3600</f>
        <v>1.1944444444444444E-4</v>
      </c>
      <c r="C3" t="s">
        <v>28</v>
      </c>
      <c r="G3" t="s">
        <v>23</v>
      </c>
      <c r="H3">
        <v>0.02</v>
      </c>
      <c r="I3" t="s">
        <v>5</v>
      </c>
      <c r="K3" s="3"/>
      <c r="L3" s="4"/>
      <c r="M3" s="3"/>
    </row>
    <row r="4" spans="1:13" x14ac:dyDescent="0.3">
      <c r="A4" t="s">
        <v>23</v>
      </c>
      <c r="B4">
        <v>0.02</v>
      </c>
      <c r="C4" t="s">
        <v>5</v>
      </c>
      <c r="G4" t="s">
        <v>12</v>
      </c>
      <c r="H4" s="5">
        <f>PI()*H3^2/4</f>
        <v>3.1415926535897931E-4</v>
      </c>
      <c r="I4" t="s">
        <v>13</v>
      </c>
      <c r="K4" s="3"/>
      <c r="L4" s="4"/>
      <c r="M4" s="3"/>
    </row>
    <row r="5" spans="1:13" x14ac:dyDescent="0.3">
      <c r="A5" t="s">
        <v>12</v>
      </c>
      <c r="B5" s="5">
        <f>PI()*B4^2/4</f>
        <v>3.1415926535897931E-4</v>
      </c>
      <c r="C5" t="s">
        <v>13</v>
      </c>
      <c r="G5" t="s">
        <v>14</v>
      </c>
      <c r="H5">
        <f>H2/H4</f>
        <v>0.38020347516397218</v>
      </c>
      <c r="I5" t="s">
        <v>15</v>
      </c>
      <c r="K5" s="3"/>
      <c r="L5" s="3"/>
      <c r="M5" s="3"/>
    </row>
    <row r="6" spans="1:13" x14ac:dyDescent="0.3">
      <c r="A6" t="s">
        <v>14</v>
      </c>
      <c r="B6">
        <f>B3/B5</f>
        <v>0.38020347516397218</v>
      </c>
      <c r="C6" t="s">
        <v>15</v>
      </c>
      <c r="G6" t="s">
        <v>16</v>
      </c>
      <c r="H6" s="1">
        <f>H5*H3*rho/mu</f>
        <v>2604.4687464254757</v>
      </c>
      <c r="J6" s="1"/>
      <c r="K6" s="3"/>
      <c r="L6" s="3"/>
      <c r="M6" s="3"/>
    </row>
    <row r="7" spans="1:13" x14ac:dyDescent="0.3">
      <c r="A7" t="s">
        <v>16</v>
      </c>
      <c r="B7" s="1">
        <f>B6*B4*rho/mu</f>
        <v>2604.4687464254757</v>
      </c>
      <c r="G7" t="s">
        <v>17</v>
      </c>
      <c r="H7" s="1">
        <f>0.316*H6^-0.25</f>
        <v>4.4234110148159637E-2</v>
      </c>
      <c r="K7" s="3"/>
      <c r="L7" s="4"/>
      <c r="M7" s="3"/>
    </row>
    <row r="8" spans="1:13" x14ac:dyDescent="0.3">
      <c r="A8" t="s">
        <v>17</v>
      </c>
      <c r="B8" s="1">
        <f>0.316*B7^-0.25</f>
        <v>4.4234110148159637E-2</v>
      </c>
      <c r="G8" t="s">
        <v>25</v>
      </c>
      <c r="H8" s="1">
        <f>H7*0.5*rho*H5^2/H3</f>
        <v>166.66606758605192</v>
      </c>
      <c r="K8" s="3"/>
      <c r="L8" s="4"/>
      <c r="M8" s="3"/>
    </row>
    <row r="9" spans="1:13" x14ac:dyDescent="0.3">
      <c r="A9" t="s">
        <v>25</v>
      </c>
      <c r="B9" s="1">
        <f>B8*0.5*rho*B6^2/B4</f>
        <v>166.66606758605192</v>
      </c>
      <c r="C9" t="s">
        <v>21</v>
      </c>
      <c r="G9" t="s">
        <v>27</v>
      </c>
      <c r="H9">
        <f>dati!B7+dati!B8</f>
        <v>2</v>
      </c>
    </row>
    <row r="10" spans="1:13" x14ac:dyDescent="0.3">
      <c r="A10" t="s">
        <v>24</v>
      </c>
      <c r="B10">
        <f>(B3*3600/Kv)^2*100000</f>
        <v>4192.7437641723354</v>
      </c>
      <c r="C10" t="s">
        <v>11</v>
      </c>
      <c r="G10" t="s">
        <v>18</v>
      </c>
      <c r="H10" s="1">
        <f>H8*dati!B12</f>
        <v>999.9964055163116</v>
      </c>
      <c r="I10" t="s">
        <v>11</v>
      </c>
      <c r="J10" s="1"/>
    </row>
    <row r="11" spans="1:13" x14ac:dyDescent="0.3">
      <c r="A11" t="s">
        <v>18</v>
      </c>
      <c r="B11" s="1">
        <f>B9*dati!B11</f>
        <v>999.9964055163116</v>
      </c>
      <c r="C11" t="s">
        <v>11</v>
      </c>
      <c r="G11" t="s">
        <v>19</v>
      </c>
      <c r="H11">
        <f>H9*0.5*rho*H5^2</f>
        <v>150.71271200240122</v>
      </c>
      <c r="I11" t="s">
        <v>11</v>
      </c>
    </row>
    <row r="12" spans="1:13" x14ac:dyDescent="0.3">
      <c r="A12" t="s">
        <v>19</v>
      </c>
      <c r="B12" s="1">
        <f>sumcsi*0.5*rho*B6^2</f>
        <v>602.85084800960487</v>
      </c>
      <c r="C12" t="s">
        <v>11</v>
      </c>
      <c r="G12" t="s">
        <v>56</v>
      </c>
      <c r="H12" s="1">
        <f>H10+H11</f>
        <v>1150.7091175187129</v>
      </c>
      <c r="I12" t="s">
        <v>11</v>
      </c>
    </row>
    <row r="13" spans="1:13" x14ac:dyDescent="0.3">
      <c r="A13" t="s">
        <v>26</v>
      </c>
      <c r="B13" s="1">
        <f>SUM(B10:B12)</f>
        <v>5795.5910176982525</v>
      </c>
      <c r="C13" t="s">
        <v>11</v>
      </c>
    </row>
    <row r="14" spans="1:13" x14ac:dyDescent="0.3">
      <c r="A14" t="s">
        <v>67</v>
      </c>
      <c r="B14" s="1">
        <f>B13</f>
        <v>5795.5910176982525</v>
      </c>
      <c r="G14" t="s">
        <v>57</v>
      </c>
      <c r="H14" s="1">
        <f>B13+H12</f>
        <v>6946.3001352169649</v>
      </c>
      <c r="I14" t="s">
        <v>11</v>
      </c>
      <c r="J14" s="1"/>
    </row>
    <row r="16" spans="1:13" x14ac:dyDescent="0.3">
      <c r="B16" s="1"/>
    </row>
    <row r="17" spans="2:10" x14ac:dyDescent="0.3">
      <c r="B17" s="1"/>
    </row>
    <row r="24" spans="2:10" x14ac:dyDescent="0.3">
      <c r="J24" s="1"/>
    </row>
    <row r="28" spans="2:10" x14ac:dyDescent="0.3">
      <c r="J28" s="1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zoomScale="150" zoomScaleNormal="150" workbookViewId="0">
      <selection activeCell="B12" sqref="B12"/>
    </sheetView>
  </sheetViews>
  <sheetFormatPr defaultRowHeight="14.4" x14ac:dyDescent="0.3"/>
  <cols>
    <col min="10" max="10" width="12.21875" bestFit="1" customWidth="1"/>
  </cols>
  <sheetData>
    <row r="1" spans="1:11" x14ac:dyDescent="0.3">
      <c r="A1" t="s">
        <v>49</v>
      </c>
      <c r="G1" t="s">
        <v>52</v>
      </c>
    </row>
    <row r="2" spans="1:11" x14ac:dyDescent="0.3">
      <c r="A2" t="s">
        <v>22</v>
      </c>
      <c r="B2">
        <v>360</v>
      </c>
      <c r="C2" t="s">
        <v>20</v>
      </c>
      <c r="D2" s="6">
        <f>B2/1000/3600</f>
        <v>9.9999999999999991E-5</v>
      </c>
      <c r="E2" t="s">
        <v>28</v>
      </c>
      <c r="G2" t="s">
        <v>22</v>
      </c>
      <c r="H2" s="6">
        <f>'ambiente 1'!B3+'ambiente 2'!D15</f>
        <v>2.2663945612441563E-4</v>
      </c>
      <c r="I2" t="s">
        <v>28</v>
      </c>
      <c r="J2">
        <f>H2*1000*3600</f>
        <v>815.90204204789632</v>
      </c>
      <c r="K2" t="s">
        <v>20</v>
      </c>
    </row>
    <row r="3" spans="1:11" x14ac:dyDescent="0.3">
      <c r="A3" t="s">
        <v>23</v>
      </c>
      <c r="B3">
        <v>1.6E-2</v>
      </c>
      <c r="C3" t="s">
        <v>5</v>
      </c>
      <c r="G3" t="s">
        <v>23</v>
      </c>
      <c r="H3">
        <v>0.02</v>
      </c>
      <c r="I3" t="s">
        <v>5</v>
      </c>
    </row>
    <row r="4" spans="1:11" x14ac:dyDescent="0.3">
      <c r="A4" t="s">
        <v>12</v>
      </c>
      <c r="B4">
        <f>PI()*B3^2/4</f>
        <v>2.0106192982974675E-4</v>
      </c>
      <c r="C4" t="s">
        <v>13</v>
      </c>
      <c r="G4" t="s">
        <v>12</v>
      </c>
      <c r="H4">
        <f>PI()*H3^2/4</f>
        <v>3.1415926535897931E-4</v>
      </c>
    </row>
    <row r="5" spans="1:11" x14ac:dyDescent="0.3">
      <c r="A5" t="s">
        <v>14</v>
      </c>
      <c r="B5">
        <f>D2/B4</f>
        <v>0.49735919716217292</v>
      </c>
      <c r="C5" t="s">
        <v>15</v>
      </c>
      <c r="G5" t="s">
        <v>14</v>
      </c>
      <c r="H5">
        <f>H2/H4</f>
        <v>0.72141579483718965</v>
      </c>
    </row>
    <row r="6" spans="1:11" x14ac:dyDescent="0.3">
      <c r="A6" t="s">
        <v>16</v>
      </c>
      <c r="B6" s="1">
        <f>rho*B5*B3/mu</f>
        <v>2725.6068276545675</v>
      </c>
      <c r="G6" t="s">
        <v>16</v>
      </c>
      <c r="H6" s="1">
        <f>rho*H5*H3/mu</f>
        <v>4941.8403922290008</v>
      </c>
    </row>
    <row r="7" spans="1:11" x14ac:dyDescent="0.3">
      <c r="A7" t="s">
        <v>17</v>
      </c>
      <c r="B7" s="1">
        <f>0.316*B6^-0.25</f>
        <v>4.3734209447894842E-2</v>
      </c>
      <c r="G7" t="s">
        <v>17</v>
      </c>
      <c r="H7" s="1">
        <f>0.316*B6^(-0.25)</f>
        <v>4.3734209447894842E-2</v>
      </c>
    </row>
    <row r="8" spans="1:11" x14ac:dyDescent="0.3">
      <c r="A8" t="s">
        <v>25</v>
      </c>
      <c r="B8" s="1">
        <f>B7*0.5*rho*B5^2/B3</f>
        <v>352.47581988933712</v>
      </c>
      <c r="C8" t="s">
        <v>21</v>
      </c>
      <c r="G8" t="s">
        <v>25</v>
      </c>
      <c r="H8" s="1">
        <f>H7*rho*0.5*H5^2/H3</f>
        <v>593.26715202479772</v>
      </c>
    </row>
    <row r="9" spans="1:11" x14ac:dyDescent="0.3">
      <c r="A9" t="s">
        <v>24</v>
      </c>
      <c r="B9">
        <f>(B2/1000/Kv)^2*100000</f>
        <v>2938.775510204081</v>
      </c>
      <c r="C9" t="s">
        <v>11</v>
      </c>
      <c r="G9" t="s">
        <v>27</v>
      </c>
      <c r="H9">
        <f>dati!$B$7+dati!$B$8</f>
        <v>2</v>
      </c>
    </row>
    <row r="10" spans="1:11" x14ac:dyDescent="0.3">
      <c r="A10" t="s">
        <v>18</v>
      </c>
      <c r="B10" s="1">
        <f>B8*dati!$B$11</f>
        <v>2114.8549193360227</v>
      </c>
      <c r="C10" t="s">
        <v>11</v>
      </c>
      <c r="G10" t="s">
        <v>18</v>
      </c>
      <c r="H10" s="1">
        <f>H8*dati!B12</f>
        <v>3559.6029121487863</v>
      </c>
      <c r="I10" t="s">
        <v>11</v>
      </c>
    </row>
    <row r="11" spans="1:11" x14ac:dyDescent="0.3">
      <c r="A11" t="s">
        <v>19</v>
      </c>
      <c r="B11" s="1">
        <f>sumcsi*0.5*rho*B5^2</f>
        <v>1031.6158795459116</v>
      </c>
      <c r="C11" t="s">
        <v>11</v>
      </c>
      <c r="G11" t="s">
        <v>19</v>
      </c>
      <c r="H11">
        <f>0.5*rho*H5^2*H9</f>
        <v>542.61152494970258</v>
      </c>
      <c r="I11" t="s">
        <v>11</v>
      </c>
    </row>
    <row r="12" spans="1:11" x14ac:dyDescent="0.3">
      <c r="A12" t="s">
        <v>26</v>
      </c>
      <c r="B12" s="1">
        <f>SUM(B9:B11)</f>
        <v>6085.2463090860156</v>
      </c>
      <c r="C12" t="s">
        <v>11</v>
      </c>
      <c r="G12" t="s">
        <v>62</v>
      </c>
      <c r="H12" s="1">
        <f>H10+H11</f>
        <v>4102.2144370984888</v>
      </c>
      <c r="I12" t="s">
        <v>11</v>
      </c>
    </row>
    <row r="14" spans="1:11" x14ac:dyDescent="0.3">
      <c r="A14" t="s">
        <v>59</v>
      </c>
      <c r="B14" s="1">
        <f>'ambiente 1'!H14</f>
        <v>6946.3001352169649</v>
      </c>
      <c r="C14" t="s">
        <v>11</v>
      </c>
      <c r="G14" t="s">
        <v>63</v>
      </c>
      <c r="H14" s="1">
        <f>B14+H12</f>
        <v>11048.514572315453</v>
      </c>
      <c r="I14" t="s">
        <v>11</v>
      </c>
    </row>
    <row r="15" spans="1:11" x14ac:dyDescent="0.3">
      <c r="A15" t="s">
        <v>60</v>
      </c>
      <c r="B15" s="1">
        <f>B2*(B14/B12)^0.525</f>
        <v>385.90204204789637</v>
      </c>
      <c r="C15" t="s">
        <v>20</v>
      </c>
      <c r="D15">
        <f>B15/1000/3600</f>
        <v>1.0719501167997121E-4</v>
      </c>
      <c r="E15" t="s">
        <v>28</v>
      </c>
    </row>
    <row r="16" spans="1:11" x14ac:dyDescent="0.3">
      <c r="A16" t="s">
        <v>29</v>
      </c>
      <c r="B16">
        <f>(B15-B2)/B2%</f>
        <v>7.1950116799712145</v>
      </c>
      <c r="C16" t="s">
        <v>61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tabSelected="1" topLeftCell="A10" zoomScale="140" zoomScaleNormal="140" workbookViewId="0">
      <selection activeCell="B22" sqref="B22"/>
    </sheetView>
  </sheetViews>
  <sheetFormatPr defaultRowHeight="14.4" x14ac:dyDescent="0.3"/>
  <sheetData>
    <row r="1" spans="1:9" x14ac:dyDescent="0.3">
      <c r="A1" t="s">
        <v>50</v>
      </c>
      <c r="G1" t="s">
        <v>53</v>
      </c>
    </row>
    <row r="2" spans="1:9" x14ac:dyDescent="0.3">
      <c r="A2" t="s">
        <v>22</v>
      </c>
      <c r="B2">
        <v>360</v>
      </c>
      <c r="C2" t="s">
        <v>20</v>
      </c>
      <c r="D2">
        <f>B2/1000/3600</f>
        <v>9.9999999999999991E-5</v>
      </c>
      <c r="E2" t="s">
        <v>28</v>
      </c>
      <c r="G2" t="s">
        <v>22</v>
      </c>
      <c r="H2">
        <f>'ambiente 1'!B3+'ambiente 2'!D15</f>
        <v>2.2663945612441563E-4</v>
      </c>
      <c r="I2" t="s">
        <v>28</v>
      </c>
    </row>
    <row r="3" spans="1:9" x14ac:dyDescent="0.3">
      <c r="A3" t="s">
        <v>23</v>
      </c>
      <c r="B3">
        <v>1.6E-2</v>
      </c>
      <c r="C3" t="s">
        <v>5</v>
      </c>
      <c r="G3" t="s">
        <v>23</v>
      </c>
      <c r="H3">
        <v>0.02</v>
      </c>
      <c r="I3" t="s">
        <v>5</v>
      </c>
    </row>
    <row r="4" spans="1:9" x14ac:dyDescent="0.3">
      <c r="A4" t="s">
        <v>12</v>
      </c>
      <c r="B4">
        <f>PI()*B3^2/4</f>
        <v>2.0106192982974675E-4</v>
      </c>
      <c r="C4" t="s">
        <v>13</v>
      </c>
      <c r="G4" t="s">
        <v>12</v>
      </c>
    </row>
    <row r="5" spans="1:9" x14ac:dyDescent="0.3">
      <c r="A5" t="s">
        <v>14</v>
      </c>
      <c r="B5">
        <f>D2/B4</f>
        <v>0.49735919716217292</v>
      </c>
      <c r="C5" t="s">
        <v>15</v>
      </c>
      <c r="G5" t="s">
        <v>14</v>
      </c>
    </row>
    <row r="6" spans="1:9" x14ac:dyDescent="0.3">
      <c r="A6" t="s">
        <v>16</v>
      </c>
      <c r="B6" s="1">
        <f>rho*B5*B3/mu</f>
        <v>2725.6068276545675</v>
      </c>
      <c r="G6" t="s">
        <v>16</v>
      </c>
      <c r="H6" s="1"/>
    </row>
    <row r="7" spans="1:9" x14ac:dyDescent="0.3">
      <c r="A7" t="s">
        <v>17</v>
      </c>
      <c r="B7" s="1">
        <f>0.316*B6^-0.25</f>
        <v>4.3734209447894842E-2</v>
      </c>
      <c r="G7" t="s">
        <v>17</v>
      </c>
      <c r="H7" s="1"/>
    </row>
    <row r="8" spans="1:9" x14ac:dyDescent="0.3">
      <c r="A8" t="s">
        <v>25</v>
      </c>
      <c r="B8" s="1">
        <f>B7*0.5*rho*B5^2/B3</f>
        <v>352.47581988933712</v>
      </c>
      <c r="C8" t="s">
        <v>21</v>
      </c>
      <c r="G8" t="s">
        <v>25</v>
      </c>
      <c r="H8" s="1"/>
    </row>
    <row r="9" spans="1:9" x14ac:dyDescent="0.3">
      <c r="A9" t="s">
        <v>24</v>
      </c>
      <c r="B9">
        <f>(B2/1000/Kv)^2*100000</f>
        <v>2938.775510204081</v>
      </c>
      <c r="C9" t="s">
        <v>11</v>
      </c>
      <c r="G9" t="s">
        <v>27</v>
      </c>
    </row>
    <row r="10" spans="1:9" x14ac:dyDescent="0.3">
      <c r="A10" t="s">
        <v>18</v>
      </c>
      <c r="B10" s="1">
        <f>B8*dati!B11</f>
        <v>2114.8549193360227</v>
      </c>
      <c r="C10" t="s">
        <v>11</v>
      </c>
      <c r="G10" t="s">
        <v>18</v>
      </c>
      <c r="H10" s="1"/>
      <c r="I10" t="s">
        <v>11</v>
      </c>
    </row>
    <row r="11" spans="1:9" x14ac:dyDescent="0.3">
      <c r="A11" t="s">
        <v>19</v>
      </c>
      <c r="B11" s="1">
        <f>sumcsi*0.5*rho*B5^2</f>
        <v>1031.6158795459116</v>
      </c>
      <c r="C11" t="s">
        <v>11</v>
      </c>
      <c r="G11" t="s">
        <v>19</v>
      </c>
      <c r="I11" t="s">
        <v>11</v>
      </c>
    </row>
    <row r="12" spans="1:9" x14ac:dyDescent="0.3">
      <c r="A12" t="s">
        <v>26</v>
      </c>
      <c r="B12" s="1">
        <f>SUM(B9:B11)</f>
        <v>6085.2463090860156</v>
      </c>
      <c r="C12" t="s">
        <v>11</v>
      </c>
      <c r="G12" t="s">
        <v>31</v>
      </c>
      <c r="H12" s="1"/>
      <c r="I12" t="s">
        <v>11</v>
      </c>
    </row>
    <row r="14" spans="1:9" x14ac:dyDescent="0.3">
      <c r="A14" t="s">
        <v>64</v>
      </c>
      <c r="B14" s="1">
        <f>'ambiente 2'!H14</f>
        <v>11048.514572315453</v>
      </c>
      <c r="G14" t="s">
        <v>32</v>
      </c>
      <c r="H14" s="1"/>
      <c r="I14" t="s">
        <v>11</v>
      </c>
    </row>
    <row r="15" spans="1:9" x14ac:dyDescent="0.3">
      <c r="A15" t="s">
        <v>65</v>
      </c>
      <c r="B15" s="1">
        <f>B2*(B14/B12)^0.525</f>
        <v>492.36934930922791</v>
      </c>
      <c r="C15" t="s">
        <v>20</v>
      </c>
      <c r="D15">
        <f>B15/1000/3600</f>
        <v>1.3676926369700777E-4</v>
      </c>
      <c r="E15" t="s">
        <v>28</v>
      </c>
    </row>
    <row r="16" spans="1:9" x14ac:dyDescent="0.3">
      <c r="A16" t="s">
        <v>29</v>
      </c>
      <c r="B16" s="1">
        <f>(B15-B2)/B15%</f>
        <v>26.884157085516424</v>
      </c>
      <c r="C16" t="s">
        <v>61</v>
      </c>
    </row>
    <row r="18" spans="1:4" x14ac:dyDescent="0.3">
      <c r="A18" t="s">
        <v>68</v>
      </c>
      <c r="B18" s="1">
        <f>B14-B12</f>
        <v>4963.2682632294373</v>
      </c>
      <c r="C18" t="s">
        <v>11</v>
      </c>
      <c r="D18" s="1" t="s">
        <v>72</v>
      </c>
    </row>
    <row r="19" spans="1:4" x14ac:dyDescent="0.3">
      <c r="A19" t="s">
        <v>69</v>
      </c>
      <c r="B19" s="1">
        <f>B2</f>
        <v>360</v>
      </c>
      <c r="C19" t="s">
        <v>20</v>
      </c>
    </row>
    <row r="20" spans="1:4" x14ac:dyDescent="0.3">
      <c r="A20" t="s">
        <v>69</v>
      </c>
      <c r="B20" s="1">
        <f>B19/1000</f>
        <v>0.36</v>
      </c>
      <c r="C20" t="s">
        <v>0</v>
      </c>
    </row>
    <row r="21" spans="1:4" x14ac:dyDescent="0.3">
      <c r="A21" t="s">
        <v>70</v>
      </c>
      <c r="B21" s="1">
        <f>B18/100000</f>
        <v>4.9632682632294374E-2</v>
      </c>
      <c r="C21" t="s">
        <v>30</v>
      </c>
    </row>
    <row r="22" spans="1:4" x14ac:dyDescent="0.3">
      <c r="A22" t="s">
        <v>71</v>
      </c>
      <c r="B22" s="1">
        <f>B20/SQRT(B21)</f>
        <v>1.6159154231540398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19" sqref="O1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8AD8-A849-478F-BCE6-EFE5354BED7C}">
  <dimension ref="A1"/>
  <sheetViews>
    <sheetView workbookViewId="0">
      <selection activeCell="Q24" sqref="Q2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dati</vt:lpstr>
      <vt:lpstr>ambiente 1</vt:lpstr>
      <vt:lpstr>ambiente 2</vt:lpstr>
      <vt:lpstr>ambiente 3</vt:lpstr>
      <vt:lpstr>Foglio2</vt:lpstr>
      <vt:lpstr>Foglio3</vt:lpstr>
      <vt:lpstr>Kv</vt:lpstr>
      <vt:lpstr>mu</vt:lpstr>
      <vt:lpstr>rho</vt:lpstr>
      <vt:lpstr>sumcsi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2019-03-25T22:38:24Z</dcterms:created>
  <dcterms:modified xsi:type="dcterms:W3CDTF">2023-10-10T09:46:01Z</dcterms:modified>
</cp:coreProperties>
</file>