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223\Desktop\"/>
    </mc:Choice>
  </mc:AlternateContent>
  <bookViews>
    <workbookView xWindow="0" yWindow="0" windowWidth="23040" windowHeight="8770" activeTab="3"/>
  </bookViews>
  <sheets>
    <sheet name="Esempio" sheetId="6" r:id="rId1"/>
    <sheet name="Activity 5.1 e 5.2" sheetId="1" r:id="rId2"/>
    <sheet name="Activity 5.3" sheetId="3" r:id="rId3"/>
    <sheet name=" Activity 5.4 e 5.5" sheetId="4" r:id="rId4"/>
    <sheet name="Activity 5.6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D35" i="4"/>
  <c r="C47" i="4" l="1"/>
  <c r="J31" i="5" l="1"/>
  <c r="F35" i="5"/>
  <c r="C34" i="5"/>
  <c r="E31" i="5"/>
  <c r="E30" i="5"/>
  <c r="F31" i="5" s="1"/>
  <c r="F32" i="5" s="1"/>
  <c r="F36" i="5" s="1"/>
  <c r="E20" i="5" l="1"/>
  <c r="E23" i="5"/>
  <c r="E21" i="5"/>
  <c r="E19" i="5"/>
  <c r="E18" i="5"/>
  <c r="C43" i="4"/>
  <c r="B10" i="4"/>
  <c r="E26" i="5" l="1"/>
  <c r="J30" i="5" s="1"/>
  <c r="J35" i="5" s="1"/>
  <c r="E25" i="5"/>
  <c r="H21" i="5"/>
  <c r="H19" i="5"/>
  <c r="L19" i="5" s="1"/>
  <c r="J12" i="1"/>
  <c r="G4" i="5"/>
  <c r="G7" i="5" s="1"/>
  <c r="D32" i="4"/>
  <c r="D31" i="4"/>
  <c r="B21" i="4"/>
  <c r="B19" i="4"/>
  <c r="B17" i="4"/>
  <c r="B15" i="4"/>
  <c r="B13" i="4"/>
  <c r="C7" i="4"/>
  <c r="C6" i="4"/>
  <c r="B11" i="3"/>
</calcChain>
</file>

<file path=xl/comments1.xml><?xml version="1.0" encoding="utf-8"?>
<comments xmlns="http://schemas.openxmlformats.org/spreadsheetml/2006/main">
  <authors>
    <author>ROSSI PAOLA</author>
  </authors>
  <commentList>
    <comment ref="A38" authorId="0" shapeId="0">
      <text>
        <r>
          <rPr>
            <b/>
            <sz val="9"/>
            <color indexed="81"/>
            <rFont val="Tahoma"/>
            <family val="2"/>
          </rPr>
          <t>ROSSI PAOLA:</t>
        </r>
        <r>
          <rPr>
            <sz val="9"/>
            <color indexed="81"/>
            <rFont val="Tahoma"/>
            <family val="2"/>
          </rPr>
          <t xml:space="preserve">
come si misura il reddito contabile partendo dall'utile operativo 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ROSSI PAOLA:</t>
        </r>
        <r>
          <rPr>
            <sz val="9"/>
            <color indexed="81"/>
            <rFont val="Tahoma"/>
            <family val="2"/>
          </rPr>
          <t xml:space="preserve">
come si misura il reddito contabile partendo dal reddito del business </t>
        </r>
      </text>
    </comment>
  </commentList>
</comments>
</file>

<file path=xl/sharedStrings.xml><?xml version="1.0" encoding="utf-8"?>
<sst xmlns="http://schemas.openxmlformats.org/spreadsheetml/2006/main" count="181" uniqueCount="114">
  <si>
    <t xml:space="preserve">SP </t>
  </si>
  <si>
    <t xml:space="preserve">Attività </t>
  </si>
  <si>
    <t xml:space="preserve">cassa </t>
  </si>
  <si>
    <t xml:space="preserve">Capitale </t>
  </si>
  <si>
    <t xml:space="preserve">CE </t>
  </si>
  <si>
    <t xml:space="preserve">Ricavi </t>
  </si>
  <si>
    <t xml:space="preserve">Costo </t>
  </si>
  <si>
    <t xml:space="preserve">Utile </t>
  </si>
  <si>
    <t xml:space="preserve">Passività + PN </t>
  </si>
  <si>
    <t>Ricavi</t>
  </si>
  <si>
    <t>Costi (CS)</t>
  </si>
  <si>
    <t>Utile</t>
  </si>
  <si>
    <t>Cassa</t>
  </si>
  <si>
    <t>Capitale</t>
  </si>
  <si>
    <t>Zucchero (rimanenze)</t>
  </si>
  <si>
    <t>Rimanenze</t>
  </si>
  <si>
    <t>Holding gain</t>
  </si>
  <si>
    <t>CE</t>
  </si>
  <si>
    <t>acquisto 2 a 30</t>
  </si>
  <si>
    <t>Vendo 1 a 50, ma il RC è 35</t>
  </si>
  <si>
    <t>RC è 38</t>
  </si>
  <si>
    <t>Vendo 1 a 60, ma il RC è 40</t>
  </si>
  <si>
    <t>Dettagliata Analisi</t>
  </si>
  <si>
    <t>tra il 1 Ottobre ed il primo Novembre</t>
  </si>
  <si>
    <t>1 Novembre metà degli utili di possesso diventano</t>
  </si>
  <si>
    <t>realizzati</t>
  </si>
  <si>
    <t xml:space="preserve">quindi si ha un utile operativo pari a </t>
  </si>
  <si>
    <t>31 Dicembre c'è un addizionale utile di possesso pari a</t>
  </si>
  <si>
    <t>Tra il 31 Dicembre ed il 31 Gennaio  si ha un utile di possesso pari a</t>
  </si>
  <si>
    <t xml:space="preserve">Al 31 Gennaio si ha un utile operativo realizzato </t>
  </si>
  <si>
    <t xml:space="preserve">Quindi per riassumere </t>
  </si>
  <si>
    <t>anno 1</t>
  </si>
  <si>
    <t>Utile operativo</t>
  </si>
  <si>
    <t>Utili di possesso realizzati</t>
  </si>
  <si>
    <t>anno 2</t>
  </si>
  <si>
    <t>1) Utile al costo storico</t>
  </si>
  <si>
    <t>Reddito del business</t>
  </si>
  <si>
    <t>Utile operativo + utili di possesso realizzati + utili di possesso non realizzati</t>
  </si>
  <si>
    <t>Prestiti</t>
  </si>
  <si>
    <t>Terreni ed immobili</t>
  </si>
  <si>
    <t>Impianti e Macchinari</t>
  </si>
  <si>
    <t>ammortamento</t>
  </si>
  <si>
    <t>Debitori</t>
  </si>
  <si>
    <t>Inflazione generale</t>
  </si>
  <si>
    <t>Impianti</t>
  </si>
  <si>
    <t>Utili di possesso</t>
  </si>
  <si>
    <t xml:space="preserve">Utili di possesso </t>
  </si>
  <si>
    <t xml:space="preserve">Costo storico </t>
  </si>
  <si>
    <t>Costo di sostituzione</t>
  </si>
  <si>
    <t>Costo storico</t>
  </si>
  <si>
    <t xml:space="preserve">ricavi </t>
  </si>
  <si>
    <t xml:space="preserve">costi </t>
  </si>
  <si>
    <t xml:space="preserve">Cassa </t>
  </si>
  <si>
    <t xml:space="preserve">Utile di possesso </t>
  </si>
  <si>
    <t>Utili di possesso non  realizzati</t>
  </si>
  <si>
    <t>2) Utile al costo storico</t>
  </si>
  <si>
    <t xml:space="preserve">Reddito contabile = </t>
  </si>
  <si>
    <t xml:space="preserve">Rimenze iniziali </t>
  </si>
  <si>
    <t xml:space="preserve">Ammortamento </t>
  </si>
  <si>
    <t>VSF</t>
  </si>
  <si>
    <t>Variazione VCF</t>
  </si>
  <si>
    <t>Rimanenze iniziali</t>
  </si>
  <si>
    <t xml:space="preserve">Rimanenze finali </t>
  </si>
  <si>
    <t xml:space="preserve">Impianti e macchinari </t>
  </si>
  <si>
    <t xml:space="preserve">valutazione al 31 Dicembre di terreni ed immobili </t>
  </si>
  <si>
    <t xml:space="preserve">Terreni e immobili </t>
  </si>
  <si>
    <t xml:space="preserve">Utile revisionato dopo l'inflazione </t>
  </si>
  <si>
    <t xml:space="preserve">Riserva da utili di possesso </t>
  </si>
  <si>
    <t>2) Reddito Business</t>
  </si>
  <si>
    <t>HC</t>
  </si>
  <si>
    <t>aggiustamenti</t>
  </si>
  <si>
    <t>Operating Profit</t>
  </si>
  <si>
    <t>reserves</t>
  </si>
  <si>
    <t>SP</t>
  </si>
  <si>
    <t>Terreni ed Immobili</t>
  </si>
  <si>
    <t>-ammortamento</t>
  </si>
  <si>
    <t>Attivo Corrente</t>
  </si>
  <si>
    <t xml:space="preserve">Rimanenze </t>
  </si>
  <si>
    <t>Passività e PN</t>
  </si>
  <si>
    <t>Riserve utili di possesso</t>
  </si>
  <si>
    <t xml:space="preserve">Crediti </t>
  </si>
  <si>
    <t>Debiti</t>
  </si>
  <si>
    <t>Utili</t>
  </si>
  <si>
    <t>N.B.= c'è un errore nel testo di riferimento a pagina 86 riporta come valore del business income 15+15+8 ma il risultato della somma è 28.</t>
  </si>
  <si>
    <t xml:space="preserve">Creditori </t>
  </si>
  <si>
    <t>operating profit + utili di possesso realizzati riconosciuti nell'anno corrente + utili di possesso realizzati riconosciuti negli anni precedenti</t>
  </si>
  <si>
    <r>
      <t xml:space="preserve">Reddito business = </t>
    </r>
    <r>
      <rPr>
        <sz val="11"/>
        <color rgb="FFFF0000"/>
        <rFont val="Calibri"/>
        <family val="2"/>
        <scheme val="minor"/>
      </rPr>
      <t xml:space="preserve">operating profit + utili realizzati riconosciuti nell'anno corrente + utili di possesso non realizzati riconosciuti nell'anno corrente </t>
    </r>
  </si>
  <si>
    <t xml:space="preserve">il reddito contabile nell'anno 2 è costituito da 20 di operating profit del 2° anno (60-40) + utili di possesso riconosciuti e realizzati nel 1° anno pari a 5 (RC35-RC30) + utili di possesso riconosciuti nell'anno 1 e realizzati nell'anno 2 pari a 3 ( </t>
  </si>
  <si>
    <t>+ utili di possesso riconosciuti e realizzati nel 2° anno pari a 2 (RC 40-RC 38)</t>
  </si>
  <si>
    <t>+ utili di possesso riconosciuti nel 1° anno e realizzati nel 2° anno pari a 8 (RC 38-RC 30)</t>
  </si>
  <si>
    <t xml:space="preserve">+ utili di possesso riconosciuti e realizzati nel 1° anno pari a 5 (RC35-RC30) </t>
  </si>
  <si>
    <r>
      <t xml:space="preserve">Reddito contabile= </t>
    </r>
    <r>
      <rPr>
        <sz val="11"/>
        <color rgb="FFFF0000"/>
        <rFont val="Calibri"/>
        <family val="2"/>
        <scheme val="minor"/>
      </rPr>
      <t xml:space="preserve">reddito business + utili di possesso realizzati riconosciuti negli anni precedenti  - utili di possesso riconosciuti e non realizzati nell'anno corrente </t>
    </r>
  </si>
  <si>
    <t xml:space="preserve">stato patrimoniale </t>
  </si>
  <si>
    <t xml:space="preserve">stato patrimoniale con distribuzione utile di 10 </t>
  </si>
  <si>
    <t>01/10/20x1</t>
  </si>
  <si>
    <t>01/11/20x1</t>
  </si>
  <si>
    <t>31/12/20x1</t>
  </si>
  <si>
    <t>31/01/20x2</t>
  </si>
  <si>
    <t>1) HC profit year 1</t>
  </si>
  <si>
    <t>2) HC profit year 2</t>
  </si>
  <si>
    <t xml:space="preserve">utili di possesso </t>
  </si>
  <si>
    <t xml:space="preserve">utili di possesso realizzato della scatola di zucchero venduta </t>
  </si>
  <si>
    <t>utile di possesso non realizzato della scatola non venduta pari a 38-35</t>
  </si>
  <si>
    <t xml:space="preserve">utile RC year 1 </t>
  </si>
  <si>
    <t>utile rc year 2</t>
  </si>
  <si>
    <t xml:space="preserve">1) Reddito Business year 1 </t>
  </si>
  <si>
    <t xml:space="preserve">il reddito contabile nell'anno 1 è costituito da 15 di operating profit del 1° anno (50-35) </t>
  </si>
  <si>
    <t>Formula 1</t>
  </si>
  <si>
    <t>Formula 2</t>
  </si>
  <si>
    <t xml:space="preserve">Applicazione Formula 1 </t>
  </si>
  <si>
    <t>Applicazione Formula 2</t>
  </si>
  <si>
    <t>1) Reddito contabile year 1</t>
  </si>
  <si>
    <t>2) Reddito contabile year 2</t>
  </si>
  <si>
    <t xml:space="preserve">2) Reddito contabile year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</si>
</sst>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16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ont="1" applyBorder="1"/>
    <xf numFmtId="0" fontId="0" fillId="2" borderId="0" xfId="0" applyFont="1" applyFill="1"/>
    <xf numFmtId="16" fontId="0" fillId="2" borderId="0" xfId="0" applyNumberFormat="1" applyFont="1" applyFill="1"/>
    <xf numFmtId="0" fontId="0" fillId="2" borderId="0" xfId="0" applyFill="1"/>
    <xf numFmtId="16" fontId="0" fillId="2" borderId="0" xfId="0" applyNumberFormat="1" applyFill="1"/>
    <xf numFmtId="0" fontId="0" fillId="2" borderId="1" xfId="0" applyFont="1" applyFill="1" applyBorder="1"/>
    <xf numFmtId="0" fontId="0" fillId="2" borderId="0" xfId="0" applyFont="1" applyFill="1" applyBorder="1"/>
    <xf numFmtId="0" fontId="1" fillId="0" borderId="0" xfId="0" applyFont="1"/>
    <xf numFmtId="0" fontId="0" fillId="3" borderId="0" xfId="0" applyFont="1" applyFill="1"/>
    <xf numFmtId="16" fontId="0" fillId="3" borderId="0" xfId="0" applyNumberFormat="1" applyFont="1" applyFill="1"/>
    <xf numFmtId="0" fontId="0" fillId="3" borderId="0" xfId="0" applyFill="1"/>
    <xf numFmtId="16" fontId="0" fillId="3" borderId="0" xfId="0" applyNumberFormat="1" applyFill="1"/>
    <xf numFmtId="1" fontId="0" fillId="0" borderId="0" xfId="0" applyNumberFormat="1"/>
    <xf numFmtId="0" fontId="2" fillId="0" borderId="0" xfId="0" applyFont="1"/>
    <xf numFmtId="0" fontId="0" fillId="0" borderId="0" xfId="0" quotePrefix="1"/>
    <xf numFmtId="0" fontId="2" fillId="0" borderId="0" xfId="0" quotePrefix="1" applyFont="1"/>
    <xf numFmtId="0" fontId="0" fillId="0" borderId="2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G16" sqref="G15:G16"/>
    </sheetView>
  </sheetViews>
  <sheetFormatPr defaultRowHeight="14.5" x14ac:dyDescent="0.35"/>
  <cols>
    <col min="1" max="1" width="18.6328125" bestFit="1" customWidth="1"/>
  </cols>
  <sheetData>
    <row r="2" spans="1:4" x14ac:dyDescent="0.35">
      <c r="A2" s="2">
        <v>43832</v>
      </c>
    </row>
    <row r="3" spans="1:4" x14ac:dyDescent="0.35">
      <c r="A3" t="s">
        <v>14</v>
      </c>
      <c r="B3">
        <v>40</v>
      </c>
      <c r="C3" t="s">
        <v>13</v>
      </c>
      <c r="D3">
        <v>100</v>
      </c>
    </row>
    <row r="4" spans="1:4" x14ac:dyDescent="0.35">
      <c r="A4" t="s">
        <v>12</v>
      </c>
      <c r="B4">
        <v>60</v>
      </c>
    </row>
    <row r="5" spans="1:4" x14ac:dyDescent="0.35">
      <c r="B5">
        <v>100</v>
      </c>
      <c r="D5">
        <v>100</v>
      </c>
    </row>
    <row r="7" spans="1:4" x14ac:dyDescent="0.35">
      <c r="A7" s="2">
        <v>43836</v>
      </c>
    </row>
    <row r="8" spans="1:4" x14ac:dyDescent="0.35">
      <c r="A8" t="s">
        <v>14</v>
      </c>
      <c r="B8">
        <v>44</v>
      </c>
      <c r="C8" t="s">
        <v>13</v>
      </c>
      <c r="D8">
        <v>110</v>
      </c>
    </row>
    <row r="9" spans="1:4" x14ac:dyDescent="0.35">
      <c r="A9" t="s">
        <v>12</v>
      </c>
      <c r="B9">
        <v>66</v>
      </c>
    </row>
    <row r="10" spans="1:4" x14ac:dyDescent="0.35">
      <c r="B10">
        <v>110</v>
      </c>
      <c r="D10">
        <v>110</v>
      </c>
    </row>
    <row r="12" spans="1:4" x14ac:dyDescent="0.35">
      <c r="A12" t="s">
        <v>50</v>
      </c>
      <c r="B12">
        <v>50</v>
      </c>
    </row>
    <row r="13" spans="1:4" x14ac:dyDescent="0.35">
      <c r="A13" t="s">
        <v>51</v>
      </c>
      <c r="B13">
        <v>40</v>
      </c>
    </row>
    <row r="14" spans="1:4" x14ac:dyDescent="0.35">
      <c r="B14">
        <v>10</v>
      </c>
    </row>
    <row r="15" spans="1:4" x14ac:dyDescent="0.35">
      <c r="A15" s="2">
        <v>43834</v>
      </c>
    </row>
    <row r="16" spans="1:4" x14ac:dyDescent="0.35">
      <c r="A16" t="s">
        <v>52</v>
      </c>
      <c r="B16">
        <v>110</v>
      </c>
      <c r="C16" t="s">
        <v>13</v>
      </c>
      <c r="D16">
        <v>110</v>
      </c>
    </row>
    <row r="19" spans="1:4" x14ac:dyDescent="0.35">
      <c r="A19" s="2">
        <v>43836</v>
      </c>
    </row>
    <row r="20" spans="1:4" x14ac:dyDescent="0.35">
      <c r="A20" t="s">
        <v>14</v>
      </c>
      <c r="B20">
        <v>44</v>
      </c>
      <c r="C20" t="s">
        <v>13</v>
      </c>
      <c r="D20">
        <v>100</v>
      </c>
    </row>
    <row r="21" spans="1:4" x14ac:dyDescent="0.35">
      <c r="A21" t="s">
        <v>12</v>
      </c>
      <c r="B21">
        <v>56</v>
      </c>
    </row>
    <row r="22" spans="1:4" x14ac:dyDescent="0.35">
      <c r="B22">
        <v>100</v>
      </c>
      <c r="D22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L16" sqref="L16"/>
    </sheetView>
  </sheetViews>
  <sheetFormatPr defaultRowHeight="14.5" x14ac:dyDescent="0.35"/>
  <cols>
    <col min="3" max="3" width="8.08984375" customWidth="1"/>
    <col min="6" max="6" width="9.6328125" customWidth="1"/>
  </cols>
  <sheetData>
    <row r="1" spans="1:15" x14ac:dyDescent="0.35">
      <c r="F1" s="1"/>
      <c r="G1" s="1"/>
    </row>
    <row r="2" spans="1:15" x14ac:dyDescent="0.35">
      <c r="C2" s="1"/>
      <c r="D2" s="8" t="s">
        <v>0</v>
      </c>
      <c r="E2" s="9">
        <v>43834</v>
      </c>
      <c r="F2" s="8"/>
      <c r="G2" s="8"/>
      <c r="H2" s="10"/>
      <c r="I2" s="11">
        <v>43834</v>
      </c>
      <c r="J2" s="10"/>
      <c r="K2" s="10"/>
      <c r="L2" s="10"/>
      <c r="M2" s="10"/>
      <c r="N2" s="10"/>
      <c r="O2" s="10"/>
    </row>
    <row r="3" spans="1:15" x14ac:dyDescent="0.35">
      <c r="A3" s="14" t="s">
        <v>47</v>
      </c>
      <c r="B3" s="14"/>
      <c r="C3" s="1"/>
      <c r="D3" s="8" t="s">
        <v>1</v>
      </c>
      <c r="E3" s="8"/>
      <c r="F3" s="8" t="s">
        <v>8</v>
      </c>
      <c r="G3" s="8"/>
      <c r="H3" s="10"/>
      <c r="I3" s="8" t="s">
        <v>4</v>
      </c>
      <c r="J3" s="8"/>
      <c r="K3" s="10"/>
      <c r="L3" s="10"/>
      <c r="M3" s="10"/>
      <c r="N3" s="10"/>
      <c r="O3" s="10"/>
    </row>
    <row r="4" spans="1:15" x14ac:dyDescent="0.35">
      <c r="C4" s="1"/>
      <c r="D4" s="8" t="s">
        <v>2</v>
      </c>
      <c r="E4" s="8">
        <v>110</v>
      </c>
      <c r="F4" s="8" t="s">
        <v>3</v>
      </c>
      <c r="G4" s="8">
        <v>100</v>
      </c>
      <c r="H4" s="10"/>
      <c r="I4" s="12" t="s">
        <v>5</v>
      </c>
      <c r="J4" s="12">
        <v>50</v>
      </c>
      <c r="K4" s="10"/>
      <c r="L4" s="10"/>
      <c r="M4" s="10"/>
      <c r="N4" s="10"/>
      <c r="O4" s="10"/>
    </row>
    <row r="5" spans="1:15" x14ac:dyDescent="0.35">
      <c r="C5" s="1"/>
      <c r="D5" s="8"/>
      <c r="E5" s="8"/>
      <c r="F5" s="8" t="s">
        <v>11</v>
      </c>
      <c r="G5" s="8">
        <v>10</v>
      </c>
      <c r="H5" s="10"/>
      <c r="I5" s="12" t="s">
        <v>6</v>
      </c>
      <c r="J5" s="12">
        <v>40</v>
      </c>
      <c r="K5" s="10"/>
      <c r="L5" s="10"/>
      <c r="M5" s="10"/>
      <c r="N5" s="10"/>
      <c r="O5" s="10"/>
    </row>
    <row r="6" spans="1:15" x14ac:dyDescent="0.35">
      <c r="C6" s="1"/>
      <c r="D6" s="10"/>
      <c r="E6" s="10"/>
      <c r="F6" s="10"/>
      <c r="G6" s="10"/>
      <c r="H6" s="10"/>
      <c r="I6" s="12" t="s">
        <v>7</v>
      </c>
      <c r="J6" s="12">
        <v>10</v>
      </c>
      <c r="K6" s="10"/>
      <c r="L6" s="10"/>
      <c r="M6" s="10"/>
      <c r="N6" s="10"/>
      <c r="O6" s="10"/>
    </row>
    <row r="7" spans="1:15" x14ac:dyDescent="0.35">
      <c r="C7" s="1"/>
      <c r="D7" s="10"/>
      <c r="E7" s="10"/>
      <c r="F7" s="10"/>
      <c r="G7" s="10"/>
      <c r="H7" s="10"/>
      <c r="I7" s="13"/>
      <c r="J7" s="13"/>
      <c r="K7" s="10"/>
      <c r="L7" s="10"/>
      <c r="M7" s="10"/>
      <c r="N7" s="10"/>
      <c r="O7" s="10"/>
    </row>
    <row r="8" spans="1:15" x14ac:dyDescent="0.35">
      <c r="C8" s="1"/>
      <c r="I8" s="7"/>
      <c r="J8" s="7"/>
    </row>
    <row r="9" spans="1:15" x14ac:dyDescent="0.35">
      <c r="A9" t="s">
        <v>48</v>
      </c>
      <c r="C9" s="1"/>
      <c r="D9" s="15" t="s">
        <v>0</v>
      </c>
      <c r="E9" s="16">
        <v>43834</v>
      </c>
      <c r="F9" s="15" t="s">
        <v>8</v>
      </c>
      <c r="G9" s="15"/>
      <c r="H9" s="17"/>
      <c r="I9" s="17" t="s">
        <v>17</v>
      </c>
      <c r="J9" s="18">
        <v>43834</v>
      </c>
      <c r="K9" s="17"/>
      <c r="L9" s="17"/>
      <c r="M9" s="17"/>
      <c r="N9" s="17"/>
      <c r="O9" s="17"/>
    </row>
    <row r="10" spans="1:15" x14ac:dyDescent="0.35">
      <c r="C10" s="1"/>
      <c r="D10" s="15" t="s">
        <v>1</v>
      </c>
      <c r="E10" s="15"/>
      <c r="F10" s="15" t="s">
        <v>3</v>
      </c>
      <c r="G10" s="15">
        <v>100</v>
      </c>
      <c r="H10" s="17"/>
      <c r="I10" s="17" t="s">
        <v>9</v>
      </c>
      <c r="J10" s="17">
        <v>50</v>
      </c>
      <c r="K10" s="17"/>
      <c r="L10" s="17"/>
      <c r="M10" s="17"/>
      <c r="N10" s="17"/>
      <c r="O10" s="17"/>
    </row>
    <row r="11" spans="1:15" x14ac:dyDescent="0.35">
      <c r="C11" s="1"/>
      <c r="D11" s="15" t="s">
        <v>2</v>
      </c>
      <c r="E11" s="15">
        <v>110</v>
      </c>
      <c r="F11" s="15" t="s">
        <v>45</v>
      </c>
      <c r="G11" s="15">
        <v>4</v>
      </c>
      <c r="H11" s="17"/>
      <c r="I11" s="17" t="s">
        <v>10</v>
      </c>
      <c r="J11" s="17">
        <v>44</v>
      </c>
      <c r="K11" s="17"/>
      <c r="L11" s="17"/>
      <c r="M11" s="17"/>
      <c r="N11" s="17"/>
      <c r="O11" s="17"/>
    </row>
    <row r="12" spans="1:15" x14ac:dyDescent="0.35">
      <c r="C12" s="1"/>
      <c r="D12" s="15"/>
      <c r="E12" s="15"/>
      <c r="F12" s="15" t="s">
        <v>11</v>
      </c>
      <c r="G12" s="17">
        <v>6</v>
      </c>
      <c r="H12" s="17"/>
      <c r="I12" s="17" t="s">
        <v>11</v>
      </c>
      <c r="J12" s="17">
        <f>J10-J11</f>
        <v>6</v>
      </c>
      <c r="K12" s="17"/>
      <c r="L12" s="17"/>
      <c r="M12" s="17"/>
      <c r="N12" s="17"/>
      <c r="O12" s="17"/>
    </row>
    <row r="13" spans="1:15" x14ac:dyDescent="0.35">
      <c r="C13" s="1"/>
      <c r="D13" s="17"/>
      <c r="E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35">
      <c r="C14" s="1"/>
      <c r="D14" s="15"/>
      <c r="E14" s="16"/>
      <c r="F14" s="15"/>
      <c r="G14" s="15"/>
      <c r="H14" s="17"/>
      <c r="I14" s="17"/>
      <c r="J14" s="17"/>
      <c r="K14" s="17"/>
      <c r="L14" s="17"/>
      <c r="M14" s="17"/>
      <c r="N14" s="17"/>
      <c r="O14" s="17"/>
    </row>
    <row r="15" spans="1:15" x14ac:dyDescent="0.35">
      <c r="C15" s="1"/>
      <c r="D15" s="11">
        <v>43836</v>
      </c>
      <c r="E15" s="10" t="s">
        <v>92</v>
      </c>
      <c r="F15" s="10"/>
      <c r="G15" s="10"/>
      <c r="H15" s="10"/>
      <c r="I15" s="11">
        <v>43836</v>
      </c>
      <c r="J15" s="10"/>
      <c r="K15" s="10" t="s">
        <v>93</v>
      </c>
      <c r="L15" s="10"/>
      <c r="M15" s="10"/>
      <c r="N15" s="10"/>
      <c r="O15" s="10"/>
    </row>
    <row r="16" spans="1:15" x14ac:dyDescent="0.35">
      <c r="A16" t="s">
        <v>49</v>
      </c>
      <c r="C16" s="1"/>
      <c r="D16" s="10" t="s">
        <v>14</v>
      </c>
      <c r="E16" s="10">
        <v>44</v>
      </c>
      <c r="F16" s="10" t="s">
        <v>13</v>
      </c>
      <c r="G16" s="10">
        <v>100</v>
      </c>
      <c r="H16" s="10"/>
      <c r="I16" s="10" t="s">
        <v>14</v>
      </c>
      <c r="J16" s="10">
        <v>44</v>
      </c>
      <c r="K16" s="10" t="s">
        <v>13</v>
      </c>
      <c r="L16" s="10">
        <v>100</v>
      </c>
      <c r="M16" s="10"/>
      <c r="N16" s="10"/>
      <c r="O16" s="10"/>
    </row>
    <row r="17" spans="1:15" x14ac:dyDescent="0.35">
      <c r="C17" s="1"/>
      <c r="D17" s="10" t="s">
        <v>12</v>
      </c>
      <c r="E17" s="10">
        <v>66</v>
      </c>
      <c r="F17" s="10" t="s">
        <v>7</v>
      </c>
      <c r="G17" s="10">
        <v>10</v>
      </c>
      <c r="H17" s="10"/>
      <c r="I17" s="10" t="s">
        <v>12</v>
      </c>
      <c r="J17" s="10">
        <v>56</v>
      </c>
      <c r="K17" s="10"/>
      <c r="L17" s="10"/>
      <c r="M17" s="10"/>
      <c r="N17" s="10"/>
      <c r="O17" s="10"/>
    </row>
    <row r="18" spans="1:15" x14ac:dyDescent="0.35">
      <c r="C18" s="1"/>
    </row>
    <row r="19" spans="1:15" x14ac:dyDescent="0.35">
      <c r="A19" t="s">
        <v>48</v>
      </c>
      <c r="C19" s="1"/>
      <c r="D19" s="18">
        <v>43836</v>
      </c>
      <c r="E19" s="17"/>
      <c r="F19" s="17"/>
      <c r="G19" s="17"/>
      <c r="H19" s="17"/>
      <c r="I19" s="18">
        <v>43836</v>
      </c>
      <c r="J19" s="17"/>
      <c r="K19" s="17"/>
      <c r="L19" s="17"/>
      <c r="M19" s="17"/>
      <c r="N19" s="17"/>
      <c r="O19" s="17"/>
    </row>
    <row r="20" spans="1:15" x14ac:dyDescent="0.35">
      <c r="C20" s="1"/>
      <c r="D20" s="17" t="s">
        <v>14</v>
      </c>
      <c r="E20" s="17">
        <v>44</v>
      </c>
      <c r="F20" s="17" t="s">
        <v>13</v>
      </c>
      <c r="G20" s="17">
        <v>100</v>
      </c>
      <c r="H20" s="17"/>
      <c r="I20" s="17" t="s">
        <v>14</v>
      </c>
      <c r="J20" s="17">
        <v>44</v>
      </c>
      <c r="K20" s="17" t="s">
        <v>13</v>
      </c>
      <c r="L20" s="17">
        <v>100</v>
      </c>
      <c r="M20" s="17"/>
      <c r="N20" s="17"/>
      <c r="O20" s="17"/>
    </row>
    <row r="21" spans="1:15" x14ac:dyDescent="0.35">
      <c r="C21" s="1"/>
      <c r="D21" s="17" t="s">
        <v>12</v>
      </c>
      <c r="E21" s="17">
        <v>66</v>
      </c>
      <c r="F21" s="17" t="s">
        <v>46</v>
      </c>
      <c r="G21" s="17">
        <v>4</v>
      </c>
      <c r="H21" s="17"/>
      <c r="I21" s="17" t="s">
        <v>12</v>
      </c>
      <c r="J21" s="17">
        <v>60</v>
      </c>
      <c r="K21" s="17" t="s">
        <v>46</v>
      </c>
      <c r="L21" s="17">
        <v>4</v>
      </c>
      <c r="M21" s="17"/>
      <c r="N21" s="17"/>
      <c r="O21" s="17"/>
    </row>
    <row r="22" spans="1:15" x14ac:dyDescent="0.35">
      <c r="C22" s="1"/>
      <c r="D22" s="17"/>
      <c r="E22" s="17"/>
      <c r="F22" s="17" t="s">
        <v>11</v>
      </c>
      <c r="G22" s="17">
        <v>6</v>
      </c>
      <c r="H22" s="17"/>
      <c r="I22" s="17"/>
      <c r="J22" s="17"/>
      <c r="K22" s="17"/>
      <c r="L22" s="17"/>
      <c r="M22" s="17"/>
      <c r="N22" s="17"/>
      <c r="O22" s="17"/>
    </row>
    <row r="23" spans="1:15" x14ac:dyDescent="0.35">
      <c r="C23" s="1"/>
    </row>
    <row r="24" spans="1:15" x14ac:dyDescent="0.35">
      <c r="C24" s="1"/>
    </row>
    <row r="25" spans="1:15" x14ac:dyDescent="0.35">
      <c r="C25" s="1"/>
    </row>
  </sheetData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F21" sqref="F21"/>
    </sheetView>
  </sheetViews>
  <sheetFormatPr defaultRowHeight="14.5" x14ac:dyDescent="0.35"/>
  <cols>
    <col min="1" max="1" width="14.6328125" customWidth="1"/>
    <col min="6" max="6" width="11.08984375" customWidth="1"/>
  </cols>
  <sheetData>
    <row r="1" spans="1:16" x14ac:dyDescent="0.35">
      <c r="A1" s="2">
        <v>43831</v>
      </c>
    </row>
    <row r="2" spans="1:16" x14ac:dyDescent="0.35">
      <c r="A2" t="s">
        <v>12</v>
      </c>
      <c r="B2">
        <v>100</v>
      </c>
      <c r="C2" t="s">
        <v>13</v>
      </c>
      <c r="D2">
        <v>100</v>
      </c>
    </row>
    <row r="3" spans="1:16" x14ac:dyDescent="0.35">
      <c r="B3">
        <v>100</v>
      </c>
      <c r="D3">
        <v>100</v>
      </c>
    </row>
    <row r="4" spans="1:16" x14ac:dyDescent="0.35">
      <c r="A4" s="2">
        <v>43832</v>
      </c>
    </row>
    <row r="5" spans="1:16" x14ac:dyDescent="0.35">
      <c r="A5" t="s">
        <v>14</v>
      </c>
      <c r="B5">
        <v>40</v>
      </c>
      <c r="C5" t="s">
        <v>13</v>
      </c>
      <c r="D5">
        <v>100</v>
      </c>
      <c r="F5" t="s">
        <v>15</v>
      </c>
      <c r="G5" t="s">
        <v>12</v>
      </c>
      <c r="H5" t="s">
        <v>13</v>
      </c>
    </row>
    <row r="6" spans="1:16" x14ac:dyDescent="0.35">
      <c r="A6" t="s">
        <v>12</v>
      </c>
      <c r="B6">
        <v>60</v>
      </c>
      <c r="F6">
        <v>40</v>
      </c>
      <c r="G6">
        <v>60</v>
      </c>
      <c r="H6">
        <v>100</v>
      </c>
    </row>
    <row r="7" spans="1:16" x14ac:dyDescent="0.35">
      <c r="B7">
        <v>100</v>
      </c>
      <c r="D7">
        <v>100</v>
      </c>
    </row>
    <row r="8" spans="1:16" x14ac:dyDescent="0.35">
      <c r="A8" s="2">
        <v>43833</v>
      </c>
      <c r="F8" s="2">
        <v>43833</v>
      </c>
      <c r="L8" s="2">
        <v>43834</v>
      </c>
    </row>
    <row r="9" spans="1:16" x14ac:dyDescent="0.35">
      <c r="A9" t="s">
        <v>14</v>
      </c>
      <c r="B9">
        <v>44</v>
      </c>
      <c r="C9" t="s">
        <v>13</v>
      </c>
      <c r="D9">
        <v>100</v>
      </c>
      <c r="F9" s="23" t="s">
        <v>15</v>
      </c>
      <c r="G9" s="23"/>
      <c r="I9" s="23" t="s">
        <v>12</v>
      </c>
      <c r="J9" s="23"/>
      <c r="L9" s="23" t="s">
        <v>15</v>
      </c>
      <c r="M9" s="23"/>
      <c r="O9" s="23" t="s">
        <v>12</v>
      </c>
      <c r="P9" s="23"/>
    </row>
    <row r="10" spans="1:16" x14ac:dyDescent="0.35">
      <c r="A10" t="s">
        <v>12</v>
      </c>
      <c r="B10">
        <v>60</v>
      </c>
      <c r="C10" t="s">
        <v>53</v>
      </c>
      <c r="D10">
        <v>4</v>
      </c>
      <c r="F10">
        <v>40</v>
      </c>
      <c r="G10" s="3"/>
      <c r="I10" s="5">
        <v>60</v>
      </c>
      <c r="L10">
        <v>44</v>
      </c>
      <c r="M10" s="3">
        <v>44</v>
      </c>
      <c r="O10" s="5">
        <v>60</v>
      </c>
    </row>
    <row r="11" spans="1:16" x14ac:dyDescent="0.35">
      <c r="B11">
        <f>B9+B10</f>
        <v>104</v>
      </c>
      <c r="D11">
        <v>104</v>
      </c>
      <c r="F11">
        <v>4</v>
      </c>
      <c r="G11" s="4">
        <v>44</v>
      </c>
      <c r="I11" s="6"/>
      <c r="M11" s="4"/>
      <c r="O11" s="6">
        <v>50</v>
      </c>
    </row>
    <row r="12" spans="1:16" x14ac:dyDescent="0.35">
      <c r="A12" s="2">
        <v>43834</v>
      </c>
      <c r="F12">
        <v>44</v>
      </c>
      <c r="G12" s="4">
        <v>44</v>
      </c>
      <c r="I12" s="6"/>
      <c r="M12" s="4"/>
      <c r="O12" s="6"/>
    </row>
    <row r="13" spans="1:16" x14ac:dyDescent="0.35">
      <c r="A13" t="s">
        <v>12</v>
      </c>
      <c r="B13">
        <v>110</v>
      </c>
      <c r="C13" t="s">
        <v>13</v>
      </c>
      <c r="D13">
        <v>100</v>
      </c>
    </row>
    <row r="14" spans="1:16" x14ac:dyDescent="0.35">
      <c r="C14" t="s">
        <v>53</v>
      </c>
      <c r="D14">
        <v>4</v>
      </c>
      <c r="F14" s="23" t="s">
        <v>13</v>
      </c>
      <c r="G14" s="23"/>
      <c r="I14" s="23" t="s">
        <v>16</v>
      </c>
      <c r="J14" s="23"/>
      <c r="L14" s="23" t="s">
        <v>13</v>
      </c>
      <c r="M14" s="23"/>
      <c r="O14" s="23" t="s">
        <v>16</v>
      </c>
      <c r="P14" s="23"/>
    </row>
    <row r="15" spans="1:16" x14ac:dyDescent="0.35">
      <c r="C15" t="s">
        <v>11</v>
      </c>
      <c r="D15">
        <v>6</v>
      </c>
      <c r="G15" s="3">
        <v>100</v>
      </c>
      <c r="J15" s="3">
        <v>4</v>
      </c>
      <c r="M15" s="3">
        <v>100</v>
      </c>
      <c r="P15" s="3">
        <v>4</v>
      </c>
    </row>
    <row r="16" spans="1:16" x14ac:dyDescent="0.35">
      <c r="A16" s="2">
        <v>43835</v>
      </c>
      <c r="G16" s="4"/>
      <c r="J16" s="4"/>
      <c r="M16" s="4"/>
      <c r="P16" s="4"/>
    </row>
    <row r="17" spans="1:16" x14ac:dyDescent="0.35">
      <c r="A17" t="s">
        <v>14</v>
      </c>
      <c r="B17">
        <v>44</v>
      </c>
      <c r="C17" t="s">
        <v>13</v>
      </c>
      <c r="D17">
        <v>100</v>
      </c>
      <c r="G17" s="4"/>
      <c r="J17" s="4"/>
      <c r="M17" s="4"/>
      <c r="P17" s="4"/>
    </row>
    <row r="18" spans="1:16" x14ac:dyDescent="0.35">
      <c r="A18" t="s">
        <v>12</v>
      </c>
      <c r="B18">
        <v>66</v>
      </c>
      <c r="C18" t="s">
        <v>53</v>
      </c>
      <c r="D18">
        <v>4</v>
      </c>
    </row>
    <row r="19" spans="1:16" x14ac:dyDescent="0.35">
      <c r="C19" t="s">
        <v>11</v>
      </c>
      <c r="D19">
        <v>6</v>
      </c>
      <c r="N19" s="23" t="s">
        <v>17</v>
      </c>
      <c r="O19" s="23"/>
    </row>
    <row r="20" spans="1:16" x14ac:dyDescent="0.35">
      <c r="B20">
        <v>110</v>
      </c>
      <c r="D20">
        <v>110</v>
      </c>
      <c r="N20">
        <v>44</v>
      </c>
      <c r="O20" s="3">
        <v>50</v>
      </c>
    </row>
    <row r="21" spans="1:16" x14ac:dyDescent="0.35">
      <c r="N21">
        <v>6</v>
      </c>
      <c r="O21" s="4"/>
    </row>
    <row r="22" spans="1:16" x14ac:dyDescent="0.35">
      <c r="N22">
        <v>50</v>
      </c>
      <c r="O22" s="4">
        <v>50</v>
      </c>
    </row>
  </sheetData>
  <mergeCells count="9">
    <mergeCell ref="O9:P9"/>
    <mergeCell ref="L14:M14"/>
    <mergeCell ref="O14:P14"/>
    <mergeCell ref="N19:O19"/>
    <mergeCell ref="F9:G9"/>
    <mergeCell ref="I9:J9"/>
    <mergeCell ref="F14:G14"/>
    <mergeCell ref="I14:J14"/>
    <mergeCell ref="L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topLeftCell="A46" zoomScale="160" zoomScaleNormal="160" workbookViewId="0">
      <selection activeCell="B50" sqref="B50"/>
    </sheetView>
  </sheetViews>
  <sheetFormatPr defaultRowHeight="14.5" x14ac:dyDescent="0.35"/>
  <cols>
    <col min="1" max="1" width="14.7265625" customWidth="1"/>
    <col min="2" max="2" width="29.453125" customWidth="1"/>
  </cols>
  <sheetData>
    <row r="1" spans="2:4" x14ac:dyDescent="0.35">
      <c r="B1" s="2" t="s">
        <v>94</v>
      </c>
      <c r="C1" t="s">
        <v>18</v>
      </c>
    </row>
    <row r="2" spans="2:4" x14ac:dyDescent="0.35">
      <c r="B2" s="2" t="s">
        <v>95</v>
      </c>
      <c r="C2" t="s">
        <v>19</v>
      </c>
    </row>
    <row r="3" spans="2:4" x14ac:dyDescent="0.35">
      <c r="B3" s="2" t="s">
        <v>96</v>
      </c>
      <c r="C3" t="s">
        <v>20</v>
      </c>
    </row>
    <row r="4" spans="2:4" x14ac:dyDescent="0.35">
      <c r="B4" s="2" t="s">
        <v>97</v>
      </c>
      <c r="C4" t="s">
        <v>21</v>
      </c>
    </row>
    <row r="6" spans="2:4" x14ac:dyDescent="0.35">
      <c r="B6" s="20" t="s">
        <v>98</v>
      </c>
      <c r="C6" s="20">
        <f>50-30</f>
        <v>20</v>
      </c>
    </row>
    <row r="7" spans="2:4" x14ac:dyDescent="0.35">
      <c r="B7" t="s">
        <v>99</v>
      </c>
      <c r="C7">
        <f>60-30</f>
        <v>30</v>
      </c>
    </row>
    <row r="8" spans="2:4" x14ac:dyDescent="0.35">
      <c r="B8" t="s">
        <v>22</v>
      </c>
    </row>
    <row r="9" spans="2:4" x14ac:dyDescent="0.35">
      <c r="B9" t="s">
        <v>23</v>
      </c>
    </row>
    <row r="10" spans="2:4" x14ac:dyDescent="0.35">
      <c r="B10">
        <f>2*(35-30)</f>
        <v>10</v>
      </c>
      <c r="C10" t="s">
        <v>100</v>
      </c>
    </row>
    <row r="11" spans="2:4" x14ac:dyDescent="0.35">
      <c r="B11" t="s">
        <v>24</v>
      </c>
    </row>
    <row r="12" spans="2:4" x14ac:dyDescent="0.35">
      <c r="B12" t="s">
        <v>25</v>
      </c>
    </row>
    <row r="13" spans="2:4" x14ac:dyDescent="0.35">
      <c r="B13">
        <f>(35-30)</f>
        <v>5</v>
      </c>
      <c r="C13" t="s">
        <v>101</v>
      </c>
    </row>
    <row r="14" spans="2:4" x14ac:dyDescent="0.35">
      <c r="B14" t="s">
        <v>26</v>
      </c>
    </row>
    <row r="15" spans="2:4" x14ac:dyDescent="0.35">
      <c r="B15" s="20">
        <f>50-35</f>
        <v>15</v>
      </c>
      <c r="C15" s="20" t="s">
        <v>103</v>
      </c>
      <c r="D15" s="20"/>
    </row>
    <row r="16" spans="2:4" x14ac:dyDescent="0.35">
      <c r="B16" t="s">
        <v>27</v>
      </c>
    </row>
    <row r="17" spans="2:4" x14ac:dyDescent="0.35">
      <c r="B17">
        <f>38-35</f>
        <v>3</v>
      </c>
      <c r="C17" t="s">
        <v>102</v>
      </c>
    </row>
    <row r="18" spans="2:4" x14ac:dyDescent="0.35">
      <c r="B18" t="s">
        <v>28</v>
      </c>
    </row>
    <row r="19" spans="2:4" x14ac:dyDescent="0.35">
      <c r="B19">
        <f>40-38</f>
        <v>2</v>
      </c>
    </row>
    <row r="20" spans="2:4" x14ac:dyDescent="0.35">
      <c r="B20" t="s">
        <v>29</v>
      </c>
    </row>
    <row r="21" spans="2:4" x14ac:dyDescent="0.35">
      <c r="B21" s="20">
        <f>60-40</f>
        <v>20</v>
      </c>
      <c r="C21" s="20" t="s">
        <v>104</v>
      </c>
      <c r="D21" s="20"/>
    </row>
    <row r="22" spans="2:4" x14ac:dyDescent="0.35">
      <c r="B22" t="s">
        <v>30</v>
      </c>
    </row>
    <row r="23" spans="2:4" x14ac:dyDescent="0.35">
      <c r="B23" t="s">
        <v>31</v>
      </c>
    </row>
    <row r="24" spans="2:4" x14ac:dyDescent="0.35">
      <c r="B24" t="s">
        <v>32</v>
      </c>
      <c r="D24">
        <v>15</v>
      </c>
    </row>
    <row r="25" spans="2:4" x14ac:dyDescent="0.35">
      <c r="B25" t="s">
        <v>33</v>
      </c>
      <c r="D25">
        <v>5</v>
      </c>
    </row>
    <row r="26" spans="2:4" x14ac:dyDescent="0.35">
      <c r="B26" t="s">
        <v>54</v>
      </c>
      <c r="D26">
        <v>8</v>
      </c>
    </row>
    <row r="27" spans="2:4" x14ac:dyDescent="0.35">
      <c r="B27" t="s">
        <v>34</v>
      </c>
    </row>
    <row r="28" spans="2:4" x14ac:dyDescent="0.35">
      <c r="B28" t="s">
        <v>32</v>
      </c>
      <c r="D28">
        <v>20</v>
      </c>
    </row>
    <row r="29" spans="2:4" x14ac:dyDescent="0.35">
      <c r="B29" t="s">
        <v>33</v>
      </c>
      <c r="D29">
        <v>10</v>
      </c>
    </row>
    <row r="31" spans="2:4" x14ac:dyDescent="0.35">
      <c r="B31" t="s">
        <v>35</v>
      </c>
      <c r="D31">
        <f>15+5</f>
        <v>20</v>
      </c>
    </row>
    <row r="32" spans="2:4" x14ac:dyDescent="0.35">
      <c r="B32" t="s">
        <v>55</v>
      </c>
      <c r="D32">
        <f>20+10</f>
        <v>30</v>
      </c>
    </row>
    <row r="34" spans="1:16" x14ac:dyDescent="0.35">
      <c r="B34" t="s">
        <v>36</v>
      </c>
      <c r="D34" t="s">
        <v>37</v>
      </c>
    </row>
    <row r="35" spans="1:16" x14ac:dyDescent="0.35">
      <c r="B35" t="s">
        <v>105</v>
      </c>
      <c r="D35">
        <f>15+5+5+3</f>
        <v>28</v>
      </c>
    </row>
    <row r="36" spans="1:16" x14ac:dyDescent="0.35">
      <c r="B36" t="s">
        <v>68</v>
      </c>
      <c r="D36">
        <f>20+2</f>
        <v>22</v>
      </c>
    </row>
    <row r="37" spans="1:16" ht="15" thickBot="1" x14ac:dyDescent="0.4">
      <c r="B37" s="20" t="s">
        <v>83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6" x14ac:dyDescent="0.35">
      <c r="A38" s="24" t="s">
        <v>107</v>
      </c>
      <c r="B38" t="s">
        <v>56</v>
      </c>
      <c r="C38" s="20" t="s">
        <v>85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5" thickBot="1" x14ac:dyDescent="0.4">
      <c r="A39" s="25"/>
      <c r="B39" t="s">
        <v>86</v>
      </c>
    </row>
    <row r="40" spans="1:16" ht="15" thickBot="1" x14ac:dyDescent="0.4"/>
    <row r="41" spans="1:16" ht="15" thickBot="1" x14ac:dyDescent="0.4">
      <c r="A41" s="26" t="s">
        <v>108</v>
      </c>
      <c r="B41" t="s">
        <v>91</v>
      </c>
    </row>
    <row r="42" spans="1:16" ht="15" thickBot="1" x14ac:dyDescent="0.4"/>
    <row r="43" spans="1:16" x14ac:dyDescent="0.35">
      <c r="A43" s="27" t="s">
        <v>109</v>
      </c>
      <c r="B43" t="s">
        <v>111</v>
      </c>
      <c r="C43">
        <f>28-8</f>
        <v>20</v>
      </c>
      <c r="D43" s="20" t="s">
        <v>106</v>
      </c>
      <c r="E43" s="20"/>
      <c r="F43" s="20"/>
      <c r="G43" s="20"/>
      <c r="H43" s="20"/>
      <c r="I43" s="20"/>
      <c r="J43" s="20"/>
      <c r="K43" s="20"/>
    </row>
    <row r="44" spans="1:16" x14ac:dyDescent="0.35">
      <c r="A44" s="28"/>
      <c r="D44" s="22" t="s">
        <v>90</v>
      </c>
      <c r="E44" s="20"/>
      <c r="F44" s="20"/>
      <c r="G44" s="20"/>
      <c r="H44" s="20"/>
      <c r="I44" s="20"/>
      <c r="J44" s="20"/>
      <c r="K44" s="20"/>
    </row>
    <row r="45" spans="1:16" x14ac:dyDescent="0.35">
      <c r="A45" s="28"/>
      <c r="D45" s="22"/>
      <c r="E45" s="20"/>
      <c r="F45" s="20"/>
      <c r="G45" s="20"/>
      <c r="H45" s="20"/>
      <c r="I45" s="20"/>
      <c r="J45" s="20"/>
      <c r="K45" s="20"/>
    </row>
    <row r="46" spans="1:16" x14ac:dyDescent="0.35">
      <c r="A46" s="28"/>
      <c r="D46" s="22"/>
      <c r="E46" s="20"/>
      <c r="F46" s="20"/>
      <c r="G46" s="20"/>
      <c r="H46" s="20"/>
      <c r="I46" s="20"/>
      <c r="J46" s="20"/>
      <c r="K46" s="20"/>
    </row>
    <row r="47" spans="1:16" ht="15" customHeight="1" thickBot="1" x14ac:dyDescent="0.4">
      <c r="A47" s="29"/>
      <c r="B47" t="s">
        <v>112</v>
      </c>
      <c r="C47">
        <f>22+8</f>
        <v>30</v>
      </c>
      <c r="D47" s="20" t="s">
        <v>87</v>
      </c>
      <c r="E47" s="20"/>
      <c r="F47" s="20"/>
      <c r="G47" s="20"/>
      <c r="H47" s="20"/>
      <c r="I47" s="20"/>
      <c r="J47" s="20"/>
      <c r="K47" s="20"/>
    </row>
    <row r="48" spans="1:16" x14ac:dyDescent="0.35">
      <c r="D48" s="22" t="s">
        <v>88</v>
      </c>
      <c r="E48" s="20"/>
      <c r="F48" s="20"/>
      <c r="G48" s="20"/>
      <c r="H48" s="20"/>
      <c r="I48" s="20"/>
      <c r="J48" s="20"/>
      <c r="K48" s="20"/>
    </row>
    <row r="49" spans="1:11" ht="15" thickBot="1" x14ac:dyDescent="0.4">
      <c r="B49" s="20"/>
      <c r="D49" s="22" t="s">
        <v>89</v>
      </c>
      <c r="E49" s="20"/>
      <c r="F49" s="20"/>
      <c r="G49" s="20"/>
      <c r="H49" s="20"/>
      <c r="I49" s="20"/>
      <c r="J49" s="20"/>
      <c r="K49" s="20"/>
    </row>
    <row r="50" spans="1:11" x14ac:dyDescent="0.35">
      <c r="A50" s="27" t="s">
        <v>110</v>
      </c>
      <c r="B50" t="s">
        <v>111</v>
      </c>
    </row>
    <row r="51" spans="1:11" x14ac:dyDescent="0.35">
      <c r="A51" s="28"/>
    </row>
    <row r="52" spans="1:11" x14ac:dyDescent="0.35">
      <c r="A52" s="28"/>
    </row>
    <row r="53" spans="1:11" x14ac:dyDescent="0.35">
      <c r="A53" s="28"/>
    </row>
    <row r="54" spans="1:11" ht="15" thickBot="1" x14ac:dyDescent="0.4">
      <c r="A54" s="29"/>
      <c r="B54" t="s">
        <v>113</v>
      </c>
    </row>
  </sheetData>
  <mergeCells count="3">
    <mergeCell ref="A38:A39"/>
    <mergeCell ref="A43:A47"/>
    <mergeCell ref="A50:A54"/>
  </mergeCells>
  <pageMargins left="0.7" right="0.7" top="0.75" bottom="0.75" header="0.3" footer="0.3"/>
  <pageSetup paperSize="9" orientation="portrait" horizontalDpi="4294967292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1" zoomScale="136" zoomScaleNormal="136" workbookViewId="0">
      <selection activeCell="D38" sqref="D38"/>
    </sheetView>
  </sheetViews>
  <sheetFormatPr defaultRowHeight="14.5" x14ac:dyDescent="0.35"/>
  <cols>
    <col min="5" max="5" width="9.36328125" bestFit="1" customWidth="1"/>
  </cols>
  <sheetData>
    <row r="1" spans="1:7" x14ac:dyDescent="0.35">
      <c r="A1" t="s">
        <v>13</v>
      </c>
      <c r="B1">
        <v>200000</v>
      </c>
      <c r="C1" t="s">
        <v>39</v>
      </c>
      <c r="G1">
        <v>110000</v>
      </c>
    </row>
    <row r="2" spans="1:7" x14ac:dyDescent="0.35">
      <c r="A2" t="s">
        <v>11</v>
      </c>
      <c r="B2">
        <v>26000</v>
      </c>
      <c r="C2" t="s">
        <v>40</v>
      </c>
      <c r="E2">
        <v>40000</v>
      </c>
    </row>
    <row r="3" spans="1:7" x14ac:dyDescent="0.35">
      <c r="B3">
        <v>226000</v>
      </c>
      <c r="C3" t="s">
        <v>41</v>
      </c>
      <c r="E3">
        <v>4000</v>
      </c>
      <c r="G3">
        <v>36000</v>
      </c>
    </row>
    <row r="4" spans="1:7" x14ac:dyDescent="0.35">
      <c r="A4" s="20" t="s">
        <v>42</v>
      </c>
      <c r="B4">
        <v>50000</v>
      </c>
      <c r="G4">
        <f>G1+G3</f>
        <v>146000</v>
      </c>
    </row>
    <row r="5" spans="1:7" x14ac:dyDescent="0.35">
      <c r="A5" t="s">
        <v>38</v>
      </c>
      <c r="B5">
        <v>50000</v>
      </c>
      <c r="C5" t="s">
        <v>15</v>
      </c>
      <c r="E5">
        <v>90000</v>
      </c>
    </row>
    <row r="6" spans="1:7" x14ac:dyDescent="0.35">
      <c r="B6">
        <v>326000</v>
      </c>
      <c r="C6" s="20" t="s">
        <v>84</v>
      </c>
      <c r="E6">
        <v>90000</v>
      </c>
      <c r="G6">
        <v>180000</v>
      </c>
    </row>
    <row r="7" spans="1:7" x14ac:dyDescent="0.35">
      <c r="G7">
        <f>G4+G6</f>
        <v>326000</v>
      </c>
    </row>
    <row r="8" spans="1:7" x14ac:dyDescent="0.35">
      <c r="A8" t="s">
        <v>57</v>
      </c>
      <c r="C8">
        <v>60000</v>
      </c>
    </row>
    <row r="10" spans="1:7" x14ac:dyDescent="0.35">
      <c r="B10" t="s">
        <v>43</v>
      </c>
      <c r="C10" t="s">
        <v>44</v>
      </c>
      <c r="D10" t="s">
        <v>15</v>
      </c>
    </row>
    <row r="11" spans="1:7" x14ac:dyDescent="0.35">
      <c r="A11" s="2">
        <v>43831</v>
      </c>
      <c r="B11">
        <v>100</v>
      </c>
      <c r="C11">
        <v>100</v>
      </c>
      <c r="D11">
        <v>100</v>
      </c>
    </row>
    <row r="12" spans="1:7" x14ac:dyDescent="0.35">
      <c r="A12" s="2">
        <v>44012</v>
      </c>
      <c r="B12">
        <v>110</v>
      </c>
      <c r="C12">
        <v>105</v>
      </c>
      <c r="D12">
        <v>115</v>
      </c>
    </row>
    <row r="13" spans="1:7" x14ac:dyDescent="0.35">
      <c r="A13" s="2">
        <v>44196</v>
      </c>
      <c r="B13">
        <v>120</v>
      </c>
      <c r="C13">
        <v>110</v>
      </c>
      <c r="D13">
        <v>130</v>
      </c>
    </row>
    <row r="15" spans="1:7" x14ac:dyDescent="0.35">
      <c r="A15" t="s">
        <v>64</v>
      </c>
      <c r="F15">
        <v>135000</v>
      </c>
    </row>
    <row r="16" spans="1:7" x14ac:dyDescent="0.35">
      <c r="C16" t="s">
        <v>59</v>
      </c>
      <c r="E16" t="s">
        <v>60</v>
      </c>
    </row>
    <row r="18" spans="1:12" x14ac:dyDescent="0.35">
      <c r="A18" s="10" t="s">
        <v>58</v>
      </c>
      <c r="B18" s="10"/>
      <c r="C18" s="10">
        <v>4000</v>
      </c>
      <c r="D18" s="10"/>
      <c r="E18" s="10">
        <f>4000*(110-100)/100</f>
        <v>400</v>
      </c>
      <c r="G18" t="s">
        <v>69</v>
      </c>
      <c r="H18">
        <v>26000</v>
      </c>
    </row>
    <row r="19" spans="1:12" x14ac:dyDescent="0.35">
      <c r="A19" s="10" t="s">
        <v>61</v>
      </c>
      <c r="B19" s="10"/>
      <c r="C19" s="10">
        <v>60000</v>
      </c>
      <c r="D19" s="10"/>
      <c r="E19" s="10">
        <f>60000*(115-100)/100</f>
        <v>9000</v>
      </c>
      <c r="G19" t="s">
        <v>70</v>
      </c>
      <c r="H19">
        <f>E18+E19</f>
        <v>9400</v>
      </c>
      <c r="J19" t="s">
        <v>71</v>
      </c>
      <c r="L19">
        <f>H18-H19</f>
        <v>16600</v>
      </c>
    </row>
    <row r="20" spans="1:12" x14ac:dyDescent="0.35">
      <c r="A20" t="s">
        <v>62</v>
      </c>
      <c r="C20">
        <v>90000</v>
      </c>
      <c r="E20" s="19">
        <f>90000*(130-115)/115</f>
        <v>11739.130434782608</v>
      </c>
      <c r="G20" s="19"/>
      <c r="H20" s="19"/>
      <c r="J20" s="19"/>
    </row>
    <row r="21" spans="1:12" x14ac:dyDescent="0.35">
      <c r="A21" t="s">
        <v>63</v>
      </c>
      <c r="C21">
        <v>40000</v>
      </c>
      <c r="E21">
        <f>(40000*(110-100)/100)-400</f>
        <v>3600</v>
      </c>
      <c r="G21" t="s">
        <v>72</v>
      </c>
      <c r="H21" s="19">
        <f>E18+E19+E20+E21+E23</f>
        <v>49739.130434782608</v>
      </c>
    </row>
    <row r="23" spans="1:12" x14ac:dyDescent="0.35">
      <c r="A23" t="s">
        <v>65</v>
      </c>
      <c r="C23">
        <v>135000</v>
      </c>
      <c r="E23">
        <f>C23-110000</f>
        <v>25000</v>
      </c>
    </row>
    <row r="25" spans="1:12" x14ac:dyDescent="0.35">
      <c r="A25" t="s">
        <v>66</v>
      </c>
      <c r="E25">
        <f>26000-E18-E19</f>
        <v>16600</v>
      </c>
    </row>
    <row r="26" spans="1:12" x14ac:dyDescent="0.35">
      <c r="A26" t="s">
        <v>67</v>
      </c>
      <c r="E26" s="19">
        <f>E23+E21+E20+E19+E18</f>
        <v>49739.130434782608</v>
      </c>
    </row>
    <row r="28" spans="1:12" x14ac:dyDescent="0.35">
      <c r="A28" t="s">
        <v>73</v>
      </c>
      <c r="H28" t="s">
        <v>78</v>
      </c>
    </row>
    <row r="29" spans="1:12" x14ac:dyDescent="0.35">
      <c r="A29" t="s">
        <v>74</v>
      </c>
      <c r="F29">
        <v>135000</v>
      </c>
      <c r="H29" t="s">
        <v>13</v>
      </c>
      <c r="J29">
        <v>200000</v>
      </c>
    </row>
    <row r="30" spans="1:12" x14ac:dyDescent="0.35">
      <c r="A30" t="s">
        <v>40</v>
      </c>
      <c r="E30">
        <f>40000*110/100</f>
        <v>44000</v>
      </c>
      <c r="H30" t="s">
        <v>79</v>
      </c>
      <c r="J30" s="19">
        <f>E26</f>
        <v>49739.130434782608</v>
      </c>
    </row>
    <row r="31" spans="1:12" x14ac:dyDescent="0.35">
      <c r="A31" s="21" t="s">
        <v>75</v>
      </c>
      <c r="E31">
        <f>4000*110/100</f>
        <v>4400</v>
      </c>
      <c r="F31">
        <f>E30-E31</f>
        <v>39600</v>
      </c>
      <c r="H31" t="s">
        <v>82</v>
      </c>
      <c r="J31">
        <f>16600</f>
        <v>16600</v>
      </c>
    </row>
    <row r="32" spans="1:12" x14ac:dyDescent="0.35">
      <c r="F32">
        <f>F29+F31</f>
        <v>174600</v>
      </c>
    </row>
    <row r="33" spans="1:10" x14ac:dyDescent="0.35">
      <c r="A33" t="s">
        <v>76</v>
      </c>
      <c r="H33" t="s">
        <v>38</v>
      </c>
      <c r="J33">
        <v>50000</v>
      </c>
    </row>
    <row r="34" spans="1:10" x14ac:dyDescent="0.35">
      <c r="A34" t="s">
        <v>77</v>
      </c>
      <c r="C34">
        <f>90000*(130/115)</f>
        <v>101739.13043478261</v>
      </c>
      <c r="E34">
        <v>101739</v>
      </c>
      <c r="H34" t="s">
        <v>81</v>
      </c>
      <c r="J34">
        <v>50000</v>
      </c>
    </row>
    <row r="35" spans="1:10" x14ac:dyDescent="0.35">
      <c r="A35" t="s">
        <v>80</v>
      </c>
      <c r="C35">
        <v>90000</v>
      </c>
      <c r="E35">
        <v>90000</v>
      </c>
      <c r="F35">
        <f>E34+E35</f>
        <v>191739</v>
      </c>
      <c r="J35" s="19">
        <f>J29+J30+J33+J34+J31</f>
        <v>366339.13043478259</v>
      </c>
    </row>
    <row r="36" spans="1:10" x14ac:dyDescent="0.35">
      <c r="F36">
        <f>F32+F35</f>
        <v>366339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Esempio</vt:lpstr>
      <vt:lpstr>Activity 5.1 e 5.2</vt:lpstr>
      <vt:lpstr>Activity 5.3</vt:lpstr>
      <vt:lpstr> Activity 5.4 e 5.5</vt:lpstr>
      <vt:lpstr>Activity 5.6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2020-10-19T12:12:15Z</dcterms:created>
  <dcterms:modified xsi:type="dcterms:W3CDTF">2023-10-24T11:09:09Z</dcterms:modified>
</cp:coreProperties>
</file>