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520" yWindow="0" windowWidth="21220" windowHeight="15360" tabRatio="633" activeTab="5"/>
  </bookViews>
  <sheets>
    <sheet name="Chart_G" sheetId="14" r:id="rId1"/>
    <sheet name="Chart5.12_4_2" sheetId="10" r:id="rId2"/>
    <sheet name="Chart5.12_2_2" sheetId="9" r:id="rId3"/>
    <sheet name="Chart5.12_4_4" sheetId="13" r:id="rId4"/>
    <sheet name="Chart5.12_2_4" sheetId="12" r:id="rId5"/>
    <sheet name="Es.5.12" sheetId="7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7" l="1"/>
  <c r="D4" i="7"/>
  <c r="E4" i="7"/>
  <c r="F4" i="7"/>
  <c r="G4" i="7"/>
  <c r="H4" i="7"/>
  <c r="I4" i="7"/>
  <c r="J4" i="7"/>
  <c r="K4" i="7"/>
  <c r="L4" i="7"/>
  <c r="M4" i="7"/>
  <c r="C4" i="7"/>
  <c r="C5" i="7"/>
  <c r="AU35" i="7"/>
  <c r="AT3" i="7"/>
  <c r="AU34" i="7"/>
  <c r="AU3" i="7"/>
  <c r="C7" i="7"/>
  <c r="D8" i="7"/>
  <c r="E8" i="7"/>
  <c r="F8" i="7"/>
  <c r="G8" i="7"/>
  <c r="H8" i="7"/>
  <c r="I8" i="7"/>
  <c r="J8" i="7"/>
  <c r="K8" i="7"/>
  <c r="L8" i="7"/>
  <c r="M8" i="7"/>
  <c r="C8" i="7"/>
  <c r="C9" i="7"/>
  <c r="AV35" i="7"/>
  <c r="AV34" i="7"/>
  <c r="AV3" i="7"/>
  <c r="C11" i="7"/>
  <c r="D12" i="7"/>
  <c r="E12" i="7"/>
  <c r="F12" i="7"/>
  <c r="G12" i="7"/>
  <c r="H12" i="7"/>
  <c r="I12" i="7"/>
  <c r="J12" i="7"/>
  <c r="K12" i="7"/>
  <c r="L12" i="7"/>
  <c r="M12" i="7"/>
  <c r="C12" i="7"/>
  <c r="C13" i="7"/>
  <c r="AW35" i="7"/>
  <c r="AW34" i="7"/>
  <c r="AW3" i="7"/>
  <c r="C15" i="7"/>
  <c r="D16" i="7"/>
  <c r="E16" i="7"/>
  <c r="F16" i="7"/>
  <c r="G16" i="7"/>
  <c r="H16" i="7"/>
  <c r="I16" i="7"/>
  <c r="J16" i="7"/>
  <c r="K16" i="7"/>
  <c r="L16" i="7"/>
  <c r="M16" i="7"/>
  <c r="C16" i="7"/>
  <c r="C17" i="7"/>
  <c r="AX35" i="7"/>
  <c r="AX34" i="7"/>
  <c r="AX3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AQ25" i="7"/>
  <c r="C24" i="7"/>
  <c r="C25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C26" i="7"/>
  <c r="C27" i="7"/>
  <c r="AY35" i="7"/>
  <c r="AY34" i="7"/>
  <c r="AY3" i="7"/>
  <c r="AT4" i="7"/>
  <c r="AU4" i="7"/>
  <c r="AV4" i="7"/>
  <c r="AW4" i="7"/>
  <c r="AX4" i="7"/>
  <c r="AY4" i="7"/>
  <c r="AT5" i="7"/>
  <c r="AU5" i="7"/>
  <c r="AV5" i="7"/>
  <c r="AW5" i="7"/>
  <c r="AX5" i="7"/>
  <c r="AY5" i="7"/>
  <c r="AT6" i="7"/>
  <c r="AU6" i="7"/>
  <c r="AV6" i="7"/>
  <c r="AW6" i="7"/>
  <c r="AX6" i="7"/>
  <c r="AY6" i="7"/>
  <c r="AT7" i="7"/>
  <c r="AU7" i="7"/>
  <c r="AV7" i="7"/>
  <c r="AW7" i="7"/>
  <c r="AX7" i="7"/>
  <c r="AY7" i="7"/>
  <c r="AT8" i="7"/>
  <c r="AU8" i="7"/>
  <c r="AV8" i="7"/>
  <c r="AW8" i="7"/>
  <c r="AX8" i="7"/>
  <c r="AY8" i="7"/>
  <c r="AT9" i="7"/>
  <c r="AU9" i="7"/>
  <c r="AV9" i="7"/>
  <c r="AW9" i="7"/>
  <c r="AX9" i="7"/>
  <c r="AY9" i="7"/>
  <c r="AT10" i="7"/>
  <c r="AU10" i="7"/>
  <c r="AV10" i="7"/>
  <c r="AW10" i="7"/>
  <c r="AX10" i="7"/>
  <c r="AY10" i="7"/>
  <c r="AT11" i="7"/>
  <c r="AU11" i="7"/>
  <c r="AV11" i="7"/>
  <c r="AW11" i="7"/>
  <c r="AX11" i="7"/>
  <c r="AY11" i="7"/>
  <c r="AT12" i="7"/>
  <c r="AU12" i="7"/>
  <c r="AV12" i="7"/>
  <c r="AW12" i="7"/>
  <c r="AX12" i="7"/>
  <c r="AY12" i="7"/>
  <c r="AT13" i="7"/>
  <c r="AU13" i="7"/>
  <c r="AV13" i="7"/>
  <c r="AW13" i="7"/>
  <c r="AX13" i="7"/>
  <c r="AY13" i="7"/>
  <c r="AT14" i="7"/>
  <c r="AU14" i="7"/>
  <c r="AV14" i="7"/>
  <c r="AW14" i="7"/>
  <c r="AX14" i="7"/>
  <c r="AY14" i="7"/>
  <c r="AT15" i="7"/>
  <c r="AU15" i="7"/>
  <c r="AV15" i="7"/>
  <c r="AW15" i="7"/>
  <c r="AX15" i="7"/>
  <c r="AY15" i="7"/>
  <c r="AT16" i="7"/>
  <c r="AU16" i="7"/>
  <c r="AV16" i="7"/>
  <c r="AW16" i="7"/>
  <c r="AX16" i="7"/>
  <c r="AY16" i="7"/>
  <c r="AT17" i="7"/>
  <c r="AU17" i="7"/>
  <c r="AV17" i="7"/>
  <c r="AW17" i="7"/>
  <c r="AX17" i="7"/>
  <c r="AY17" i="7"/>
  <c r="AT18" i="7"/>
  <c r="AU18" i="7"/>
  <c r="AV18" i="7"/>
  <c r="AW18" i="7"/>
  <c r="AX18" i="7"/>
  <c r="AY18" i="7"/>
  <c r="AT19" i="7"/>
  <c r="AU19" i="7"/>
  <c r="AV19" i="7"/>
  <c r="AW19" i="7"/>
  <c r="AX19" i="7"/>
  <c r="AY19" i="7"/>
  <c r="AT20" i="7"/>
  <c r="AU20" i="7"/>
  <c r="AV20" i="7"/>
  <c r="AW20" i="7"/>
  <c r="AX20" i="7"/>
  <c r="AY20" i="7"/>
  <c r="AT21" i="7"/>
  <c r="AU21" i="7"/>
  <c r="AV21" i="7"/>
  <c r="AW21" i="7"/>
  <c r="AX21" i="7"/>
  <c r="AY21" i="7"/>
  <c r="AT22" i="7"/>
  <c r="AU22" i="7"/>
  <c r="AV22" i="7"/>
  <c r="AW22" i="7"/>
  <c r="AX22" i="7"/>
  <c r="AY22" i="7"/>
  <c r="AT23" i="7"/>
  <c r="AU23" i="7"/>
  <c r="AV23" i="7"/>
  <c r="AW23" i="7"/>
  <c r="AX23" i="7"/>
  <c r="AY23" i="7"/>
  <c r="AT24" i="7"/>
  <c r="AU24" i="7"/>
  <c r="AV24" i="7"/>
  <c r="AW24" i="7"/>
  <c r="AX24" i="7"/>
  <c r="AY24" i="7"/>
  <c r="AT25" i="7"/>
  <c r="AU25" i="7"/>
  <c r="AV25" i="7"/>
  <c r="AW25" i="7"/>
  <c r="AX25" i="7"/>
  <c r="AY25" i="7"/>
  <c r="AT26" i="7"/>
  <c r="AU26" i="7"/>
  <c r="AV26" i="7"/>
  <c r="AW26" i="7"/>
  <c r="AX26" i="7"/>
  <c r="AY26" i="7"/>
  <c r="AT27" i="7"/>
  <c r="AU27" i="7"/>
  <c r="AV27" i="7"/>
  <c r="AW27" i="7"/>
  <c r="AX27" i="7"/>
  <c r="AY27" i="7"/>
  <c r="AT28" i="7"/>
  <c r="AU28" i="7"/>
  <c r="AV28" i="7"/>
  <c r="AW28" i="7"/>
  <c r="AX28" i="7"/>
  <c r="AY28" i="7"/>
  <c r="AT29" i="7"/>
  <c r="AU29" i="7"/>
  <c r="AV29" i="7"/>
  <c r="AW29" i="7"/>
  <c r="AX29" i="7"/>
  <c r="AY29" i="7"/>
  <c r="AT30" i="7"/>
  <c r="AU30" i="7"/>
  <c r="AV30" i="7"/>
  <c r="AW30" i="7"/>
  <c r="AX30" i="7"/>
  <c r="AY30" i="7"/>
  <c r="AT31" i="7"/>
  <c r="AU31" i="7"/>
  <c r="AV31" i="7"/>
  <c r="AW31" i="7"/>
  <c r="AX31" i="7"/>
  <c r="AY31" i="7"/>
  <c r="AT32" i="7"/>
  <c r="AU32" i="7"/>
  <c r="AV32" i="7"/>
  <c r="AW32" i="7"/>
  <c r="AX32" i="7"/>
  <c r="AY32" i="7"/>
  <c r="AY2" i="7"/>
  <c r="AV2" i="7"/>
  <c r="AW2" i="7"/>
  <c r="AX2" i="7"/>
  <c r="AU2" i="7"/>
  <c r="K50" i="7"/>
  <c r="J50" i="7"/>
  <c r="I50" i="7"/>
  <c r="H50" i="7"/>
  <c r="G50" i="7"/>
  <c r="F50" i="7"/>
  <c r="E50" i="7"/>
  <c r="D50" i="7"/>
  <c r="C50" i="7"/>
  <c r="D57" i="7"/>
  <c r="E57" i="7"/>
  <c r="F57" i="7"/>
  <c r="G57" i="7"/>
  <c r="H57" i="7"/>
  <c r="I57" i="7"/>
  <c r="J57" i="7"/>
  <c r="K57" i="7"/>
  <c r="C57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D41" i="7"/>
  <c r="K53" i="7"/>
  <c r="J53" i="7"/>
  <c r="I53" i="7"/>
  <c r="H53" i="7"/>
  <c r="G53" i="7"/>
  <c r="F53" i="7"/>
  <c r="E53" i="7"/>
  <c r="D53" i="7"/>
  <c r="C53" i="7"/>
  <c r="D60" i="7"/>
  <c r="E60" i="7"/>
  <c r="F60" i="7"/>
  <c r="G60" i="7"/>
  <c r="H60" i="7"/>
  <c r="I60" i="7"/>
  <c r="J60" i="7"/>
  <c r="K60" i="7"/>
  <c r="C60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D44" i="7"/>
  <c r="K52" i="7"/>
  <c r="J52" i="7"/>
  <c r="I52" i="7"/>
  <c r="H52" i="7"/>
  <c r="G52" i="7"/>
  <c r="F52" i="7"/>
  <c r="E52" i="7"/>
  <c r="D52" i="7"/>
  <c r="C52" i="7"/>
  <c r="D59" i="7"/>
  <c r="N3" i="7"/>
  <c r="N7" i="7"/>
  <c r="N11" i="7"/>
  <c r="N15" i="7"/>
  <c r="N19" i="7"/>
  <c r="D33" i="7"/>
  <c r="D40" i="7"/>
  <c r="D56" i="7"/>
  <c r="E56" i="7"/>
  <c r="F56" i="7"/>
  <c r="G56" i="7"/>
  <c r="H56" i="7"/>
  <c r="I56" i="7"/>
  <c r="J56" i="7"/>
  <c r="K56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C44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D43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D45" i="7"/>
  <c r="K54" i="7"/>
  <c r="J54" i="7"/>
  <c r="I54" i="7"/>
  <c r="H54" i="7"/>
  <c r="G54" i="7"/>
  <c r="F54" i="7"/>
  <c r="E54" i="7"/>
  <c r="D54" i="7"/>
  <c r="C54" i="7"/>
  <c r="D61" i="7"/>
  <c r="E61" i="7"/>
  <c r="F61" i="7"/>
  <c r="G61" i="7"/>
  <c r="H61" i="7"/>
  <c r="I61" i="7"/>
  <c r="J61" i="7"/>
  <c r="K61" i="7"/>
  <c r="C61" i="7"/>
  <c r="E59" i="7"/>
  <c r="F59" i="7"/>
  <c r="G59" i="7"/>
  <c r="H59" i="7"/>
  <c r="I59" i="7"/>
  <c r="J59" i="7"/>
  <c r="K59" i="7"/>
  <c r="C59" i="7"/>
  <c r="K51" i="7"/>
  <c r="J51" i="7"/>
  <c r="I51" i="7"/>
  <c r="H51" i="7"/>
  <c r="G51" i="7"/>
  <c r="F51" i="7"/>
  <c r="E51" i="7"/>
  <c r="D51" i="7"/>
  <c r="C51" i="7"/>
  <c r="D58" i="7"/>
  <c r="E58" i="7"/>
  <c r="F58" i="7"/>
  <c r="G58" i="7"/>
  <c r="H58" i="7"/>
  <c r="I58" i="7"/>
  <c r="J58" i="7"/>
  <c r="K58" i="7"/>
  <c r="C58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C42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C43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C45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C41" i="7"/>
  <c r="D49" i="7"/>
  <c r="E49" i="7"/>
  <c r="F49" i="7"/>
  <c r="G49" i="7"/>
  <c r="H49" i="7"/>
  <c r="I49" i="7"/>
  <c r="J49" i="7"/>
  <c r="K49" i="7"/>
  <c r="E33" i="7"/>
  <c r="E40" i="7"/>
  <c r="F33" i="7"/>
  <c r="F40" i="7"/>
  <c r="G33" i="7"/>
  <c r="G40" i="7"/>
  <c r="H33" i="7"/>
  <c r="H40" i="7"/>
  <c r="I33" i="7"/>
  <c r="I40" i="7"/>
  <c r="J33" i="7"/>
  <c r="J40" i="7"/>
  <c r="K33" i="7"/>
  <c r="K40" i="7"/>
  <c r="L33" i="7"/>
  <c r="L40" i="7"/>
  <c r="M33" i="7"/>
  <c r="M40" i="7"/>
  <c r="N33" i="7"/>
  <c r="N40" i="7"/>
  <c r="O33" i="7"/>
  <c r="O40" i="7"/>
  <c r="P33" i="7"/>
  <c r="P40" i="7"/>
  <c r="Q33" i="7"/>
  <c r="Q40" i="7"/>
  <c r="R33" i="7"/>
  <c r="R40" i="7"/>
  <c r="O15" i="7"/>
  <c r="O3" i="7"/>
  <c r="O7" i="7"/>
  <c r="O11" i="7"/>
  <c r="O19" i="7"/>
  <c r="AH26" i="7"/>
  <c r="AI26" i="7"/>
  <c r="AJ26" i="7"/>
  <c r="AK26" i="7"/>
  <c r="AL26" i="7"/>
  <c r="AM26" i="7"/>
  <c r="AN26" i="7"/>
  <c r="AO26" i="7"/>
  <c r="AP26" i="7"/>
  <c r="AQ26" i="7"/>
</calcChain>
</file>

<file path=xl/sharedStrings.xml><?xml version="1.0" encoding="utf-8"?>
<sst xmlns="http://schemas.openxmlformats.org/spreadsheetml/2006/main" count="57" uniqueCount="19">
  <si>
    <t>C</t>
  </si>
  <si>
    <t>Es. 4.7</t>
  </si>
  <si>
    <t xml:space="preserve">media </t>
  </si>
  <si>
    <t>dev. Standard</t>
  </si>
  <si>
    <t>dev. St. media</t>
  </si>
  <si>
    <t>min</t>
  </si>
  <si>
    <t>max</t>
  </si>
  <si>
    <t>D</t>
  </si>
  <si>
    <t>A</t>
  </si>
  <si>
    <t>B</t>
  </si>
  <si>
    <t>x</t>
  </si>
  <si>
    <t>E</t>
  </si>
  <si>
    <t>media</t>
  </si>
  <si>
    <t>dev. St</t>
  </si>
  <si>
    <t>Gauss A</t>
  </si>
  <si>
    <t>Gauss B</t>
  </si>
  <si>
    <t>Gauss C</t>
  </si>
  <si>
    <t>Gauss D</t>
  </si>
  <si>
    <t>Gauss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</si>
</sst>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0.000"/>
    <numFmt numFmtId="178" formatCode="0.00E+00;\_x0000_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sz val="12"/>
      <color theme="1"/>
      <name val="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2" fontId="0" fillId="0" borderId="0" xfId="0" applyNumberFormat="1"/>
    <xf numFmtId="166" fontId="0" fillId="0" borderId="0" xfId="0" applyNumberFormat="1"/>
    <xf numFmtId="0" fontId="0" fillId="0" borderId="1" xfId="0" applyBorder="1"/>
    <xf numFmtId="0" fontId="0" fillId="0" borderId="0" xfId="0" applyBorder="1"/>
    <xf numFmtId="1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Fill="1" applyBorder="1"/>
    <xf numFmtId="1" fontId="5" fillId="0" borderId="4" xfId="0" applyNumberFormat="1" applyFont="1" applyFill="1" applyBorder="1"/>
    <xf numFmtId="165" fontId="5" fillId="0" borderId="4" xfId="0" applyNumberFormat="1" applyFont="1" applyFill="1" applyBorder="1"/>
    <xf numFmtId="165" fontId="5" fillId="0" borderId="0" xfId="0" applyNumberFormat="1" applyFont="1" applyFill="1" applyBorder="1"/>
    <xf numFmtId="165" fontId="5" fillId="0" borderId="5" xfId="0" applyNumberFormat="1" applyFont="1" applyFill="1" applyBorder="1"/>
    <xf numFmtId="1" fontId="5" fillId="0" borderId="0" xfId="0" applyNumberFormat="1" applyFont="1" applyFill="1" applyBorder="1"/>
    <xf numFmtId="1" fontId="5" fillId="0" borderId="5" xfId="0" applyNumberFormat="1" applyFont="1" applyFill="1" applyBorder="1"/>
    <xf numFmtId="1" fontId="0" fillId="0" borderId="0" xfId="0" applyNumberFormat="1" applyBorder="1"/>
    <xf numFmtId="165" fontId="3" fillId="0" borderId="10" xfId="0" applyNumberFormat="1" applyFont="1" applyFill="1" applyBorder="1"/>
    <xf numFmtId="1" fontId="3" fillId="0" borderId="10" xfId="0" applyNumberFormat="1" applyFont="1" applyFill="1" applyBorder="1"/>
    <xf numFmtId="1" fontId="3" fillId="0" borderId="11" xfId="0" applyNumberFormat="1" applyFont="1" applyFill="1" applyBorder="1"/>
    <xf numFmtId="1" fontId="0" fillId="0" borderId="5" xfId="0" applyNumberFormat="1" applyBorder="1"/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8" fontId="0" fillId="0" borderId="0" xfId="0" applyNumberFormat="1"/>
  </cellXfs>
  <cellStyles count="3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3.xml"/><Relationship Id="rId4" Type="http://schemas.openxmlformats.org/officeDocument/2006/relationships/chartsheet" Target="chartsheets/sheet4.xml"/><Relationship Id="rId5" Type="http://schemas.openxmlformats.org/officeDocument/2006/relationships/chartsheet" Target="chartsheets/sheet5.xml"/><Relationship Id="rId6" Type="http://schemas.openxmlformats.org/officeDocument/2006/relationships/worksheet" Target="worksheets/sheet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Es.5.12!$AU$1</c:f>
              <c:strCache>
                <c:ptCount val="1"/>
                <c:pt idx="0">
                  <c:v>Gauss A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Es.5.12!$AT$2:$AT$32</c:f>
              <c:numCache>
                <c:formatCode>General</c:formatCode>
                <c:ptCount val="31"/>
                <c:pt idx="0">
                  <c:v>58.0</c:v>
                </c:pt>
                <c:pt idx="1">
                  <c:v>59.0</c:v>
                </c:pt>
                <c:pt idx="2">
                  <c:v>60.0</c:v>
                </c:pt>
                <c:pt idx="3">
                  <c:v>61.0</c:v>
                </c:pt>
                <c:pt idx="4">
                  <c:v>62.0</c:v>
                </c:pt>
                <c:pt idx="5">
                  <c:v>63.0</c:v>
                </c:pt>
                <c:pt idx="6">
                  <c:v>64.0</c:v>
                </c:pt>
                <c:pt idx="7">
                  <c:v>65.0</c:v>
                </c:pt>
                <c:pt idx="8">
                  <c:v>66.0</c:v>
                </c:pt>
                <c:pt idx="9">
                  <c:v>67.0</c:v>
                </c:pt>
                <c:pt idx="10">
                  <c:v>68.0</c:v>
                </c:pt>
                <c:pt idx="11">
                  <c:v>69.0</c:v>
                </c:pt>
                <c:pt idx="12">
                  <c:v>70.0</c:v>
                </c:pt>
                <c:pt idx="13">
                  <c:v>71.0</c:v>
                </c:pt>
                <c:pt idx="14">
                  <c:v>72.0</c:v>
                </c:pt>
                <c:pt idx="15">
                  <c:v>73.0</c:v>
                </c:pt>
                <c:pt idx="16">
                  <c:v>74.0</c:v>
                </c:pt>
                <c:pt idx="17">
                  <c:v>75.0</c:v>
                </c:pt>
                <c:pt idx="18">
                  <c:v>76.0</c:v>
                </c:pt>
                <c:pt idx="19">
                  <c:v>77.0</c:v>
                </c:pt>
                <c:pt idx="20">
                  <c:v>78.0</c:v>
                </c:pt>
                <c:pt idx="21">
                  <c:v>79.0</c:v>
                </c:pt>
                <c:pt idx="22">
                  <c:v>80.0</c:v>
                </c:pt>
                <c:pt idx="23">
                  <c:v>81.0</c:v>
                </c:pt>
                <c:pt idx="24">
                  <c:v>82.0</c:v>
                </c:pt>
                <c:pt idx="25">
                  <c:v>83.0</c:v>
                </c:pt>
                <c:pt idx="26">
                  <c:v>84.0</c:v>
                </c:pt>
                <c:pt idx="27">
                  <c:v>85.0</c:v>
                </c:pt>
                <c:pt idx="28">
                  <c:v>86.0</c:v>
                </c:pt>
                <c:pt idx="29">
                  <c:v>87.0</c:v>
                </c:pt>
                <c:pt idx="30">
                  <c:v>88.0</c:v>
                </c:pt>
              </c:numCache>
            </c:numRef>
          </c:cat>
          <c:val>
            <c:numRef>
              <c:f>Es.5.12!$AU$2:$AU$32</c:f>
              <c:numCache>
                <c:formatCode>General</c:formatCode>
                <c:ptCount val="31"/>
                <c:pt idx="0">
                  <c:v>6.50039431694732E-9</c:v>
                </c:pt>
                <c:pt idx="1">
                  <c:v>8.03854266423214E-8</c:v>
                </c:pt>
                <c:pt idx="2">
                  <c:v>8.14196844570548E-7</c:v>
                </c:pt>
                <c:pt idx="3">
                  <c:v>6.75454319671062E-6</c:v>
                </c:pt>
                <c:pt idx="4">
                  <c:v>4.5896231409474E-5</c:v>
                </c:pt>
                <c:pt idx="5">
                  <c:v>0.000255430377038148</c:v>
                </c:pt>
                <c:pt idx="6">
                  <c:v>0.00116434729065325</c:v>
                </c:pt>
                <c:pt idx="7">
                  <c:v>0.00434717380492862</c:v>
                </c:pt>
                <c:pt idx="8">
                  <c:v>0.013293702209442</c:v>
                </c:pt>
                <c:pt idx="9">
                  <c:v>0.0332965596438366</c:v>
                </c:pt>
                <c:pt idx="10">
                  <c:v>0.0683073211500498</c:v>
                </c:pt>
                <c:pt idx="11">
                  <c:v>0.114775612626368</c:v>
                </c:pt>
                <c:pt idx="12">
                  <c:v>0.157959758128152</c:v>
                </c:pt>
                <c:pt idx="13">
                  <c:v>0.178056476599879</c:v>
                </c:pt>
                <c:pt idx="14">
                  <c:v>0.16439309242763</c:v>
                </c:pt>
                <c:pt idx="15">
                  <c:v>0.12431508454554</c:v>
                </c:pt>
                <c:pt idx="16">
                  <c:v>0.0769978447300912</c:v>
                </c:pt>
                <c:pt idx="17">
                  <c:v>0.0390613980185193</c:v>
                </c:pt>
                <c:pt idx="18">
                  <c:v>0.0162304840162034</c:v>
                </c:pt>
                <c:pt idx="19">
                  <c:v>0.0055236942908244</c:v>
                </c:pt>
                <c:pt idx="20">
                  <c:v>0.00153972184847847</c:v>
                </c:pt>
                <c:pt idx="21">
                  <c:v>0.000351535658597379</c:v>
                </c:pt>
                <c:pt idx="22">
                  <c:v>6.57371652350828E-5</c:v>
                </c:pt>
                <c:pt idx="23">
                  <c:v>1.00685523878142E-5</c:v>
                </c:pt>
                <c:pt idx="24">
                  <c:v>1.26309952162837E-6</c:v>
                </c:pt>
                <c:pt idx="25">
                  <c:v>1.29784426360234E-7</c:v>
                </c:pt>
                <c:pt idx="26">
                  <c:v>1.09225003627598E-8</c:v>
                </c:pt>
                <c:pt idx="27">
                  <c:v>7.5289780046525E-10</c:v>
                </c:pt>
                <c:pt idx="28">
                  <c:v>4.25073923490195E-11</c:v>
                </c:pt>
                <c:pt idx="29">
                  <c:v>1.96565535363795E-12</c:v>
                </c:pt>
                <c:pt idx="30">
                  <c:v>7.44500096084822E-14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Es.5.12!$AV$1</c:f>
              <c:strCache>
                <c:ptCount val="1"/>
                <c:pt idx="0">
                  <c:v>Gauss B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Es.5.12!$AT$2:$AT$32</c:f>
              <c:numCache>
                <c:formatCode>General</c:formatCode>
                <c:ptCount val="31"/>
                <c:pt idx="0">
                  <c:v>58.0</c:v>
                </c:pt>
                <c:pt idx="1">
                  <c:v>59.0</c:v>
                </c:pt>
                <c:pt idx="2">
                  <c:v>60.0</c:v>
                </c:pt>
                <c:pt idx="3">
                  <c:v>61.0</c:v>
                </c:pt>
                <c:pt idx="4">
                  <c:v>62.0</c:v>
                </c:pt>
                <c:pt idx="5">
                  <c:v>63.0</c:v>
                </c:pt>
                <c:pt idx="6">
                  <c:v>64.0</c:v>
                </c:pt>
                <c:pt idx="7">
                  <c:v>65.0</c:v>
                </c:pt>
                <c:pt idx="8">
                  <c:v>66.0</c:v>
                </c:pt>
                <c:pt idx="9">
                  <c:v>67.0</c:v>
                </c:pt>
                <c:pt idx="10">
                  <c:v>68.0</c:v>
                </c:pt>
                <c:pt idx="11">
                  <c:v>69.0</c:v>
                </c:pt>
                <c:pt idx="12">
                  <c:v>70.0</c:v>
                </c:pt>
                <c:pt idx="13">
                  <c:v>71.0</c:v>
                </c:pt>
                <c:pt idx="14">
                  <c:v>72.0</c:v>
                </c:pt>
                <c:pt idx="15">
                  <c:v>73.0</c:v>
                </c:pt>
                <c:pt idx="16">
                  <c:v>74.0</c:v>
                </c:pt>
                <c:pt idx="17">
                  <c:v>75.0</c:v>
                </c:pt>
                <c:pt idx="18">
                  <c:v>76.0</c:v>
                </c:pt>
                <c:pt idx="19">
                  <c:v>77.0</c:v>
                </c:pt>
                <c:pt idx="20">
                  <c:v>78.0</c:v>
                </c:pt>
                <c:pt idx="21">
                  <c:v>79.0</c:v>
                </c:pt>
                <c:pt idx="22">
                  <c:v>80.0</c:v>
                </c:pt>
                <c:pt idx="23">
                  <c:v>81.0</c:v>
                </c:pt>
                <c:pt idx="24">
                  <c:v>82.0</c:v>
                </c:pt>
                <c:pt idx="25">
                  <c:v>83.0</c:v>
                </c:pt>
                <c:pt idx="26">
                  <c:v>84.0</c:v>
                </c:pt>
                <c:pt idx="27">
                  <c:v>85.0</c:v>
                </c:pt>
                <c:pt idx="28">
                  <c:v>86.0</c:v>
                </c:pt>
                <c:pt idx="29">
                  <c:v>87.0</c:v>
                </c:pt>
                <c:pt idx="30">
                  <c:v>88.0</c:v>
                </c:pt>
              </c:numCache>
            </c:numRef>
          </c:cat>
          <c:val>
            <c:numRef>
              <c:f>Es.5.12!$AV$2:$AV$32</c:f>
              <c:numCache>
                <c:formatCode>General</c:formatCode>
                <c:ptCount val="31"/>
                <c:pt idx="0">
                  <c:v>2.2252554748009E-10</c:v>
                </c:pt>
                <c:pt idx="1">
                  <c:v>2.5476588385479E-9</c:v>
                </c:pt>
                <c:pt idx="2">
                  <c:v>2.49727075511518E-8</c:v>
                </c:pt>
                <c:pt idx="3">
                  <c:v>2.0958150794983E-7</c:v>
                </c:pt>
                <c:pt idx="4">
                  <c:v>1.50592470821601E-6</c:v>
                </c:pt>
                <c:pt idx="5">
                  <c:v>9.26438352909204E-6</c:v>
                </c:pt>
                <c:pt idx="6">
                  <c:v>4.87969593808619E-5</c:v>
                </c:pt>
                <c:pt idx="7">
                  <c:v>0.000220055367088427</c:v>
                </c:pt>
                <c:pt idx="8">
                  <c:v>0.000849638411117626</c:v>
                </c:pt>
                <c:pt idx="9">
                  <c:v>0.00280866071323695</c:v>
                </c:pt>
                <c:pt idx="10">
                  <c:v>0.0079492725873216</c:v>
                </c:pt>
                <c:pt idx="11">
                  <c:v>0.0192627579860374</c:v>
                </c:pt>
                <c:pt idx="12">
                  <c:v>0.0399643280840964</c:v>
                </c:pt>
                <c:pt idx="13">
                  <c:v>0.0709887504285065</c:v>
                </c:pt>
                <c:pt idx="14">
                  <c:v>0.10796165072685</c:v>
                </c:pt>
                <c:pt idx="15">
                  <c:v>0.140576416905447</c:v>
                </c:pt>
                <c:pt idx="16">
                  <c:v>0.156717823491035</c:v>
                </c:pt>
                <c:pt idx="17">
                  <c:v>0.149584736968764</c:v>
                </c:pt>
                <c:pt idx="18">
                  <c:v>0.122241632559115</c:v>
                </c:pt>
                <c:pt idx="19">
                  <c:v>0.0855291132255142</c:v>
                </c:pt>
                <c:pt idx="20">
                  <c:v>0.0512355928459355</c:v>
                </c:pt>
                <c:pt idx="21">
                  <c:v>0.0262780134733465</c:v>
                </c:pt>
                <c:pt idx="22">
                  <c:v>0.0115392149882363</c:v>
                </c:pt>
                <c:pt idx="23">
                  <c:v>0.00433833382850932</c:v>
                </c:pt>
                <c:pt idx="24">
                  <c:v>0.00139647330594005</c:v>
                </c:pt>
                <c:pt idx="25">
                  <c:v>0.000384862217823953</c:v>
                </c:pt>
                <c:pt idx="26">
                  <c:v>9.08115078098889E-5</c:v>
                </c:pt>
                <c:pt idx="27">
                  <c:v>1.83459186631159E-5</c:v>
                </c:pt>
                <c:pt idx="28">
                  <c:v>3.17322603952751E-6</c:v>
                </c:pt>
                <c:pt idx="29">
                  <c:v>4.69921725466403E-7</c:v>
                </c:pt>
                <c:pt idx="30">
                  <c:v>5.95817159694744E-8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Es.5.12!$AW$1</c:f>
              <c:strCache>
                <c:ptCount val="1"/>
                <c:pt idx="0">
                  <c:v>Gauss C</c:v>
                </c:pt>
              </c:strCache>
            </c:strRef>
          </c:tx>
          <c:marker>
            <c:symbol val="none"/>
          </c:marker>
          <c:cat>
            <c:numRef>
              <c:f>Es.5.12!$AT$2:$AT$32</c:f>
              <c:numCache>
                <c:formatCode>General</c:formatCode>
                <c:ptCount val="31"/>
                <c:pt idx="0">
                  <c:v>58.0</c:v>
                </c:pt>
                <c:pt idx="1">
                  <c:v>59.0</c:v>
                </c:pt>
                <c:pt idx="2">
                  <c:v>60.0</c:v>
                </c:pt>
                <c:pt idx="3">
                  <c:v>61.0</c:v>
                </c:pt>
                <c:pt idx="4">
                  <c:v>62.0</c:v>
                </c:pt>
                <c:pt idx="5">
                  <c:v>63.0</c:v>
                </c:pt>
                <c:pt idx="6">
                  <c:v>64.0</c:v>
                </c:pt>
                <c:pt idx="7">
                  <c:v>65.0</c:v>
                </c:pt>
                <c:pt idx="8">
                  <c:v>66.0</c:v>
                </c:pt>
                <c:pt idx="9">
                  <c:v>67.0</c:v>
                </c:pt>
                <c:pt idx="10">
                  <c:v>68.0</c:v>
                </c:pt>
                <c:pt idx="11">
                  <c:v>69.0</c:v>
                </c:pt>
                <c:pt idx="12">
                  <c:v>70.0</c:v>
                </c:pt>
                <c:pt idx="13">
                  <c:v>71.0</c:v>
                </c:pt>
                <c:pt idx="14">
                  <c:v>72.0</c:v>
                </c:pt>
                <c:pt idx="15">
                  <c:v>73.0</c:v>
                </c:pt>
                <c:pt idx="16">
                  <c:v>74.0</c:v>
                </c:pt>
                <c:pt idx="17">
                  <c:v>75.0</c:v>
                </c:pt>
                <c:pt idx="18">
                  <c:v>76.0</c:v>
                </c:pt>
                <c:pt idx="19">
                  <c:v>77.0</c:v>
                </c:pt>
                <c:pt idx="20">
                  <c:v>78.0</c:v>
                </c:pt>
                <c:pt idx="21">
                  <c:v>79.0</c:v>
                </c:pt>
                <c:pt idx="22">
                  <c:v>80.0</c:v>
                </c:pt>
                <c:pt idx="23">
                  <c:v>81.0</c:v>
                </c:pt>
                <c:pt idx="24">
                  <c:v>82.0</c:v>
                </c:pt>
                <c:pt idx="25">
                  <c:v>83.0</c:v>
                </c:pt>
                <c:pt idx="26">
                  <c:v>84.0</c:v>
                </c:pt>
                <c:pt idx="27">
                  <c:v>85.0</c:v>
                </c:pt>
                <c:pt idx="28">
                  <c:v>86.0</c:v>
                </c:pt>
                <c:pt idx="29">
                  <c:v>87.0</c:v>
                </c:pt>
                <c:pt idx="30">
                  <c:v>88.0</c:v>
                </c:pt>
              </c:numCache>
            </c:numRef>
          </c:cat>
          <c:val>
            <c:numRef>
              <c:f>Es.5.12!$AW$2:$AW$32</c:f>
              <c:numCache>
                <c:formatCode>General</c:formatCode>
                <c:ptCount val="31"/>
                <c:pt idx="0">
                  <c:v>3.91694809076439E-10</c:v>
                </c:pt>
                <c:pt idx="1">
                  <c:v>5.25710244790365E-9</c:v>
                </c:pt>
                <c:pt idx="2">
                  <c:v>5.88407267434981E-8</c:v>
                </c:pt>
                <c:pt idx="3">
                  <c:v>5.4921523901673E-7</c:v>
                </c:pt>
                <c:pt idx="4">
                  <c:v>4.27503912148001E-6</c:v>
                </c:pt>
                <c:pt idx="5">
                  <c:v>2.77504845692904E-5</c:v>
                </c:pt>
                <c:pt idx="6">
                  <c:v>0.000150222163365447</c:v>
                </c:pt>
                <c:pt idx="7">
                  <c:v>0.000678157261382888</c:v>
                </c:pt>
                <c:pt idx="8">
                  <c:v>0.00255305272589033</c:v>
                </c:pt>
                <c:pt idx="9">
                  <c:v>0.00801534305829748</c:v>
                </c:pt>
                <c:pt idx="10">
                  <c:v>0.0209854076176381</c:v>
                </c:pt>
                <c:pt idx="11">
                  <c:v>0.0458190063817093</c:v>
                </c:pt>
                <c:pt idx="12">
                  <c:v>0.0834270501652008</c:v>
                </c:pt>
                <c:pt idx="13">
                  <c:v>0.126677963307169</c:v>
                </c:pt>
                <c:pt idx="14">
                  <c:v>0.160408811092177</c:v>
                </c:pt>
                <c:pt idx="15">
                  <c:v>0.16939021956477</c:v>
                </c:pt>
                <c:pt idx="16">
                  <c:v>0.149169970997236</c:v>
                </c:pt>
                <c:pt idx="17">
                  <c:v>0.109548754168876</c:v>
                </c:pt>
                <c:pt idx="18">
                  <c:v>0.0670913365914207</c:v>
                </c:pt>
                <c:pt idx="19">
                  <c:v>0.0342656053230612</c:v>
                </c:pt>
                <c:pt idx="20">
                  <c:v>0.0145943022387935</c:v>
                </c:pt>
                <c:pt idx="21">
                  <c:v>0.0051837163239338</c:v>
                </c:pt>
                <c:pt idx="22">
                  <c:v>0.0015354372813248</c:v>
                </c:pt>
                <c:pt idx="23">
                  <c:v>0.000379276468896901</c:v>
                </c:pt>
                <c:pt idx="24">
                  <c:v>7.81290745419979E-5</c:v>
                </c:pt>
                <c:pt idx="25">
                  <c:v>1.34215422967244E-5</c:v>
                </c:pt>
                <c:pt idx="26">
                  <c:v>1.92276023601305E-6</c:v>
                </c:pt>
                <c:pt idx="27">
                  <c:v>2.29710476694666E-7</c:v>
                </c:pt>
                <c:pt idx="28">
                  <c:v>2.28859759601414E-8</c:v>
                </c:pt>
                <c:pt idx="29">
                  <c:v>1.9014768182349E-9</c:v>
                </c:pt>
                <c:pt idx="30">
                  <c:v>1.31748474758118E-10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Es.5.12!$AX$1</c:f>
              <c:strCache>
                <c:ptCount val="1"/>
                <c:pt idx="0">
                  <c:v>Gauss D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Es.5.12!$AT$2:$AT$32</c:f>
              <c:numCache>
                <c:formatCode>General</c:formatCode>
                <c:ptCount val="31"/>
                <c:pt idx="0">
                  <c:v>58.0</c:v>
                </c:pt>
                <c:pt idx="1">
                  <c:v>59.0</c:v>
                </c:pt>
                <c:pt idx="2">
                  <c:v>60.0</c:v>
                </c:pt>
                <c:pt idx="3">
                  <c:v>61.0</c:v>
                </c:pt>
                <c:pt idx="4">
                  <c:v>62.0</c:v>
                </c:pt>
                <c:pt idx="5">
                  <c:v>63.0</c:v>
                </c:pt>
                <c:pt idx="6">
                  <c:v>64.0</c:v>
                </c:pt>
                <c:pt idx="7">
                  <c:v>65.0</c:v>
                </c:pt>
                <c:pt idx="8">
                  <c:v>66.0</c:v>
                </c:pt>
                <c:pt idx="9">
                  <c:v>67.0</c:v>
                </c:pt>
                <c:pt idx="10">
                  <c:v>68.0</c:v>
                </c:pt>
                <c:pt idx="11">
                  <c:v>69.0</c:v>
                </c:pt>
                <c:pt idx="12">
                  <c:v>70.0</c:v>
                </c:pt>
                <c:pt idx="13">
                  <c:v>71.0</c:v>
                </c:pt>
                <c:pt idx="14">
                  <c:v>72.0</c:v>
                </c:pt>
                <c:pt idx="15">
                  <c:v>73.0</c:v>
                </c:pt>
                <c:pt idx="16">
                  <c:v>74.0</c:v>
                </c:pt>
                <c:pt idx="17">
                  <c:v>75.0</c:v>
                </c:pt>
                <c:pt idx="18">
                  <c:v>76.0</c:v>
                </c:pt>
                <c:pt idx="19">
                  <c:v>77.0</c:v>
                </c:pt>
                <c:pt idx="20">
                  <c:v>78.0</c:v>
                </c:pt>
                <c:pt idx="21">
                  <c:v>79.0</c:v>
                </c:pt>
                <c:pt idx="22">
                  <c:v>80.0</c:v>
                </c:pt>
                <c:pt idx="23">
                  <c:v>81.0</c:v>
                </c:pt>
                <c:pt idx="24">
                  <c:v>82.0</c:v>
                </c:pt>
                <c:pt idx="25">
                  <c:v>83.0</c:v>
                </c:pt>
                <c:pt idx="26">
                  <c:v>84.0</c:v>
                </c:pt>
                <c:pt idx="27">
                  <c:v>85.0</c:v>
                </c:pt>
                <c:pt idx="28">
                  <c:v>86.0</c:v>
                </c:pt>
                <c:pt idx="29">
                  <c:v>87.0</c:v>
                </c:pt>
                <c:pt idx="30">
                  <c:v>88.0</c:v>
                </c:pt>
              </c:numCache>
            </c:numRef>
          </c:cat>
          <c:val>
            <c:numRef>
              <c:f>Es.5.12!$AX$2:$AX$32</c:f>
              <c:numCache>
                <c:formatCode>General</c:formatCode>
                <c:ptCount val="31"/>
                <c:pt idx="0">
                  <c:v>9.65045070833848E-15</c:v>
                </c:pt>
                <c:pt idx="1">
                  <c:v>4.44429685162527E-13</c:v>
                </c:pt>
                <c:pt idx="2">
                  <c:v>1.58553131704824E-11</c:v>
                </c:pt>
                <c:pt idx="3">
                  <c:v>4.38190433744086E-10</c:v>
                </c:pt>
                <c:pt idx="4">
                  <c:v>9.3813915451503E-9</c:v>
                </c:pt>
                <c:pt idx="5">
                  <c:v>1.55592240566192E-7</c:v>
                </c:pt>
                <c:pt idx="6">
                  <c:v>1.9990557679516E-6</c:v>
                </c:pt>
                <c:pt idx="7">
                  <c:v>1.98965687746503E-5</c:v>
                </c:pt>
                <c:pt idx="8">
                  <c:v>0.000153407915036056</c:v>
                </c:pt>
                <c:pt idx="9">
                  <c:v>0.000916291483535783</c:v>
                </c:pt>
                <c:pt idx="10">
                  <c:v>0.00423970691128139</c:v>
                </c:pt>
                <c:pt idx="11">
                  <c:v>0.0151968760976353</c:v>
                </c:pt>
                <c:pt idx="12">
                  <c:v>0.0421977322979379</c:v>
                </c:pt>
                <c:pt idx="13">
                  <c:v>0.0907695547608413</c:v>
                </c:pt>
                <c:pt idx="14">
                  <c:v>0.151254254775628</c:v>
                </c:pt>
                <c:pt idx="15">
                  <c:v>0.195250114705429</c:v>
                </c:pt>
                <c:pt idx="16">
                  <c:v>0.195250114705429</c:v>
                </c:pt>
                <c:pt idx="17">
                  <c:v>0.151254254775628</c:v>
                </c:pt>
                <c:pt idx="18">
                  <c:v>0.0907695547608413</c:v>
                </c:pt>
                <c:pt idx="19">
                  <c:v>0.0421977322979379</c:v>
                </c:pt>
                <c:pt idx="20">
                  <c:v>0.0151968760976353</c:v>
                </c:pt>
                <c:pt idx="21">
                  <c:v>0.00423970691128139</c:v>
                </c:pt>
                <c:pt idx="22">
                  <c:v>0.000916291483535783</c:v>
                </c:pt>
                <c:pt idx="23">
                  <c:v>0.000153407915036056</c:v>
                </c:pt>
                <c:pt idx="24">
                  <c:v>1.98965687746503E-5</c:v>
                </c:pt>
                <c:pt idx="25">
                  <c:v>1.9990557679516E-6</c:v>
                </c:pt>
                <c:pt idx="26">
                  <c:v>1.55592240566192E-7</c:v>
                </c:pt>
                <c:pt idx="27">
                  <c:v>9.3813915451503E-9</c:v>
                </c:pt>
                <c:pt idx="28">
                  <c:v>4.38190433744086E-10</c:v>
                </c:pt>
                <c:pt idx="29">
                  <c:v>1.58553131704824E-11</c:v>
                </c:pt>
                <c:pt idx="30">
                  <c:v>4.44429685162527E-13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Es.5.12!$AY$1</c:f>
              <c:strCache>
                <c:ptCount val="1"/>
                <c:pt idx="0">
                  <c:v>Gauss E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Es.5.12!$AT$2:$AT$32</c:f>
              <c:numCache>
                <c:formatCode>General</c:formatCode>
                <c:ptCount val="31"/>
                <c:pt idx="0">
                  <c:v>58.0</c:v>
                </c:pt>
                <c:pt idx="1">
                  <c:v>59.0</c:v>
                </c:pt>
                <c:pt idx="2">
                  <c:v>60.0</c:v>
                </c:pt>
                <c:pt idx="3">
                  <c:v>61.0</c:v>
                </c:pt>
                <c:pt idx="4">
                  <c:v>62.0</c:v>
                </c:pt>
                <c:pt idx="5">
                  <c:v>63.0</c:v>
                </c:pt>
                <c:pt idx="6">
                  <c:v>64.0</c:v>
                </c:pt>
                <c:pt idx="7">
                  <c:v>65.0</c:v>
                </c:pt>
                <c:pt idx="8">
                  <c:v>66.0</c:v>
                </c:pt>
                <c:pt idx="9">
                  <c:v>67.0</c:v>
                </c:pt>
                <c:pt idx="10">
                  <c:v>68.0</c:v>
                </c:pt>
                <c:pt idx="11">
                  <c:v>69.0</c:v>
                </c:pt>
                <c:pt idx="12">
                  <c:v>70.0</c:v>
                </c:pt>
                <c:pt idx="13">
                  <c:v>71.0</c:v>
                </c:pt>
                <c:pt idx="14">
                  <c:v>72.0</c:v>
                </c:pt>
                <c:pt idx="15">
                  <c:v>73.0</c:v>
                </c:pt>
                <c:pt idx="16">
                  <c:v>74.0</c:v>
                </c:pt>
                <c:pt idx="17">
                  <c:v>75.0</c:v>
                </c:pt>
                <c:pt idx="18">
                  <c:v>76.0</c:v>
                </c:pt>
                <c:pt idx="19">
                  <c:v>77.0</c:v>
                </c:pt>
                <c:pt idx="20">
                  <c:v>78.0</c:v>
                </c:pt>
                <c:pt idx="21">
                  <c:v>79.0</c:v>
                </c:pt>
                <c:pt idx="22">
                  <c:v>80.0</c:v>
                </c:pt>
                <c:pt idx="23">
                  <c:v>81.0</c:v>
                </c:pt>
                <c:pt idx="24">
                  <c:v>82.0</c:v>
                </c:pt>
                <c:pt idx="25">
                  <c:v>83.0</c:v>
                </c:pt>
                <c:pt idx="26">
                  <c:v>84.0</c:v>
                </c:pt>
                <c:pt idx="27">
                  <c:v>85.0</c:v>
                </c:pt>
                <c:pt idx="28">
                  <c:v>86.0</c:v>
                </c:pt>
                <c:pt idx="29">
                  <c:v>87.0</c:v>
                </c:pt>
                <c:pt idx="30">
                  <c:v>88.0</c:v>
                </c:pt>
              </c:numCache>
            </c:numRef>
          </c:cat>
          <c:val>
            <c:numRef>
              <c:f>Es.5.12!$AY$2:$AY$32</c:f>
              <c:numCache>
                <c:formatCode>General</c:formatCode>
                <c:ptCount val="31"/>
                <c:pt idx="0">
                  <c:v>7.31459054790483E-49</c:v>
                </c:pt>
                <c:pt idx="1">
                  <c:v>1.13894921521794E-42</c:v>
                </c:pt>
                <c:pt idx="2">
                  <c:v>6.58865655530668E-37</c:v>
                </c:pt>
                <c:pt idx="3">
                  <c:v>1.41601401181398E-31</c:v>
                </c:pt>
                <c:pt idx="4">
                  <c:v>1.13061932084464E-26</c:v>
                </c:pt>
                <c:pt idx="5">
                  <c:v>3.35384838218571E-22</c:v>
                </c:pt>
                <c:pt idx="6">
                  <c:v>3.69614175659523E-18</c:v>
                </c:pt>
                <c:pt idx="7">
                  <c:v>1.51332422329197E-14</c:v>
                </c:pt>
                <c:pt idx="8">
                  <c:v>2.30193745377215E-11</c:v>
                </c:pt>
                <c:pt idx="9">
                  <c:v>1.30086798468375E-8</c:v>
                </c:pt>
                <c:pt idx="10">
                  <c:v>2.73118490032725E-6</c:v>
                </c:pt>
                <c:pt idx="11">
                  <c:v>0.000213033131237354</c:v>
                </c:pt>
                <c:pt idx="12">
                  <c:v>0.00617335667653031</c:v>
                </c:pt>
                <c:pt idx="13">
                  <c:v>0.0664620541125215</c:v>
                </c:pt>
                <c:pt idx="14">
                  <c:v>0.265830201487098</c:v>
                </c:pt>
                <c:pt idx="15">
                  <c:v>0.395014513013976</c:v>
                </c:pt>
                <c:pt idx="16">
                  <c:v>0.218072024100486</c:v>
                </c:pt>
                <c:pt idx="17">
                  <c:v>0.0447265116949094</c:v>
                </c:pt>
                <c:pt idx="18">
                  <c:v>0.00340806816355535</c:v>
                </c:pt>
                <c:pt idx="19">
                  <c:v>9.64783100369659E-5</c:v>
                </c:pt>
                <c:pt idx="20">
                  <c:v>1.01468040508871E-6</c:v>
                </c:pt>
                <c:pt idx="21">
                  <c:v>3.96466987216418E-9</c:v>
                </c:pt>
                <c:pt idx="22">
                  <c:v>5.755233632612E-12</c:v>
                </c:pt>
                <c:pt idx="23">
                  <c:v>3.10382378713898E-15</c:v>
                </c:pt>
                <c:pt idx="24">
                  <c:v>6.21883919049118E-19</c:v>
                </c:pt>
                <c:pt idx="25">
                  <c:v>4.62913415726894E-23</c:v>
                </c:pt>
                <c:pt idx="26">
                  <c:v>1.28017216102804E-27</c:v>
                </c:pt>
                <c:pt idx="27">
                  <c:v>1.31527074668712E-32</c:v>
                </c:pt>
                <c:pt idx="28">
                  <c:v>5.02042072941264E-38</c:v>
                </c:pt>
                <c:pt idx="29">
                  <c:v>7.11939744142717E-44</c:v>
                </c:pt>
                <c:pt idx="30">
                  <c:v>3.7508054044728E-50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8338088"/>
        <c:axId val="-2098376136"/>
      </c:lineChart>
      <c:catAx>
        <c:axId val="-2098338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098376136"/>
        <c:crosses val="autoZero"/>
        <c:auto val="1"/>
        <c:lblAlgn val="ctr"/>
        <c:lblOffset val="100"/>
        <c:noMultiLvlLbl val="0"/>
      </c:catAx>
      <c:valAx>
        <c:axId val="-2098376136"/>
        <c:scaling>
          <c:orientation val="minMax"/>
          <c:max val="0.45"/>
          <c:min val="0.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f</a:t>
                </a:r>
                <a:r>
                  <a:rPr lang="en-US"/>
                  <a:t>X,</a:t>
                </a:r>
                <a:r>
                  <a:rPr lang="en-US">
                    <a:latin typeface="Symbol" charset="2"/>
                    <a:cs typeface="Symbol" charset="2"/>
                  </a:rPr>
                  <a:t>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09833808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67828659506114"/>
          <c:y val="0.0585031331423903"/>
          <c:w val="0.0891121184033332"/>
          <c:h val="0.227105853322955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Es.5.12!$B$41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numRef>
              <c:f>Es.5.12!#REF!</c:f>
            </c:numRef>
          </c:cat>
          <c:val>
            <c:numRef>
              <c:f>Es.5.12!$D$41:$R$41</c:f>
              <c:numCache>
                <c:formatCode>0.000</c:formatCode>
                <c:ptCount val="15"/>
                <c:pt idx="0">
                  <c:v>0.05</c:v>
                </c:pt>
                <c:pt idx="1">
                  <c:v>0.0</c:v>
                </c:pt>
                <c:pt idx="2">
                  <c:v>0.05</c:v>
                </c:pt>
                <c:pt idx="3">
                  <c:v>0.0</c:v>
                </c:pt>
                <c:pt idx="4">
                  <c:v>0.0</c:v>
                </c:pt>
                <c:pt idx="5">
                  <c:v>0.1</c:v>
                </c:pt>
                <c:pt idx="6">
                  <c:v>0.05</c:v>
                </c:pt>
                <c:pt idx="7">
                  <c:v>0.0</c:v>
                </c:pt>
                <c:pt idx="8">
                  <c:v>0.15</c:v>
                </c:pt>
                <c:pt idx="9">
                  <c:v>0.0</c:v>
                </c:pt>
                <c:pt idx="10">
                  <c:v>0.05</c:v>
                </c:pt>
                <c:pt idx="11">
                  <c:v>0.0</c:v>
                </c:pt>
                <c:pt idx="12">
                  <c:v>0.05</c:v>
                </c:pt>
                <c:pt idx="13">
                  <c:v>0.0</c:v>
                </c:pt>
                <c:pt idx="14">
                  <c:v>0.0</c:v>
                </c:pt>
              </c:numCache>
            </c:numRef>
          </c:val>
        </c:ser>
        <c:ser>
          <c:idx val="1"/>
          <c:order val="1"/>
          <c:tx>
            <c:strRef>
              <c:f>Es.5.12!$B$42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Es.5.12!#REF!</c:f>
            </c:numRef>
          </c:cat>
          <c:val>
            <c:numRef>
              <c:f>Es.5.12!$D$42:$R$42</c:f>
              <c:numCache>
                <c:formatCode>0.000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</c:v>
                </c:pt>
                <c:pt idx="6">
                  <c:v>0.0</c:v>
                </c:pt>
                <c:pt idx="7">
                  <c:v>0.05</c:v>
                </c:pt>
                <c:pt idx="8">
                  <c:v>0.0</c:v>
                </c:pt>
                <c:pt idx="9">
                  <c:v>0.15</c:v>
                </c:pt>
                <c:pt idx="10">
                  <c:v>0.05</c:v>
                </c:pt>
                <c:pt idx="11">
                  <c:v>0.05</c:v>
                </c:pt>
                <c:pt idx="12">
                  <c:v>0.0</c:v>
                </c:pt>
                <c:pt idx="13">
                  <c:v>0.0</c:v>
                </c:pt>
                <c:pt idx="14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Es.5.12!$B$43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numRef>
              <c:f>Es.5.12!#REF!</c:f>
            </c:numRef>
          </c:cat>
          <c:val>
            <c:numRef>
              <c:f>Es.5.12!$D$43:$R$43</c:f>
              <c:numCache>
                <c:formatCode>0.000</c:formatCode>
                <c:ptCount val="15"/>
                <c:pt idx="0">
                  <c:v>0.0</c:v>
                </c:pt>
                <c:pt idx="1">
                  <c:v>0.05</c:v>
                </c:pt>
                <c:pt idx="2">
                  <c:v>0.0</c:v>
                </c:pt>
                <c:pt idx="3">
                  <c:v>0.05</c:v>
                </c:pt>
                <c:pt idx="4">
                  <c:v>0.0</c:v>
                </c:pt>
                <c:pt idx="5">
                  <c:v>0.05</c:v>
                </c:pt>
                <c:pt idx="6">
                  <c:v>0.05</c:v>
                </c:pt>
                <c:pt idx="7">
                  <c:v>0.1</c:v>
                </c:pt>
                <c:pt idx="8">
                  <c:v>0.0</c:v>
                </c:pt>
                <c:pt idx="9">
                  <c:v>0.1</c:v>
                </c:pt>
                <c:pt idx="10">
                  <c:v>0.05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0.05</c:v>
                </c:pt>
              </c:numCache>
            </c:numRef>
          </c:val>
        </c:ser>
        <c:ser>
          <c:idx val="3"/>
          <c:order val="3"/>
          <c:tx>
            <c:strRef>
              <c:f>Es.5.12!$B$44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numRef>
              <c:f>Es.5.12!#REF!</c:f>
            </c:numRef>
          </c:cat>
          <c:val>
            <c:numRef>
              <c:f>Es.5.12!$D$44:$R$44</c:f>
              <c:numCache>
                <c:formatCode>0.000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</c:v>
                </c:pt>
                <c:pt idx="13">
                  <c:v>0.05</c:v>
                </c:pt>
                <c:pt idx="1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7145592"/>
        <c:axId val="-2098753368"/>
      </c:barChart>
      <c:catAx>
        <c:axId val="-2117145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098753368"/>
        <c:crossesAt val="0.0"/>
        <c:auto val="1"/>
        <c:lblAlgn val="ctr"/>
        <c:lblOffset val="100"/>
        <c:noMultiLvlLbl val="0"/>
      </c:catAx>
      <c:valAx>
        <c:axId val="-2098753368"/>
        <c:scaling>
          <c:orientation val="minMax"/>
          <c:max val="0.18"/>
          <c:min val="0.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</a:t>
                </a:r>
                <a:r>
                  <a:rPr lang="en-US" sz="1000"/>
                  <a:t>k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17145592"/>
        <c:crosses val="autoZero"/>
        <c:crossBetween val="between"/>
        <c:majorUnit val="0.04"/>
        <c:minorUnit val="0.01"/>
      </c:valAx>
    </c:plotArea>
    <c:legend>
      <c:legendPos val="r"/>
      <c:layout>
        <c:manualLayout>
          <c:xMode val="edge"/>
          <c:yMode val="edge"/>
          <c:x val="0.10990251253792"/>
          <c:y val="0.0540734412779111"/>
          <c:w val="0.0346812928278447"/>
          <c:h val="0.181684682658364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Es.5.12!$B$41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numRef>
              <c:f>Es.5.12!$D$40:$R$40</c:f>
              <c:numCache>
                <c:formatCode>0</c:formatCode>
                <c:ptCount val="15"/>
                <c:pt idx="0">
                  <c:v>58.0</c:v>
                </c:pt>
                <c:pt idx="1">
                  <c:v>60.0</c:v>
                </c:pt>
                <c:pt idx="2">
                  <c:v>62.0</c:v>
                </c:pt>
                <c:pt idx="3">
                  <c:v>64.0</c:v>
                </c:pt>
                <c:pt idx="4">
                  <c:v>66.0</c:v>
                </c:pt>
                <c:pt idx="5">
                  <c:v>68.0</c:v>
                </c:pt>
                <c:pt idx="6">
                  <c:v>70.0</c:v>
                </c:pt>
                <c:pt idx="7">
                  <c:v>72.0</c:v>
                </c:pt>
                <c:pt idx="8">
                  <c:v>74.0</c:v>
                </c:pt>
                <c:pt idx="9">
                  <c:v>76.0</c:v>
                </c:pt>
                <c:pt idx="10">
                  <c:v>78.0</c:v>
                </c:pt>
                <c:pt idx="11">
                  <c:v>80.0</c:v>
                </c:pt>
                <c:pt idx="12">
                  <c:v>82.0</c:v>
                </c:pt>
                <c:pt idx="13">
                  <c:v>84.0</c:v>
                </c:pt>
                <c:pt idx="14">
                  <c:v>86.0</c:v>
                </c:pt>
              </c:numCache>
            </c:numRef>
          </c:cat>
          <c:val>
            <c:numRef>
              <c:f>Es.5.12!$D$41:$R$41</c:f>
              <c:numCache>
                <c:formatCode>0.000</c:formatCode>
                <c:ptCount val="15"/>
                <c:pt idx="0">
                  <c:v>0.05</c:v>
                </c:pt>
                <c:pt idx="1">
                  <c:v>0.0</c:v>
                </c:pt>
                <c:pt idx="2">
                  <c:v>0.05</c:v>
                </c:pt>
                <c:pt idx="3">
                  <c:v>0.0</c:v>
                </c:pt>
                <c:pt idx="4">
                  <c:v>0.0</c:v>
                </c:pt>
                <c:pt idx="5">
                  <c:v>0.1</c:v>
                </c:pt>
                <c:pt idx="6">
                  <c:v>0.05</c:v>
                </c:pt>
                <c:pt idx="7">
                  <c:v>0.0</c:v>
                </c:pt>
                <c:pt idx="8">
                  <c:v>0.15</c:v>
                </c:pt>
                <c:pt idx="9">
                  <c:v>0.0</c:v>
                </c:pt>
                <c:pt idx="10">
                  <c:v>0.05</c:v>
                </c:pt>
                <c:pt idx="11">
                  <c:v>0.0</c:v>
                </c:pt>
                <c:pt idx="12">
                  <c:v>0.05</c:v>
                </c:pt>
                <c:pt idx="13">
                  <c:v>0.0</c:v>
                </c:pt>
                <c:pt idx="14">
                  <c:v>0.0</c:v>
                </c:pt>
              </c:numCache>
            </c:numRef>
          </c:val>
        </c:ser>
        <c:ser>
          <c:idx val="3"/>
          <c:order val="1"/>
          <c:tx>
            <c:strRef>
              <c:f>Es.5.12!$B$45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Es.5.12!$D$40:$R$40</c:f>
              <c:numCache>
                <c:formatCode>0</c:formatCode>
                <c:ptCount val="15"/>
                <c:pt idx="0">
                  <c:v>58.0</c:v>
                </c:pt>
                <c:pt idx="1">
                  <c:v>60.0</c:v>
                </c:pt>
                <c:pt idx="2">
                  <c:v>62.0</c:v>
                </c:pt>
                <c:pt idx="3">
                  <c:v>64.0</c:v>
                </c:pt>
                <c:pt idx="4">
                  <c:v>66.0</c:v>
                </c:pt>
                <c:pt idx="5">
                  <c:v>68.0</c:v>
                </c:pt>
                <c:pt idx="6">
                  <c:v>70.0</c:v>
                </c:pt>
                <c:pt idx="7">
                  <c:v>72.0</c:v>
                </c:pt>
                <c:pt idx="8">
                  <c:v>74.0</c:v>
                </c:pt>
                <c:pt idx="9">
                  <c:v>76.0</c:v>
                </c:pt>
                <c:pt idx="10">
                  <c:v>78.0</c:v>
                </c:pt>
                <c:pt idx="11">
                  <c:v>80.0</c:v>
                </c:pt>
                <c:pt idx="12">
                  <c:v>82.0</c:v>
                </c:pt>
                <c:pt idx="13">
                  <c:v>84.0</c:v>
                </c:pt>
                <c:pt idx="14">
                  <c:v>86.0</c:v>
                </c:pt>
              </c:numCache>
            </c:numRef>
          </c:cat>
          <c:val>
            <c:numRef>
              <c:f>Es.5.12!$D$45:$R$45</c:f>
              <c:numCache>
                <c:formatCode>0.000</c:formatCode>
                <c:ptCount val="15"/>
                <c:pt idx="0">
                  <c:v>0.0125</c:v>
                </c:pt>
                <c:pt idx="1">
                  <c:v>0.0125</c:v>
                </c:pt>
                <c:pt idx="2">
                  <c:v>0.025</c:v>
                </c:pt>
                <c:pt idx="3">
                  <c:v>0.0375</c:v>
                </c:pt>
                <c:pt idx="4">
                  <c:v>0.025</c:v>
                </c:pt>
                <c:pt idx="5">
                  <c:v>0.05</c:v>
                </c:pt>
                <c:pt idx="6">
                  <c:v>0.0375</c:v>
                </c:pt>
                <c:pt idx="7">
                  <c:v>0.05</c:v>
                </c:pt>
                <c:pt idx="8">
                  <c:v>0.05</c:v>
                </c:pt>
                <c:pt idx="9">
                  <c:v>0.075</c:v>
                </c:pt>
                <c:pt idx="10">
                  <c:v>0.05</c:v>
                </c:pt>
                <c:pt idx="11">
                  <c:v>0.025</c:v>
                </c:pt>
                <c:pt idx="12">
                  <c:v>0.0125</c:v>
                </c:pt>
                <c:pt idx="13">
                  <c:v>0.0125</c:v>
                </c:pt>
                <c:pt idx="14">
                  <c:v>0.025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493080"/>
        <c:axId val="-2102416584"/>
      </c:barChart>
      <c:catAx>
        <c:axId val="-2120493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02416584"/>
        <c:crossesAt val="0.0"/>
        <c:auto val="1"/>
        <c:lblAlgn val="ctr"/>
        <c:lblOffset val="100"/>
        <c:noMultiLvlLbl val="0"/>
      </c:catAx>
      <c:valAx>
        <c:axId val="-2102416584"/>
        <c:scaling>
          <c:orientation val="minMax"/>
          <c:max val="0.18"/>
          <c:min val="0.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</a:t>
                </a:r>
                <a:r>
                  <a:rPr lang="en-US" sz="1000"/>
                  <a:t>k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20493080"/>
        <c:crosses val="autoZero"/>
        <c:crossBetween val="between"/>
        <c:majorUnit val="0.04"/>
        <c:minorUnit val="0.01"/>
      </c:valAx>
    </c:plotArea>
    <c:legend>
      <c:legendPos val="r"/>
      <c:layout>
        <c:manualLayout>
          <c:xMode val="edge"/>
          <c:yMode val="edge"/>
          <c:x val="0.10990251253792"/>
          <c:y val="0.0540734412779111"/>
          <c:w val="0.0346812928278447"/>
          <c:h val="0.181684682658364"/>
        </c:manualLayout>
      </c:layout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Es.5.12!$B$57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numRef>
              <c:f>Es.5.12!$D$56:$K$56</c:f>
              <c:numCache>
                <c:formatCode>0</c:formatCode>
                <c:ptCount val="8"/>
                <c:pt idx="0">
                  <c:v>58.0</c:v>
                </c:pt>
                <c:pt idx="1">
                  <c:v>62.0</c:v>
                </c:pt>
                <c:pt idx="2">
                  <c:v>66.0</c:v>
                </c:pt>
                <c:pt idx="3">
                  <c:v>70.0</c:v>
                </c:pt>
                <c:pt idx="4">
                  <c:v>74.0</c:v>
                </c:pt>
                <c:pt idx="5">
                  <c:v>78.0</c:v>
                </c:pt>
                <c:pt idx="6">
                  <c:v>82.0</c:v>
                </c:pt>
                <c:pt idx="7">
                  <c:v>86.0</c:v>
                </c:pt>
              </c:numCache>
            </c:numRef>
          </c:cat>
          <c:val>
            <c:numRef>
              <c:f>Es.5.12!$D$57:$K$57</c:f>
              <c:numCache>
                <c:formatCode>0.000</c:formatCode>
                <c:ptCount val="8"/>
                <c:pt idx="0">
                  <c:v>0.025</c:v>
                </c:pt>
                <c:pt idx="1">
                  <c:v>0.025</c:v>
                </c:pt>
                <c:pt idx="2">
                  <c:v>0.05</c:v>
                </c:pt>
                <c:pt idx="3">
                  <c:v>0.025</c:v>
                </c:pt>
                <c:pt idx="4">
                  <c:v>0.075</c:v>
                </c:pt>
                <c:pt idx="5">
                  <c:v>0.025</c:v>
                </c:pt>
                <c:pt idx="6">
                  <c:v>0.025</c:v>
                </c:pt>
                <c:pt idx="7">
                  <c:v>0.0</c:v>
                </c:pt>
              </c:numCache>
            </c:numRef>
          </c:val>
        </c:ser>
        <c:ser>
          <c:idx val="1"/>
          <c:order val="1"/>
          <c:tx>
            <c:strRef>
              <c:f>Es.5.12!$B$58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Es.5.12!$D$56:$K$56</c:f>
              <c:numCache>
                <c:formatCode>0</c:formatCode>
                <c:ptCount val="8"/>
                <c:pt idx="0">
                  <c:v>58.0</c:v>
                </c:pt>
                <c:pt idx="1">
                  <c:v>62.0</c:v>
                </c:pt>
                <c:pt idx="2">
                  <c:v>66.0</c:v>
                </c:pt>
                <c:pt idx="3">
                  <c:v>70.0</c:v>
                </c:pt>
                <c:pt idx="4">
                  <c:v>74.0</c:v>
                </c:pt>
                <c:pt idx="5">
                  <c:v>78.0</c:v>
                </c:pt>
                <c:pt idx="6">
                  <c:v>82.0</c:v>
                </c:pt>
                <c:pt idx="7">
                  <c:v>86.0</c:v>
                </c:pt>
              </c:numCache>
            </c:numRef>
          </c:cat>
          <c:val>
            <c:numRef>
              <c:f>Es.5.12!$D$58:$K$58</c:f>
              <c:numCache>
                <c:formatCode>0.000</c:formatCode>
                <c:ptCount val="8"/>
                <c:pt idx="0">
                  <c:v>0.0</c:v>
                </c:pt>
                <c:pt idx="1">
                  <c:v>0.05</c:v>
                </c:pt>
                <c:pt idx="2">
                  <c:v>0.025</c:v>
                </c:pt>
                <c:pt idx="3">
                  <c:v>0.025</c:v>
                </c:pt>
                <c:pt idx="4">
                  <c:v>0.075</c:v>
                </c:pt>
                <c:pt idx="5">
                  <c:v>0.05</c:v>
                </c:pt>
                <c:pt idx="6">
                  <c:v>0.0</c:v>
                </c:pt>
                <c:pt idx="7">
                  <c:v>0.025</c:v>
                </c:pt>
              </c:numCache>
            </c:numRef>
          </c:val>
        </c:ser>
        <c:ser>
          <c:idx val="2"/>
          <c:order val="2"/>
          <c:tx>
            <c:strRef>
              <c:f>Es.5.12!$B$59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numRef>
              <c:f>Es.5.12!$D$56:$K$56</c:f>
              <c:numCache>
                <c:formatCode>0</c:formatCode>
                <c:ptCount val="8"/>
                <c:pt idx="0">
                  <c:v>58.0</c:v>
                </c:pt>
                <c:pt idx="1">
                  <c:v>62.0</c:v>
                </c:pt>
                <c:pt idx="2">
                  <c:v>66.0</c:v>
                </c:pt>
                <c:pt idx="3">
                  <c:v>70.0</c:v>
                </c:pt>
                <c:pt idx="4">
                  <c:v>74.0</c:v>
                </c:pt>
                <c:pt idx="5">
                  <c:v>78.0</c:v>
                </c:pt>
                <c:pt idx="6">
                  <c:v>82.0</c:v>
                </c:pt>
                <c:pt idx="7">
                  <c:v>86.0</c:v>
                </c:pt>
              </c:numCache>
            </c:numRef>
          </c:cat>
          <c:val>
            <c:numRef>
              <c:f>Es.5.12!$D$59:$K$59</c:f>
              <c:numCache>
                <c:formatCode>0.000</c:formatCode>
                <c:ptCount val="8"/>
                <c:pt idx="0">
                  <c:v>0.025</c:v>
                </c:pt>
                <c:pt idx="1">
                  <c:v>0.025</c:v>
                </c:pt>
                <c:pt idx="2">
                  <c:v>0.025</c:v>
                </c:pt>
                <c:pt idx="3">
                  <c:v>0.075</c:v>
                </c:pt>
                <c:pt idx="4">
                  <c:v>0.05</c:v>
                </c:pt>
                <c:pt idx="5">
                  <c:v>0.025</c:v>
                </c:pt>
                <c:pt idx="6">
                  <c:v>0.0</c:v>
                </c:pt>
                <c:pt idx="7">
                  <c:v>0.025</c:v>
                </c:pt>
              </c:numCache>
            </c:numRef>
          </c:val>
        </c:ser>
        <c:ser>
          <c:idx val="3"/>
          <c:order val="3"/>
          <c:tx>
            <c:strRef>
              <c:f>Es.5.12!$B$60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numRef>
              <c:f>Es.5.12!$D$56:$K$56</c:f>
              <c:numCache>
                <c:formatCode>0</c:formatCode>
                <c:ptCount val="8"/>
                <c:pt idx="0">
                  <c:v>58.0</c:v>
                </c:pt>
                <c:pt idx="1">
                  <c:v>62.0</c:v>
                </c:pt>
                <c:pt idx="2">
                  <c:v>66.0</c:v>
                </c:pt>
                <c:pt idx="3">
                  <c:v>70.0</c:v>
                </c:pt>
                <c:pt idx="4">
                  <c:v>74.0</c:v>
                </c:pt>
                <c:pt idx="5">
                  <c:v>78.0</c:v>
                </c:pt>
                <c:pt idx="6">
                  <c:v>82.0</c:v>
                </c:pt>
                <c:pt idx="7">
                  <c:v>86.0</c:v>
                </c:pt>
              </c:numCache>
            </c:numRef>
          </c:cat>
          <c:val>
            <c:numRef>
              <c:f>Es.5.12!$D$60:$K$60</c:f>
              <c:numCache>
                <c:formatCode>0.000</c:formatCode>
                <c:ptCount val="8"/>
                <c:pt idx="0">
                  <c:v>0.0</c:v>
                </c:pt>
                <c:pt idx="1">
                  <c:v>0.025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0.025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1182680"/>
        <c:axId val="-2097808872"/>
      </c:barChart>
      <c:catAx>
        <c:axId val="-2101182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097808872"/>
        <c:crossesAt val="0.0"/>
        <c:auto val="1"/>
        <c:lblAlgn val="ctr"/>
        <c:lblOffset val="100"/>
        <c:noMultiLvlLbl val="0"/>
      </c:catAx>
      <c:valAx>
        <c:axId val="-2097808872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</a:t>
                </a:r>
                <a:r>
                  <a:rPr lang="en-US" sz="1000"/>
                  <a:t>k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01182680"/>
        <c:crosses val="autoZero"/>
        <c:crossBetween val="between"/>
        <c:majorUnit val="0.04"/>
        <c:minorUnit val="0.01"/>
      </c:valAx>
    </c:plotArea>
    <c:legend>
      <c:legendPos val="r"/>
      <c:layout>
        <c:manualLayout>
          <c:xMode val="edge"/>
          <c:yMode val="edge"/>
          <c:x val="0.10990251253792"/>
          <c:y val="0.0540734412779111"/>
          <c:w val="0.0346812928278447"/>
          <c:h val="0.181684682658364"/>
        </c:manualLayout>
      </c:layout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Es.5.12!$B$57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numRef>
              <c:f>Es.5.12!$D$56:$K$56</c:f>
              <c:numCache>
                <c:formatCode>0</c:formatCode>
                <c:ptCount val="8"/>
                <c:pt idx="0">
                  <c:v>58.0</c:v>
                </c:pt>
                <c:pt idx="1">
                  <c:v>62.0</c:v>
                </c:pt>
                <c:pt idx="2">
                  <c:v>66.0</c:v>
                </c:pt>
                <c:pt idx="3">
                  <c:v>70.0</c:v>
                </c:pt>
                <c:pt idx="4">
                  <c:v>74.0</c:v>
                </c:pt>
                <c:pt idx="5">
                  <c:v>78.0</c:v>
                </c:pt>
                <c:pt idx="6">
                  <c:v>82.0</c:v>
                </c:pt>
                <c:pt idx="7">
                  <c:v>86.0</c:v>
                </c:pt>
              </c:numCache>
            </c:numRef>
          </c:cat>
          <c:val>
            <c:numRef>
              <c:f>Es.5.12!$D$57:$K$57</c:f>
              <c:numCache>
                <c:formatCode>0.000</c:formatCode>
                <c:ptCount val="8"/>
                <c:pt idx="0">
                  <c:v>0.025</c:v>
                </c:pt>
                <c:pt idx="1">
                  <c:v>0.025</c:v>
                </c:pt>
                <c:pt idx="2">
                  <c:v>0.05</c:v>
                </c:pt>
                <c:pt idx="3">
                  <c:v>0.025</c:v>
                </c:pt>
                <c:pt idx="4">
                  <c:v>0.075</c:v>
                </c:pt>
                <c:pt idx="5">
                  <c:v>0.025</c:v>
                </c:pt>
                <c:pt idx="6">
                  <c:v>0.025</c:v>
                </c:pt>
                <c:pt idx="7">
                  <c:v>0.0</c:v>
                </c:pt>
              </c:numCache>
            </c:numRef>
          </c:val>
        </c:ser>
        <c:ser>
          <c:idx val="3"/>
          <c:order val="1"/>
          <c:tx>
            <c:strRef>
              <c:f>Es.5.12!$B$61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Es.5.12!$D$56:$K$56</c:f>
              <c:numCache>
                <c:formatCode>0</c:formatCode>
                <c:ptCount val="8"/>
                <c:pt idx="0">
                  <c:v>58.0</c:v>
                </c:pt>
                <c:pt idx="1">
                  <c:v>62.0</c:v>
                </c:pt>
                <c:pt idx="2">
                  <c:v>66.0</c:v>
                </c:pt>
                <c:pt idx="3">
                  <c:v>70.0</c:v>
                </c:pt>
                <c:pt idx="4">
                  <c:v>74.0</c:v>
                </c:pt>
                <c:pt idx="5">
                  <c:v>78.0</c:v>
                </c:pt>
                <c:pt idx="6">
                  <c:v>82.0</c:v>
                </c:pt>
                <c:pt idx="7">
                  <c:v>86.0</c:v>
                </c:pt>
              </c:numCache>
            </c:numRef>
          </c:cat>
          <c:val>
            <c:numRef>
              <c:f>Es.5.12!$D$61:$K$61</c:f>
              <c:numCache>
                <c:formatCode>0.000</c:formatCode>
                <c:ptCount val="8"/>
                <c:pt idx="0">
                  <c:v>0.0125</c:v>
                </c:pt>
                <c:pt idx="1">
                  <c:v>0.03125</c:v>
                </c:pt>
                <c:pt idx="2">
                  <c:v>0.0375</c:v>
                </c:pt>
                <c:pt idx="3">
                  <c:v>0.04375</c:v>
                </c:pt>
                <c:pt idx="4">
                  <c:v>0.0625</c:v>
                </c:pt>
                <c:pt idx="5">
                  <c:v>0.0375</c:v>
                </c:pt>
                <c:pt idx="6">
                  <c:v>0.0125</c:v>
                </c:pt>
                <c:pt idx="7">
                  <c:v>0.0125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473208"/>
        <c:axId val="-2133818312"/>
      </c:barChart>
      <c:catAx>
        <c:axId val="-2120473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33818312"/>
        <c:crossesAt val="0.0"/>
        <c:auto val="1"/>
        <c:lblAlgn val="ctr"/>
        <c:lblOffset val="100"/>
        <c:noMultiLvlLbl val="0"/>
      </c:catAx>
      <c:valAx>
        <c:axId val="-2133818312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</a:t>
                </a:r>
                <a:r>
                  <a:rPr lang="en-US" sz="1000"/>
                  <a:t>k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20473208"/>
        <c:crosses val="autoZero"/>
        <c:crossBetween val="between"/>
        <c:majorUnit val="0.04"/>
        <c:minorUnit val="0.01"/>
      </c:valAx>
    </c:plotArea>
    <c:legend>
      <c:legendPos val="r"/>
      <c:layout>
        <c:manualLayout>
          <c:xMode val="edge"/>
          <c:yMode val="edge"/>
          <c:x val="0.10990251253792"/>
          <c:y val="0.0540734412779111"/>
          <c:w val="0.0346812928278447"/>
          <c:h val="0.181684682658364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5" right="0.75" top="1" bottom="1" header="0.5" footer="0.5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876" cy="56152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4876" cy="56152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876" cy="56152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4876" cy="56152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4876" cy="56152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1"/>
  <sheetViews>
    <sheetView tabSelected="1" workbookViewId="0">
      <selection activeCell="A22" sqref="A22"/>
    </sheetView>
  </sheetViews>
  <sheetFormatPr baseColWidth="10" defaultRowHeight="15" x14ac:dyDescent="0"/>
  <cols>
    <col min="2" max="2" width="12.83203125" bestFit="1" customWidth="1"/>
    <col min="47" max="47" width="12.1640625" bestFit="1" customWidth="1"/>
  </cols>
  <sheetData>
    <row r="1" spans="1:51">
      <c r="A1" s="1" t="s">
        <v>1</v>
      </c>
      <c r="D1" s="18">
        <v>1</v>
      </c>
      <c r="E1" s="19">
        <v>2</v>
      </c>
      <c r="F1" s="19">
        <v>3</v>
      </c>
      <c r="G1" s="19">
        <v>4</v>
      </c>
      <c r="H1" s="19">
        <v>5</v>
      </c>
      <c r="I1" s="19">
        <v>6</v>
      </c>
      <c r="J1" s="19">
        <v>7</v>
      </c>
      <c r="K1" s="19">
        <v>8</v>
      </c>
      <c r="L1" s="19">
        <v>9</v>
      </c>
      <c r="M1" s="20">
        <v>10</v>
      </c>
      <c r="N1" s="35" t="s">
        <v>5</v>
      </c>
      <c r="O1" s="35" t="s">
        <v>6</v>
      </c>
      <c r="AT1" s="36" t="s">
        <v>10</v>
      </c>
      <c r="AU1" s="36" t="s">
        <v>14</v>
      </c>
      <c r="AV1" s="36" t="s">
        <v>15</v>
      </c>
      <c r="AW1" s="36" t="s">
        <v>16</v>
      </c>
      <c r="AX1" s="36" t="s">
        <v>17</v>
      </c>
      <c r="AY1" s="36" t="s">
        <v>18</v>
      </c>
    </row>
    <row r="2" spans="1:51">
      <c r="B2" s="1" t="s">
        <v>8</v>
      </c>
      <c r="C2" s="7">
        <v>10</v>
      </c>
      <c r="D2" s="16"/>
      <c r="E2" s="17"/>
      <c r="F2" s="17"/>
      <c r="G2" s="17"/>
      <c r="H2" s="17"/>
      <c r="I2" s="17"/>
      <c r="J2" s="17"/>
      <c r="K2" s="17"/>
      <c r="L2" s="17"/>
      <c r="M2" s="21"/>
      <c r="AT2">
        <v>58</v>
      </c>
      <c r="AU2" s="37">
        <f>1/(AU$35*SQRT(2*PI()))*EXP(-0.5*(($AT2-AU$34)^2)/AU$35^2)</f>
        <v>6.5003943169473238E-9</v>
      </c>
      <c r="AV2" s="37">
        <f>1/(AV$35*SQRT(2*PI()))*EXP(-0.5*(($AT2-AV$34)^2)/AV$35^2)</f>
        <v>2.2252554748009007E-10</v>
      </c>
      <c r="AW2" s="37">
        <f>1/(AW$35*SQRT(2*PI()))*EXP(-0.5*(($AT2-AW$34)^2)/AW$35^2)</f>
        <v>3.9169480907643929E-10</v>
      </c>
      <c r="AX2" s="37">
        <f>1/(AX$35*SQRT(2*PI()))*EXP(-0.5*(($AT2-AX$34)^2)/AX$35^2)</f>
        <v>9.6504507083384755E-15</v>
      </c>
      <c r="AY2" s="37">
        <f>1/(AY$35*SQRT(2*PI()))*EXP(-0.5*(($AT2-AY$34)^2)/AY$35^2)</f>
        <v>7.3145905479048329E-49</v>
      </c>
    </row>
    <row r="3" spans="1:51">
      <c r="B3" s="2" t="s">
        <v>2</v>
      </c>
      <c r="C3" s="31">
        <f>SUM(D3:M3)/C2</f>
        <v>71.099999999999994</v>
      </c>
      <c r="D3" s="23">
        <v>63</v>
      </c>
      <c r="E3" s="27">
        <v>58</v>
      </c>
      <c r="F3" s="27">
        <v>74</v>
      </c>
      <c r="G3" s="27">
        <v>78</v>
      </c>
      <c r="H3" s="27">
        <v>70</v>
      </c>
      <c r="I3" s="27">
        <v>74</v>
      </c>
      <c r="J3" s="27">
        <v>75</v>
      </c>
      <c r="K3" s="27">
        <v>82</v>
      </c>
      <c r="L3" s="27">
        <v>68</v>
      </c>
      <c r="M3" s="28">
        <v>69</v>
      </c>
      <c r="N3" s="6">
        <f>MIN(D3:M3)</f>
        <v>58</v>
      </c>
      <c r="O3" s="6">
        <f>MAX(D3:M3)</f>
        <v>82</v>
      </c>
      <c r="AT3">
        <f>AT2+1</f>
        <v>59</v>
      </c>
      <c r="AU3" s="37">
        <f t="shared" ref="AU3:AY32" si="0">1/(AU$35*SQRT(2*PI()))*EXP(-0.5*(($AT3-AU$34)^2)/AU$35^2)</f>
        <v>8.0385426642321414E-8</v>
      </c>
      <c r="AV3" s="37">
        <f t="shared" si="0"/>
        <v>2.5476588385479044E-9</v>
      </c>
      <c r="AW3" s="37">
        <f t="shared" si="0"/>
        <v>5.2571024479036496E-9</v>
      </c>
      <c r="AX3" s="37">
        <f t="shared" si="0"/>
        <v>4.4442968516252731E-13</v>
      </c>
      <c r="AY3" s="37">
        <f t="shared" si="0"/>
        <v>1.1389492152179431E-42</v>
      </c>
    </row>
    <row r="4" spans="1:51">
      <c r="B4" s="2" t="s">
        <v>3</v>
      </c>
      <c r="C4" s="31">
        <f>SQRT(SUM(D4:M4)/(C2-1))</f>
        <v>7.0781353476745554</v>
      </c>
      <c r="D4" s="24">
        <f>(D3-$C3)^2</f>
        <v>65.609999999999914</v>
      </c>
      <c r="E4" s="25">
        <f>(E3-$C3)^2</f>
        <v>171.60999999999984</v>
      </c>
      <c r="F4" s="25">
        <f>(F3-$C3)^2</f>
        <v>8.4100000000000321</v>
      </c>
      <c r="G4" s="25">
        <f>(G3-$C3)^2</f>
        <v>47.610000000000078</v>
      </c>
      <c r="H4" s="25">
        <f>(H3-$C3)^2</f>
        <v>1.2099999999999875</v>
      </c>
      <c r="I4" s="25">
        <f>(I3-$C3)^2</f>
        <v>8.4100000000000321</v>
      </c>
      <c r="J4" s="25">
        <f>(J3-$C3)^2</f>
        <v>15.210000000000043</v>
      </c>
      <c r="K4" s="25">
        <f>(K3-$C3)^2</f>
        <v>118.81000000000013</v>
      </c>
      <c r="L4" s="25">
        <f>(L3-$C3)^2</f>
        <v>9.6099999999999639</v>
      </c>
      <c r="M4" s="26">
        <f>(M3-$C3)^2</f>
        <v>4.4099999999999762</v>
      </c>
      <c r="AT4">
        <f t="shared" ref="AT4:AT31" si="1">AT3+1</f>
        <v>60</v>
      </c>
      <c r="AU4" s="37">
        <f t="shared" si="0"/>
        <v>8.1419684457054812E-7</v>
      </c>
      <c r="AV4" s="37">
        <f t="shared" si="0"/>
        <v>2.4972707551151803E-8</v>
      </c>
      <c r="AW4" s="37">
        <f t="shared" si="0"/>
        <v>5.8840726743498108E-8</v>
      </c>
      <c r="AX4" s="37">
        <f t="shared" si="0"/>
        <v>1.5855313170482366E-11</v>
      </c>
      <c r="AY4" s="37">
        <f t="shared" si="0"/>
        <v>6.5886565553066806E-37</v>
      </c>
    </row>
    <row r="5" spans="1:51">
      <c r="B5" t="s">
        <v>4</v>
      </c>
      <c r="C5" s="32">
        <f>C4/SQRT(C2)</f>
        <v>2.2383029285599392</v>
      </c>
      <c r="D5" s="11"/>
      <c r="E5" s="12"/>
      <c r="F5" s="12"/>
      <c r="G5" s="12"/>
      <c r="H5" s="12"/>
      <c r="I5" s="12"/>
      <c r="J5" s="12"/>
      <c r="K5" s="12"/>
      <c r="L5" s="12"/>
      <c r="M5" s="13"/>
      <c r="AT5">
        <f t="shared" si="1"/>
        <v>61</v>
      </c>
      <c r="AU5" s="37">
        <f t="shared" si="0"/>
        <v>6.7545431967106215E-6</v>
      </c>
      <c r="AV5" s="37">
        <f t="shared" si="0"/>
        <v>2.0958150794982983E-7</v>
      </c>
      <c r="AW5" s="37">
        <f t="shared" si="0"/>
        <v>5.4921523901673026E-7</v>
      </c>
      <c r="AX5" s="37">
        <f t="shared" si="0"/>
        <v>4.3819043374408572E-10</v>
      </c>
      <c r="AY5" s="37">
        <f t="shared" si="0"/>
        <v>1.4160140118139789E-31</v>
      </c>
    </row>
    <row r="6" spans="1:51">
      <c r="B6" s="1" t="s">
        <v>9</v>
      </c>
      <c r="C6" s="22">
        <v>10</v>
      </c>
      <c r="D6" s="7"/>
      <c r="E6" s="4"/>
      <c r="F6" s="4"/>
      <c r="G6" s="4"/>
      <c r="H6" s="4"/>
      <c r="I6" s="4"/>
      <c r="J6" s="4"/>
      <c r="K6" s="4"/>
      <c r="L6" s="4"/>
      <c r="M6" s="8"/>
      <c r="AT6">
        <f t="shared" si="1"/>
        <v>62</v>
      </c>
      <c r="AU6" s="37">
        <f t="shared" si="0"/>
        <v>4.5896231409473976E-5</v>
      </c>
      <c r="AV6" s="37">
        <f t="shared" si="0"/>
        <v>1.5059247082160088E-6</v>
      </c>
      <c r="AW6" s="37">
        <f t="shared" si="0"/>
        <v>4.2750391214800132E-6</v>
      </c>
      <c r="AX6" s="37">
        <f t="shared" si="0"/>
        <v>9.3813915451502976E-9</v>
      </c>
      <c r="AY6" s="37">
        <f t="shared" si="0"/>
        <v>1.1306193208446388E-26</v>
      </c>
    </row>
    <row r="7" spans="1:51">
      <c r="B7" s="2" t="s">
        <v>2</v>
      </c>
      <c r="C7" s="31">
        <f>SUM(D7:M7)/C6</f>
        <v>74.2</v>
      </c>
      <c r="D7" s="23">
        <v>76</v>
      </c>
      <c r="E7" s="27">
        <v>62</v>
      </c>
      <c r="F7" s="27">
        <v>72</v>
      </c>
      <c r="G7" s="27">
        <v>88</v>
      </c>
      <c r="H7" s="27">
        <v>65</v>
      </c>
      <c r="I7" s="27">
        <v>81</v>
      </c>
      <c r="J7" s="27">
        <v>79</v>
      </c>
      <c r="K7" s="27">
        <v>77</v>
      </c>
      <c r="L7" s="27">
        <v>66</v>
      </c>
      <c r="M7" s="28">
        <v>76</v>
      </c>
      <c r="N7" s="6">
        <f>MIN(D7:M7)</f>
        <v>62</v>
      </c>
      <c r="O7" s="6">
        <f>MAX(D7:M7)</f>
        <v>88</v>
      </c>
      <c r="AT7">
        <f t="shared" si="1"/>
        <v>63</v>
      </c>
      <c r="AU7" s="37">
        <f t="shared" si="0"/>
        <v>2.55430377038148E-4</v>
      </c>
      <c r="AV7" s="37">
        <f t="shared" si="0"/>
        <v>9.2643835290920433E-6</v>
      </c>
      <c r="AW7" s="37">
        <f t="shared" si="0"/>
        <v>2.7750484569290398E-5</v>
      </c>
      <c r="AX7" s="37">
        <f t="shared" si="0"/>
        <v>1.555922405661923E-7</v>
      </c>
      <c r="AY7" s="37">
        <f t="shared" si="0"/>
        <v>3.3538483821857062E-22</v>
      </c>
    </row>
    <row r="8" spans="1:51">
      <c r="B8" s="2" t="s">
        <v>3</v>
      </c>
      <c r="C8" s="31">
        <f>SQRT(SUM(D8:M8)/(C6-1))</f>
        <v>8.0249610590955509</v>
      </c>
      <c r="D8" s="24">
        <f>(D7-$C7)^2</f>
        <v>3.2399999999999896</v>
      </c>
      <c r="E8" s="25">
        <f>(E7-$C7)^2</f>
        <v>148.84000000000006</v>
      </c>
      <c r="F8" s="25">
        <f>(F7-$C7)^2</f>
        <v>4.8400000000000123</v>
      </c>
      <c r="G8" s="25">
        <f>(G7-$C7)^2</f>
        <v>190.43999999999991</v>
      </c>
      <c r="H8" s="25">
        <f>(H7-$C7)^2</f>
        <v>84.640000000000057</v>
      </c>
      <c r="I8" s="25">
        <f>(I7-$C7)^2</f>
        <v>46.239999999999959</v>
      </c>
      <c r="J8" s="25">
        <f>(J7-$C7)^2</f>
        <v>23.039999999999974</v>
      </c>
      <c r="K8" s="25">
        <f>(K7-$C7)^2</f>
        <v>7.8399999999999839</v>
      </c>
      <c r="L8" s="25">
        <f>(L7-$C7)^2</f>
        <v>67.240000000000052</v>
      </c>
      <c r="M8" s="26">
        <f>(M7-$C7)^2</f>
        <v>3.2399999999999896</v>
      </c>
      <c r="AT8">
        <f t="shared" si="1"/>
        <v>64</v>
      </c>
      <c r="AU8" s="37">
        <f t="shared" si="0"/>
        <v>1.1643472906532478E-3</v>
      </c>
      <c r="AV8" s="37">
        <f t="shared" si="0"/>
        <v>4.8796959380861909E-5</v>
      </c>
      <c r="AW8" s="37">
        <f t="shared" si="0"/>
        <v>1.5022216336544662E-4</v>
      </c>
      <c r="AX8" s="37">
        <f t="shared" si="0"/>
        <v>1.9990557679516053E-6</v>
      </c>
      <c r="AY8" s="37">
        <f t="shared" si="0"/>
        <v>3.6961417565952261E-18</v>
      </c>
    </row>
    <row r="9" spans="1:51">
      <c r="B9" t="s">
        <v>4</v>
      </c>
      <c r="C9" s="32">
        <f>C8/SQRT(C6)</f>
        <v>2.5377155080899039</v>
      </c>
      <c r="D9" s="12"/>
      <c r="E9" s="12"/>
      <c r="F9" s="12"/>
      <c r="G9" s="12"/>
      <c r="H9" s="12"/>
      <c r="I9" s="12"/>
      <c r="J9" s="12"/>
      <c r="K9" s="12"/>
      <c r="L9" s="12"/>
      <c r="M9" s="13"/>
      <c r="AT9">
        <f t="shared" si="1"/>
        <v>65</v>
      </c>
      <c r="AU9" s="37">
        <f t="shared" si="0"/>
        <v>4.3471738049286161E-3</v>
      </c>
      <c r="AV9" s="37">
        <f t="shared" si="0"/>
        <v>2.2005536708842661E-4</v>
      </c>
      <c r="AW9" s="37">
        <f t="shared" si="0"/>
        <v>6.7815726138288808E-4</v>
      </c>
      <c r="AX9" s="37">
        <f t="shared" si="0"/>
        <v>1.9896568774650347E-5</v>
      </c>
      <c r="AY9" s="37">
        <f t="shared" si="0"/>
        <v>1.5133242232919678E-14</v>
      </c>
    </row>
    <row r="10" spans="1:51">
      <c r="B10" s="1" t="s">
        <v>0</v>
      </c>
      <c r="C10" s="22">
        <v>10</v>
      </c>
      <c r="D10" s="7"/>
      <c r="E10" s="4"/>
      <c r="F10" s="4"/>
      <c r="G10" s="4"/>
      <c r="H10" s="4"/>
      <c r="I10" s="4"/>
      <c r="J10" s="4"/>
      <c r="K10" s="4"/>
      <c r="L10" s="4"/>
      <c r="M10" s="8"/>
      <c r="AT10">
        <f t="shared" si="1"/>
        <v>66</v>
      </c>
      <c r="AU10" s="37">
        <f t="shared" si="0"/>
        <v>1.3293702209442038E-2</v>
      </c>
      <c r="AV10" s="37">
        <f t="shared" si="0"/>
        <v>8.4963841111762638E-4</v>
      </c>
      <c r="AW10" s="37">
        <f t="shared" si="0"/>
        <v>2.5530527258903297E-3</v>
      </c>
      <c r="AX10" s="37">
        <f t="shared" si="0"/>
        <v>1.5340791503605576E-4</v>
      </c>
      <c r="AY10" s="37">
        <f t="shared" si="0"/>
        <v>2.3019374537721542E-11</v>
      </c>
    </row>
    <row r="11" spans="1:51">
      <c r="B11" s="2" t="s">
        <v>2</v>
      </c>
      <c r="C11" s="31">
        <f>SUM(D11:M11)/C10</f>
        <v>72.8</v>
      </c>
      <c r="D11" s="23">
        <v>86</v>
      </c>
      <c r="E11" s="27">
        <v>72</v>
      </c>
      <c r="F11" s="27">
        <v>79</v>
      </c>
      <c r="G11" s="27">
        <v>77</v>
      </c>
      <c r="H11" s="27">
        <v>60</v>
      </c>
      <c r="I11" s="27">
        <v>70</v>
      </c>
      <c r="J11" s="27">
        <v>65</v>
      </c>
      <c r="K11" s="27">
        <v>69</v>
      </c>
      <c r="L11" s="27">
        <v>73</v>
      </c>
      <c r="M11" s="28">
        <v>77</v>
      </c>
      <c r="N11" s="6">
        <f>MIN(D11:M11)</f>
        <v>60</v>
      </c>
      <c r="O11" s="6">
        <f>MAX(D11:M11)</f>
        <v>86</v>
      </c>
      <c r="AT11">
        <f t="shared" si="1"/>
        <v>67</v>
      </c>
      <c r="AU11" s="37">
        <f t="shared" si="0"/>
        <v>3.3296559643836647E-2</v>
      </c>
      <c r="AV11" s="37">
        <f t="shared" si="0"/>
        <v>2.808660713236951E-3</v>
      </c>
      <c r="AW11" s="37">
        <f t="shared" si="0"/>
        <v>8.0153430582974774E-3</v>
      </c>
      <c r="AX11" s="37">
        <f t="shared" si="0"/>
        <v>9.1629148353578299E-4</v>
      </c>
      <c r="AY11" s="37">
        <f t="shared" si="0"/>
        <v>1.3008679846837537E-8</v>
      </c>
    </row>
    <row r="12" spans="1:51">
      <c r="B12" s="2" t="s">
        <v>3</v>
      </c>
      <c r="C12" s="31">
        <f>SQRT(SUM(D12:M12)/(C10-1))</f>
        <v>7.4206917916503361</v>
      </c>
      <c r="D12" s="24">
        <f>(D11-$C11)^2</f>
        <v>174.24000000000007</v>
      </c>
      <c r="E12" s="25">
        <f>(E11-$C11)^2</f>
        <v>0.63999999999999546</v>
      </c>
      <c r="F12" s="25">
        <f>(F11-$C11)^2</f>
        <v>38.440000000000033</v>
      </c>
      <c r="G12" s="25">
        <f>(G11-$C11)^2</f>
        <v>17.640000000000025</v>
      </c>
      <c r="H12" s="25">
        <f>(H11-$C11)^2</f>
        <v>163.83999999999992</v>
      </c>
      <c r="I12" s="25">
        <f>(I11-$C11)^2</f>
        <v>7.8399999999999839</v>
      </c>
      <c r="J12" s="25">
        <f>(J11-$C11)^2</f>
        <v>60.839999999999954</v>
      </c>
      <c r="K12" s="25">
        <f>(K11-$C11)^2</f>
        <v>14.439999999999978</v>
      </c>
      <c r="L12" s="25">
        <f>(L11-$C11)^2</f>
        <v>4.0000000000001139E-2</v>
      </c>
      <c r="M12" s="26">
        <f>(M11-$C11)^2</f>
        <v>17.640000000000025</v>
      </c>
      <c r="AT12">
        <f t="shared" si="1"/>
        <v>68</v>
      </c>
      <c r="AU12" s="37">
        <f t="shared" si="0"/>
        <v>6.8307321150049824E-2</v>
      </c>
      <c r="AV12" s="37">
        <f t="shared" si="0"/>
        <v>7.9492725873216014E-3</v>
      </c>
      <c r="AW12" s="37">
        <f t="shared" si="0"/>
        <v>2.0985407617638105E-2</v>
      </c>
      <c r="AX12" s="37">
        <f t="shared" si="0"/>
        <v>4.2397069112813934E-3</v>
      </c>
      <c r="AY12" s="37">
        <f t="shared" si="0"/>
        <v>2.7311849003272521E-6</v>
      </c>
    </row>
    <row r="13" spans="1:51">
      <c r="B13" t="s">
        <v>4</v>
      </c>
      <c r="C13" s="31">
        <f>C12/SQRT(C10)</f>
        <v>2.346628787573072</v>
      </c>
      <c r="D13" s="9"/>
      <c r="E13" s="5"/>
      <c r="F13" s="5"/>
      <c r="G13" s="5"/>
      <c r="H13" s="5"/>
      <c r="I13" s="5"/>
      <c r="J13" s="5"/>
      <c r="K13" s="5"/>
      <c r="L13" s="5"/>
      <c r="M13" s="10"/>
      <c r="AT13">
        <f t="shared" si="1"/>
        <v>69</v>
      </c>
      <c r="AU13" s="37">
        <f t="shared" si="0"/>
        <v>0.11477561262636818</v>
      </c>
      <c r="AV13" s="37">
        <f t="shared" si="0"/>
        <v>1.9262757986037417E-2</v>
      </c>
      <c r="AW13" s="37">
        <f t="shared" si="0"/>
        <v>4.5819006381709326E-2</v>
      </c>
      <c r="AX13" s="37">
        <f t="shared" si="0"/>
        <v>1.5196876097635335E-2</v>
      </c>
      <c r="AY13" s="37">
        <f t="shared" si="0"/>
        <v>2.1303313123735402E-4</v>
      </c>
    </row>
    <row r="14" spans="1:51">
      <c r="B14" s="1" t="s">
        <v>7</v>
      </c>
      <c r="C14" s="22">
        <v>10</v>
      </c>
      <c r="D14" s="7"/>
      <c r="E14" s="4"/>
      <c r="F14" s="4"/>
      <c r="G14" s="4"/>
      <c r="H14" s="4"/>
      <c r="I14" s="4"/>
      <c r="J14" s="4"/>
      <c r="K14" s="4"/>
      <c r="L14" s="4"/>
      <c r="M14" s="8"/>
      <c r="AT14">
        <f t="shared" si="1"/>
        <v>70</v>
      </c>
      <c r="AU14" s="37">
        <f t="shared" si="0"/>
        <v>0.15795975812815241</v>
      </c>
      <c r="AV14" s="37">
        <f t="shared" si="0"/>
        <v>3.9964328084096425E-2</v>
      </c>
      <c r="AW14" s="37">
        <f t="shared" si="0"/>
        <v>8.3427050165200842E-2</v>
      </c>
      <c r="AX14" s="37">
        <f t="shared" si="0"/>
        <v>4.219773229793794E-2</v>
      </c>
      <c r="AY14" s="37">
        <f t="shared" si="0"/>
        <v>6.1733566765303088E-3</v>
      </c>
    </row>
    <row r="15" spans="1:51">
      <c r="B15" s="2" t="s">
        <v>2</v>
      </c>
      <c r="C15" s="31">
        <f>SUM(D15:M15)/C14</f>
        <v>73.5</v>
      </c>
      <c r="D15" s="23">
        <v>72</v>
      </c>
      <c r="E15" s="27">
        <v>79</v>
      </c>
      <c r="F15" s="27">
        <v>65</v>
      </c>
      <c r="G15" s="27">
        <v>66</v>
      </c>
      <c r="H15" s="27">
        <v>70</v>
      </c>
      <c r="I15" s="27">
        <v>74</v>
      </c>
      <c r="J15" s="27">
        <v>84</v>
      </c>
      <c r="K15" s="27">
        <v>76</v>
      </c>
      <c r="L15" s="27">
        <v>80</v>
      </c>
      <c r="M15" s="28">
        <v>69</v>
      </c>
      <c r="N15" s="6">
        <f>MIN(D15:M15)</f>
        <v>65</v>
      </c>
      <c r="O15" s="6">
        <f>MAX(D15:M15)</f>
        <v>84</v>
      </c>
      <c r="AT15">
        <f t="shared" si="1"/>
        <v>71</v>
      </c>
      <c r="AU15" s="37">
        <f t="shared" si="0"/>
        <v>0.17805647659987947</v>
      </c>
      <c r="AV15" s="37">
        <f t="shared" si="0"/>
        <v>7.0988750428506539E-2</v>
      </c>
      <c r="AW15" s="37">
        <f t="shared" si="0"/>
        <v>0.12667796330716918</v>
      </c>
      <c r="AX15" s="37">
        <f t="shared" si="0"/>
        <v>9.0769554760841364E-2</v>
      </c>
      <c r="AY15" s="37">
        <f t="shared" si="0"/>
        <v>6.646205411252154E-2</v>
      </c>
    </row>
    <row r="16" spans="1:51">
      <c r="B16" s="2" t="s">
        <v>3</v>
      </c>
      <c r="C16" s="31">
        <f>SQRT(SUM(D16:M16)/(C14-1))</f>
        <v>6.2583277851728623</v>
      </c>
      <c r="D16" s="24">
        <f>(D15-$C15)^2</f>
        <v>2.25</v>
      </c>
      <c r="E16" s="25">
        <f>(E15-$C15)^2</f>
        <v>30.25</v>
      </c>
      <c r="F16" s="25">
        <f>(F15-$C15)^2</f>
        <v>72.25</v>
      </c>
      <c r="G16" s="25">
        <f>(G15-$C15)^2</f>
        <v>56.25</v>
      </c>
      <c r="H16" s="25">
        <f>(H15-$C15)^2</f>
        <v>12.25</v>
      </c>
      <c r="I16" s="25">
        <f>(I15-$C15)^2</f>
        <v>0.25</v>
      </c>
      <c r="J16" s="25">
        <f>(J15-$C15)^2</f>
        <v>110.25</v>
      </c>
      <c r="K16" s="25">
        <f>(K15-$C15)^2</f>
        <v>6.25</v>
      </c>
      <c r="L16" s="25">
        <f>(L15-$C15)^2</f>
        <v>42.25</v>
      </c>
      <c r="M16" s="26">
        <f>(M15-$C15)^2</f>
        <v>20.25</v>
      </c>
      <c r="AT16">
        <f t="shared" si="1"/>
        <v>72</v>
      </c>
      <c r="AU16" s="37">
        <f t="shared" si="0"/>
        <v>0.1643930924276302</v>
      </c>
      <c r="AV16" s="37">
        <f t="shared" si="0"/>
        <v>0.10796165072684971</v>
      </c>
      <c r="AW16" s="37">
        <f t="shared" si="0"/>
        <v>0.16040881109217731</v>
      </c>
      <c r="AX16" s="37">
        <f t="shared" si="0"/>
        <v>0.15125425477562821</v>
      </c>
      <c r="AY16" s="37">
        <f t="shared" si="0"/>
        <v>0.26583020148709824</v>
      </c>
    </row>
    <row r="17" spans="2:51">
      <c r="B17" t="s">
        <v>4</v>
      </c>
      <c r="C17" s="31">
        <f>C16/SQRT(C14)</f>
        <v>1.9790570145063193</v>
      </c>
      <c r="D17" s="9"/>
      <c r="E17" s="5"/>
      <c r="F17" s="5"/>
      <c r="G17" s="5"/>
      <c r="H17" s="5"/>
      <c r="I17" s="5"/>
      <c r="J17" s="5"/>
      <c r="K17" s="5"/>
      <c r="L17" s="5"/>
      <c r="M17" s="10"/>
      <c r="AT17">
        <f t="shared" si="1"/>
        <v>73</v>
      </c>
      <c r="AU17" s="37">
        <f t="shared" si="0"/>
        <v>0.12431508454554013</v>
      </c>
      <c r="AV17" s="37">
        <f t="shared" si="0"/>
        <v>0.14057641690544709</v>
      </c>
      <c r="AW17" s="37">
        <f t="shared" si="0"/>
        <v>0.16939021956477016</v>
      </c>
      <c r="AX17" s="37">
        <f t="shared" si="0"/>
        <v>0.19525011470542925</v>
      </c>
      <c r="AY17" s="37">
        <f t="shared" si="0"/>
        <v>0.39501451301397605</v>
      </c>
    </row>
    <row r="18" spans="2:51">
      <c r="C18" s="15"/>
      <c r="D18" s="11"/>
      <c r="E18" s="12"/>
      <c r="F18" s="12"/>
      <c r="G18" s="12"/>
      <c r="H18" s="12"/>
      <c r="I18" s="12"/>
      <c r="J18" s="12"/>
      <c r="K18" s="12"/>
      <c r="L18" s="12"/>
      <c r="M18" s="13"/>
      <c r="AT18">
        <f t="shared" si="1"/>
        <v>74</v>
      </c>
      <c r="AU18" s="37">
        <f t="shared" si="0"/>
        <v>7.6997844730091164E-2</v>
      </c>
      <c r="AV18" s="37">
        <f t="shared" si="0"/>
        <v>0.15671782349103483</v>
      </c>
      <c r="AW18" s="37">
        <f t="shared" si="0"/>
        <v>0.14916997099723578</v>
      </c>
      <c r="AX18" s="37">
        <f t="shared" si="0"/>
        <v>0.19525011470542925</v>
      </c>
      <c r="AY18" s="37">
        <f t="shared" si="0"/>
        <v>0.21807202410048598</v>
      </c>
    </row>
    <row r="19" spans="2:51">
      <c r="N19" s="6">
        <f>MIN(N3:N15)</f>
        <v>58</v>
      </c>
      <c r="O19" s="6">
        <f>MAX(O3:O15)</f>
        <v>88</v>
      </c>
      <c r="AT19">
        <f t="shared" si="1"/>
        <v>75</v>
      </c>
      <c r="AU19" s="37">
        <f t="shared" si="0"/>
        <v>3.906139801851935E-2</v>
      </c>
      <c r="AV19" s="37">
        <f t="shared" si="0"/>
        <v>0.14958473696876415</v>
      </c>
      <c r="AW19" s="37">
        <f t="shared" si="0"/>
        <v>0.10954875416887569</v>
      </c>
      <c r="AX19" s="37">
        <f t="shared" si="0"/>
        <v>0.15125425477562821</v>
      </c>
      <c r="AY19" s="37">
        <f t="shared" si="0"/>
        <v>4.472651169490937E-2</v>
      </c>
    </row>
    <row r="20" spans="2:51">
      <c r="AT20">
        <f t="shared" si="1"/>
        <v>76</v>
      </c>
      <c r="AU20" s="37">
        <f t="shared" si="0"/>
        <v>1.6230484016203438E-2</v>
      </c>
      <c r="AV20" s="37">
        <f t="shared" si="0"/>
        <v>0.12224163255911472</v>
      </c>
      <c r="AW20" s="37">
        <f t="shared" si="0"/>
        <v>6.7091336591420705E-2</v>
      </c>
      <c r="AX20" s="37">
        <f t="shared" si="0"/>
        <v>9.0769554760841364E-2</v>
      </c>
      <c r="AY20" s="37">
        <f t="shared" si="0"/>
        <v>3.4080681635553505E-3</v>
      </c>
    </row>
    <row r="21" spans="2:51">
      <c r="AT21">
        <f t="shared" si="1"/>
        <v>77</v>
      </c>
      <c r="AU21" s="37">
        <f t="shared" si="0"/>
        <v>5.5236942908243993E-3</v>
      </c>
      <c r="AV21" s="37">
        <f t="shared" si="0"/>
        <v>8.5529113225514167E-2</v>
      </c>
      <c r="AW21" s="37">
        <f t="shared" si="0"/>
        <v>3.4265605323061193E-2</v>
      </c>
      <c r="AX21" s="37">
        <f t="shared" si="0"/>
        <v>4.219773229793794E-2</v>
      </c>
      <c r="AY21" s="37">
        <f t="shared" si="0"/>
        <v>9.6478310036965888E-5</v>
      </c>
    </row>
    <row r="22" spans="2:51">
      <c r="AT22">
        <f t="shared" si="1"/>
        <v>78</v>
      </c>
      <c r="AU22" s="37">
        <f t="shared" si="0"/>
        <v>1.539721848478475E-3</v>
      </c>
      <c r="AV22" s="37">
        <f t="shared" si="0"/>
        <v>5.1235592845935526E-2</v>
      </c>
      <c r="AW22" s="37">
        <f t="shared" si="0"/>
        <v>1.4594302238793506E-2</v>
      </c>
      <c r="AX22" s="37">
        <f t="shared" si="0"/>
        <v>1.5196876097635335E-2</v>
      </c>
      <c r="AY22" s="37">
        <f t="shared" si="0"/>
        <v>1.0146804050887097E-6</v>
      </c>
    </row>
    <row r="23" spans="2:51">
      <c r="D23" s="18">
        <v>1</v>
      </c>
      <c r="E23" s="19">
        <v>2</v>
      </c>
      <c r="F23" s="19">
        <v>3</v>
      </c>
      <c r="G23" s="19">
        <v>4</v>
      </c>
      <c r="H23" s="19">
        <v>5</v>
      </c>
      <c r="I23" s="19">
        <v>6</v>
      </c>
      <c r="J23" s="19">
        <v>7</v>
      </c>
      <c r="K23" s="19">
        <v>8</v>
      </c>
      <c r="L23" s="19">
        <v>9</v>
      </c>
      <c r="M23" s="20">
        <v>10</v>
      </c>
      <c r="N23" s="18">
        <v>11</v>
      </c>
      <c r="O23" s="19">
        <v>12</v>
      </c>
      <c r="P23" s="19">
        <v>13</v>
      </c>
      <c r="Q23" s="19">
        <v>14</v>
      </c>
      <c r="R23" s="19">
        <v>15</v>
      </c>
      <c r="S23" s="19">
        <v>16</v>
      </c>
      <c r="T23" s="19">
        <v>17</v>
      </c>
      <c r="U23" s="19">
        <v>18</v>
      </c>
      <c r="V23" s="19">
        <v>19</v>
      </c>
      <c r="W23" s="20">
        <v>20</v>
      </c>
      <c r="X23" s="18">
        <v>21</v>
      </c>
      <c r="Y23" s="19">
        <v>22</v>
      </c>
      <c r="Z23" s="19">
        <v>23</v>
      </c>
      <c r="AA23" s="19">
        <v>24</v>
      </c>
      <c r="AB23" s="19">
        <v>25</v>
      </c>
      <c r="AC23" s="19">
        <v>26</v>
      </c>
      <c r="AD23" s="19">
        <v>27</v>
      </c>
      <c r="AE23" s="19">
        <v>28</v>
      </c>
      <c r="AF23" s="19">
        <v>29</v>
      </c>
      <c r="AG23" s="19">
        <v>30</v>
      </c>
      <c r="AH23" s="18">
        <v>31</v>
      </c>
      <c r="AI23" s="19">
        <v>32</v>
      </c>
      <c r="AJ23" s="19">
        <v>33</v>
      </c>
      <c r="AK23" s="19">
        <v>34</v>
      </c>
      <c r="AL23" s="19">
        <v>35</v>
      </c>
      <c r="AM23" s="19">
        <v>36</v>
      </c>
      <c r="AN23" s="19">
        <v>37</v>
      </c>
      <c r="AO23" s="19">
        <v>38</v>
      </c>
      <c r="AP23" s="19">
        <v>39</v>
      </c>
      <c r="AQ23" s="20">
        <v>40</v>
      </c>
      <c r="AT23">
        <f t="shared" si="1"/>
        <v>79</v>
      </c>
      <c r="AU23" s="37">
        <f t="shared" si="0"/>
        <v>3.5153565859737899E-4</v>
      </c>
      <c r="AV23" s="37">
        <f t="shared" si="0"/>
        <v>2.6278013473346514E-2</v>
      </c>
      <c r="AW23" s="37">
        <f t="shared" si="0"/>
        <v>5.1837163239338031E-3</v>
      </c>
      <c r="AX23" s="37">
        <f t="shared" si="0"/>
        <v>4.2397069112813934E-3</v>
      </c>
      <c r="AY23" s="37">
        <f t="shared" si="0"/>
        <v>3.9646698721641797E-9</v>
      </c>
    </row>
    <row r="24" spans="2:51">
      <c r="B24" s="1" t="s">
        <v>11</v>
      </c>
      <c r="C24" s="14">
        <f>SUM(C2,C6,C10,C14)</f>
        <v>40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8"/>
      <c r="AT24">
        <f t="shared" si="1"/>
        <v>80</v>
      </c>
      <c r="AU24" s="37">
        <f t="shared" si="0"/>
        <v>6.5737165235082857E-5</v>
      </c>
      <c r="AV24" s="37">
        <f t="shared" si="0"/>
        <v>1.1539214988236278E-2</v>
      </c>
      <c r="AW24" s="37">
        <f t="shared" si="0"/>
        <v>1.5354372813247961E-3</v>
      </c>
      <c r="AX24" s="37">
        <f t="shared" si="0"/>
        <v>9.1629148353578299E-4</v>
      </c>
      <c r="AY24" s="37">
        <f t="shared" si="0"/>
        <v>5.7552336326120056E-12</v>
      </c>
    </row>
    <row r="25" spans="2:51">
      <c r="B25" s="2" t="s">
        <v>2</v>
      </c>
      <c r="C25" s="30">
        <f>SUM(D25:AQ25)/C24</f>
        <v>72.900000000000006</v>
      </c>
      <c r="D25" s="29">
        <f>D3</f>
        <v>63</v>
      </c>
      <c r="E25" s="29">
        <f t="shared" ref="E25:M25" si="2">E3</f>
        <v>58</v>
      </c>
      <c r="F25" s="29">
        <f t="shared" si="2"/>
        <v>74</v>
      </c>
      <c r="G25" s="29">
        <f t="shared" si="2"/>
        <v>78</v>
      </c>
      <c r="H25" s="29">
        <f t="shared" si="2"/>
        <v>70</v>
      </c>
      <c r="I25" s="29">
        <f t="shared" si="2"/>
        <v>74</v>
      </c>
      <c r="J25" s="29">
        <f t="shared" si="2"/>
        <v>75</v>
      </c>
      <c r="K25" s="29">
        <f t="shared" si="2"/>
        <v>82</v>
      </c>
      <c r="L25" s="29">
        <f t="shared" si="2"/>
        <v>68</v>
      </c>
      <c r="M25" s="29">
        <f t="shared" si="2"/>
        <v>69</v>
      </c>
      <c r="N25" s="29">
        <f>D7</f>
        <v>76</v>
      </c>
      <c r="O25" s="29">
        <f t="shared" ref="O25:W25" si="3">E7</f>
        <v>62</v>
      </c>
      <c r="P25" s="29">
        <f t="shared" si="3"/>
        <v>72</v>
      </c>
      <c r="Q25" s="29">
        <f t="shared" si="3"/>
        <v>88</v>
      </c>
      <c r="R25" s="29">
        <f t="shared" si="3"/>
        <v>65</v>
      </c>
      <c r="S25" s="29">
        <f t="shared" si="3"/>
        <v>81</v>
      </c>
      <c r="T25" s="29">
        <f t="shared" si="3"/>
        <v>79</v>
      </c>
      <c r="U25" s="29">
        <f t="shared" si="3"/>
        <v>77</v>
      </c>
      <c r="V25" s="29">
        <f t="shared" si="3"/>
        <v>66</v>
      </c>
      <c r="W25" s="29">
        <f t="shared" si="3"/>
        <v>76</v>
      </c>
      <c r="X25" s="29">
        <f>D11</f>
        <v>86</v>
      </c>
      <c r="Y25" s="29">
        <f t="shared" ref="Y25:AH25" si="4">E11</f>
        <v>72</v>
      </c>
      <c r="Z25" s="29">
        <f t="shared" si="4"/>
        <v>79</v>
      </c>
      <c r="AA25" s="29">
        <f t="shared" si="4"/>
        <v>77</v>
      </c>
      <c r="AB25" s="29">
        <f t="shared" si="4"/>
        <v>60</v>
      </c>
      <c r="AC25" s="29">
        <f t="shared" si="4"/>
        <v>70</v>
      </c>
      <c r="AD25" s="29">
        <f t="shared" si="4"/>
        <v>65</v>
      </c>
      <c r="AE25" s="29">
        <f t="shared" si="4"/>
        <v>69</v>
      </c>
      <c r="AF25" s="29">
        <f t="shared" si="4"/>
        <v>73</v>
      </c>
      <c r="AG25" s="29">
        <f t="shared" si="4"/>
        <v>77</v>
      </c>
      <c r="AH25" s="29">
        <f>D15</f>
        <v>72</v>
      </c>
      <c r="AI25" s="29">
        <f>E15</f>
        <v>79</v>
      </c>
      <c r="AJ25" s="29">
        <f>F15</f>
        <v>65</v>
      </c>
      <c r="AK25" s="29">
        <f>G15</f>
        <v>66</v>
      </c>
      <c r="AL25" s="29">
        <f>H15</f>
        <v>70</v>
      </c>
      <c r="AM25" s="29">
        <f>I15</f>
        <v>74</v>
      </c>
      <c r="AN25" s="29">
        <f>J15</f>
        <v>84</v>
      </c>
      <c r="AO25" s="29">
        <f>K15</f>
        <v>76</v>
      </c>
      <c r="AP25" s="29">
        <f>L15</f>
        <v>80</v>
      </c>
      <c r="AQ25" s="33">
        <f>M15</f>
        <v>69</v>
      </c>
      <c r="AR25" s="6"/>
      <c r="AS25" s="6"/>
      <c r="AT25">
        <f t="shared" si="1"/>
        <v>81</v>
      </c>
      <c r="AU25" s="37">
        <f t="shared" si="0"/>
        <v>1.0068552387814203E-5</v>
      </c>
      <c r="AV25" s="37">
        <f t="shared" si="0"/>
        <v>4.3383338285093165E-3</v>
      </c>
      <c r="AW25" s="37">
        <f t="shared" si="0"/>
        <v>3.7927646889690118E-4</v>
      </c>
      <c r="AX25" s="37">
        <f t="shared" si="0"/>
        <v>1.5340791503605576E-4</v>
      </c>
      <c r="AY25" s="37">
        <f t="shared" si="0"/>
        <v>3.1038237871389819E-15</v>
      </c>
    </row>
    <row r="26" spans="2:51">
      <c r="B26" s="2" t="s">
        <v>3</v>
      </c>
      <c r="C26" s="31">
        <f>SQRT(SUM(D26:AG26)/(C24-1))</f>
        <v>6.3558977255330262</v>
      </c>
      <c r="D26" s="29">
        <f>(D25-$C25)^2</f>
        <v>98.010000000000119</v>
      </c>
      <c r="E26" s="29">
        <f t="shared" ref="E26:AQ26" si="5">(E25-$C25)^2</f>
        <v>222.01000000000016</v>
      </c>
      <c r="F26" s="29">
        <f t="shared" si="5"/>
        <v>1.2099999999999875</v>
      </c>
      <c r="G26" s="29">
        <f t="shared" si="5"/>
        <v>26.009999999999941</v>
      </c>
      <c r="H26" s="29">
        <f t="shared" si="5"/>
        <v>8.4100000000000321</v>
      </c>
      <c r="I26" s="29">
        <f t="shared" si="5"/>
        <v>1.2099999999999875</v>
      </c>
      <c r="J26" s="29">
        <f t="shared" si="5"/>
        <v>4.4099999999999762</v>
      </c>
      <c r="K26" s="29">
        <f t="shared" si="5"/>
        <v>82.809999999999903</v>
      </c>
      <c r="L26" s="29">
        <f t="shared" si="5"/>
        <v>24.010000000000055</v>
      </c>
      <c r="M26" s="29">
        <f t="shared" si="5"/>
        <v>15.210000000000043</v>
      </c>
      <c r="N26" s="29">
        <f t="shared" si="5"/>
        <v>9.6099999999999639</v>
      </c>
      <c r="O26" s="29">
        <f t="shared" si="5"/>
        <v>118.81000000000013</v>
      </c>
      <c r="P26" s="29">
        <f t="shared" si="5"/>
        <v>0.81000000000001027</v>
      </c>
      <c r="Q26" s="29">
        <f t="shared" si="5"/>
        <v>228.00999999999982</v>
      </c>
      <c r="R26" s="29">
        <f t="shared" si="5"/>
        <v>62.410000000000089</v>
      </c>
      <c r="S26" s="29">
        <f t="shared" si="5"/>
        <v>65.609999999999914</v>
      </c>
      <c r="T26" s="29">
        <f t="shared" si="5"/>
        <v>37.20999999999993</v>
      </c>
      <c r="U26" s="29">
        <f t="shared" si="5"/>
        <v>16.809999999999953</v>
      </c>
      <c r="V26" s="29">
        <f t="shared" si="5"/>
        <v>47.610000000000078</v>
      </c>
      <c r="W26" s="29">
        <f t="shared" si="5"/>
        <v>9.6099999999999639</v>
      </c>
      <c r="X26" s="29">
        <f t="shared" si="5"/>
        <v>171.60999999999984</v>
      </c>
      <c r="Y26" s="29">
        <f t="shared" si="5"/>
        <v>0.81000000000001027</v>
      </c>
      <c r="Z26" s="29">
        <f t="shared" si="5"/>
        <v>37.20999999999993</v>
      </c>
      <c r="AA26" s="29">
        <f t="shared" si="5"/>
        <v>16.809999999999953</v>
      </c>
      <c r="AB26" s="29">
        <f t="shared" si="5"/>
        <v>166.41000000000014</v>
      </c>
      <c r="AC26" s="29">
        <f t="shared" si="5"/>
        <v>8.4100000000000321</v>
      </c>
      <c r="AD26" s="29">
        <f t="shared" si="5"/>
        <v>62.410000000000089</v>
      </c>
      <c r="AE26" s="29">
        <f t="shared" si="5"/>
        <v>15.210000000000043</v>
      </c>
      <c r="AF26" s="29">
        <f t="shared" si="5"/>
        <v>9.999999999998864E-3</v>
      </c>
      <c r="AG26" s="29">
        <f t="shared" si="5"/>
        <v>16.809999999999953</v>
      </c>
      <c r="AH26" s="29">
        <f t="shared" si="5"/>
        <v>0.81000000000001027</v>
      </c>
      <c r="AI26" s="29">
        <f t="shared" si="5"/>
        <v>37.20999999999993</v>
      </c>
      <c r="AJ26" s="29">
        <f t="shared" si="5"/>
        <v>62.410000000000089</v>
      </c>
      <c r="AK26" s="29">
        <f t="shared" si="5"/>
        <v>47.610000000000078</v>
      </c>
      <c r="AL26" s="29">
        <f t="shared" si="5"/>
        <v>8.4100000000000321</v>
      </c>
      <c r="AM26" s="29">
        <f t="shared" si="5"/>
        <v>1.2099999999999875</v>
      </c>
      <c r="AN26" s="29">
        <f t="shared" si="5"/>
        <v>123.20999999999988</v>
      </c>
      <c r="AO26" s="29">
        <f t="shared" si="5"/>
        <v>9.6099999999999639</v>
      </c>
      <c r="AP26" s="29">
        <f t="shared" si="5"/>
        <v>50.409999999999918</v>
      </c>
      <c r="AQ26" s="33">
        <f t="shared" si="5"/>
        <v>15.210000000000043</v>
      </c>
      <c r="AT26">
        <f t="shared" si="1"/>
        <v>82</v>
      </c>
      <c r="AU26" s="37">
        <f t="shared" si="0"/>
        <v>1.2630995216283658E-6</v>
      </c>
      <c r="AV26" s="37">
        <f t="shared" si="0"/>
        <v>1.3964733059400457E-3</v>
      </c>
      <c r="AW26" s="37">
        <f t="shared" si="0"/>
        <v>7.8129074541997924E-5</v>
      </c>
      <c r="AX26" s="37">
        <f t="shared" si="0"/>
        <v>1.9896568774650347E-5</v>
      </c>
      <c r="AY26" s="37">
        <f t="shared" si="0"/>
        <v>6.218839190491182E-19</v>
      </c>
    </row>
    <row r="27" spans="2:51">
      <c r="B27" t="s">
        <v>4</v>
      </c>
      <c r="C27" s="30">
        <f>C26/SQRT(C24)</f>
        <v>1.004955669388405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10"/>
      <c r="AT27">
        <f t="shared" si="1"/>
        <v>83</v>
      </c>
      <c r="AU27" s="37">
        <f t="shared" si="0"/>
        <v>1.2978442636023372E-7</v>
      </c>
      <c r="AV27" s="37">
        <f t="shared" si="0"/>
        <v>3.8486221782395351E-4</v>
      </c>
      <c r="AW27" s="37">
        <f t="shared" si="0"/>
        <v>1.342154229672441E-5</v>
      </c>
      <c r="AX27" s="37">
        <f t="shared" si="0"/>
        <v>1.9990557679516053E-6</v>
      </c>
      <c r="AY27" s="37">
        <f t="shared" si="0"/>
        <v>4.6291341572689432E-23</v>
      </c>
    </row>
    <row r="28" spans="2:51">
      <c r="C28" s="15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3"/>
      <c r="AT28">
        <f t="shared" si="1"/>
        <v>84</v>
      </c>
      <c r="AU28" s="37">
        <f t="shared" si="0"/>
        <v>1.0922500362759825E-8</v>
      </c>
      <c r="AV28" s="37">
        <f t="shared" si="0"/>
        <v>9.0811507809888901E-5</v>
      </c>
      <c r="AW28" s="37">
        <f t="shared" si="0"/>
        <v>1.9227602360130462E-6</v>
      </c>
      <c r="AX28" s="37">
        <f t="shared" si="0"/>
        <v>1.555922405661923E-7</v>
      </c>
      <c r="AY28" s="37">
        <f t="shared" si="0"/>
        <v>1.2801721610280397E-27</v>
      </c>
    </row>
    <row r="29" spans="2:51">
      <c r="AT29">
        <f t="shared" si="1"/>
        <v>85</v>
      </c>
      <c r="AU29" s="37">
        <f t="shared" si="0"/>
        <v>7.5289780046524999E-10</v>
      </c>
      <c r="AV29" s="37">
        <f t="shared" si="0"/>
        <v>1.8345918663115863E-5</v>
      </c>
      <c r="AW29" s="37">
        <f t="shared" si="0"/>
        <v>2.2971047669466577E-7</v>
      </c>
      <c r="AX29" s="37">
        <f t="shared" si="0"/>
        <v>9.3813915451502976E-9</v>
      </c>
      <c r="AY29" s="37">
        <f t="shared" si="0"/>
        <v>1.3152707466871176E-32</v>
      </c>
    </row>
    <row r="30" spans="2:51">
      <c r="AT30">
        <f t="shared" si="1"/>
        <v>86</v>
      </c>
      <c r="AU30" s="37">
        <f t="shared" si="0"/>
        <v>4.2507392349019512E-11</v>
      </c>
      <c r="AV30" s="37">
        <f t="shared" si="0"/>
        <v>3.1732260395275106E-6</v>
      </c>
      <c r="AW30" s="37">
        <f t="shared" si="0"/>
        <v>2.2885975960141422E-8</v>
      </c>
      <c r="AX30" s="37">
        <f t="shared" si="0"/>
        <v>4.3819043374408572E-10</v>
      </c>
      <c r="AY30" s="37">
        <f t="shared" si="0"/>
        <v>5.0204207294126473E-38</v>
      </c>
    </row>
    <row r="31" spans="2:51" ht="16">
      <c r="B31" s="34" t="s">
        <v>7</v>
      </c>
      <c r="C31">
        <v>2</v>
      </c>
      <c r="AT31">
        <f t="shared" si="1"/>
        <v>87</v>
      </c>
      <c r="AU31" s="37">
        <f t="shared" si="0"/>
        <v>1.9656553536379529E-12</v>
      </c>
      <c r="AV31" s="37">
        <f t="shared" si="0"/>
        <v>4.6992172546640305E-7</v>
      </c>
      <c r="AW31" s="37">
        <f t="shared" si="0"/>
        <v>1.9014768182348986E-9</v>
      </c>
      <c r="AX31" s="37">
        <f t="shared" si="0"/>
        <v>1.5855313170482366E-11</v>
      </c>
      <c r="AY31" s="37">
        <f t="shared" si="0"/>
        <v>7.1193974414271686E-44</v>
      </c>
    </row>
    <row r="32" spans="2:51">
      <c r="D32" s="35">
        <v>1</v>
      </c>
      <c r="E32" s="35">
        <v>2</v>
      </c>
      <c r="F32" s="35">
        <v>3</v>
      </c>
      <c r="G32" s="35">
        <v>4</v>
      </c>
      <c r="H32" s="35">
        <v>5</v>
      </c>
      <c r="I32" s="35">
        <v>6</v>
      </c>
      <c r="J32" s="35">
        <v>7</v>
      </c>
      <c r="K32" s="35">
        <v>8</v>
      </c>
      <c r="L32" s="35">
        <v>9</v>
      </c>
      <c r="M32" s="35">
        <v>10</v>
      </c>
      <c r="N32" s="35">
        <v>11</v>
      </c>
      <c r="O32" s="35">
        <v>12</v>
      </c>
      <c r="P32" s="35">
        <v>13</v>
      </c>
      <c r="Q32" s="35">
        <v>14</v>
      </c>
      <c r="R32" s="35">
        <v>15</v>
      </c>
      <c r="AT32">
        <f>AT31+1</f>
        <v>88</v>
      </c>
      <c r="AU32" s="37">
        <f t="shared" si="0"/>
        <v>7.4450009608482172E-14</v>
      </c>
      <c r="AV32" s="37">
        <f t="shared" si="0"/>
        <v>5.9581715969474374E-8</v>
      </c>
      <c r="AW32" s="37">
        <f t="shared" si="0"/>
        <v>1.3174847475811808E-10</v>
      </c>
      <c r="AX32" s="37">
        <f t="shared" si="0"/>
        <v>4.4442968516252731E-13</v>
      </c>
      <c r="AY32" s="37">
        <f t="shared" si="0"/>
        <v>3.7508054044727998E-50</v>
      </c>
    </row>
    <row r="33" spans="2:51">
      <c r="B33" s="1" t="s">
        <v>10</v>
      </c>
      <c r="D33" s="6">
        <f>N19</f>
        <v>58</v>
      </c>
      <c r="E33" s="6">
        <f>D33+$C31</f>
        <v>60</v>
      </c>
      <c r="F33" s="6">
        <f>E33+$C31</f>
        <v>62</v>
      </c>
      <c r="G33" s="6">
        <f>F33+$C31</f>
        <v>64</v>
      </c>
      <c r="H33" s="6">
        <f>G33+$C31</f>
        <v>66</v>
      </c>
      <c r="I33" s="6">
        <f>H33+$C31</f>
        <v>68</v>
      </c>
      <c r="J33" s="6">
        <f>I33+$C31</f>
        <v>70</v>
      </c>
      <c r="K33" s="6">
        <f>J33+$C31</f>
        <v>72</v>
      </c>
      <c r="L33" s="6">
        <f>K33+$C31</f>
        <v>74</v>
      </c>
      <c r="M33" s="6">
        <f>L33+$C31</f>
        <v>76</v>
      </c>
      <c r="N33" s="6">
        <f>M33+$C31</f>
        <v>78</v>
      </c>
      <c r="O33" s="6">
        <f>N33+$C31</f>
        <v>80</v>
      </c>
      <c r="P33" s="6">
        <f>O33+$C31</f>
        <v>82</v>
      </c>
      <c r="Q33" s="6">
        <f>P33+$C31</f>
        <v>84</v>
      </c>
      <c r="R33" s="6">
        <f>Q33+$C31</f>
        <v>86</v>
      </c>
      <c r="S33" s="6"/>
    </row>
    <row r="34" spans="2:51">
      <c r="B34" s="1" t="s">
        <v>8</v>
      </c>
      <c r="C34" s="6">
        <f>SUM(D34:R34)</f>
        <v>10</v>
      </c>
      <c r="D34" s="6">
        <f>COUNTIF($D3:$M3,"&gt;=58")-SUM(E34:R34)</f>
        <v>1</v>
      </c>
      <c r="E34" s="6">
        <f>COUNTIF($D3:$M3,"&gt;=60")-SUM(F34:R34)</f>
        <v>0</v>
      </c>
      <c r="F34" s="6">
        <f>COUNTIF($D3:$M3,"&gt;=62")-SUM(G34:R34)</f>
        <v>1</v>
      </c>
      <c r="G34" s="6">
        <f>COUNTIF($D3:$M3,"&gt;=64")-SUM(H34:R34)</f>
        <v>0</v>
      </c>
      <c r="H34" s="6">
        <f>COUNTIF($D3:$M3,"&gt;=66")-SUM(I34:R34)</f>
        <v>0</v>
      </c>
      <c r="I34" s="6">
        <f>COUNTIF($D3:$M3,"&gt;=68")-SUM(J34:R34)</f>
        <v>2</v>
      </c>
      <c r="J34" s="6">
        <f>COUNTIF($D3:$M3,"&gt;=70")-SUM(K34:R34)</f>
        <v>1</v>
      </c>
      <c r="K34" s="6">
        <f>COUNTIF($D3:$M3,"&gt;=72")-SUM(L34:R34)</f>
        <v>0</v>
      </c>
      <c r="L34" s="6">
        <f>COUNTIF($D3:$M3,"&gt;=74")-SUM(M34:R34)</f>
        <v>3</v>
      </c>
      <c r="M34" s="6">
        <f>COUNTIF($D3:$M3,"&gt;=76")-SUM(N34:R34)</f>
        <v>0</v>
      </c>
      <c r="N34" s="6">
        <f>COUNTIF($D3:$M3,"&gt;=78")-SUM(O34:R34)</f>
        <v>1</v>
      </c>
      <c r="O34" s="6">
        <f>COUNTIF($D3:$M3,"&gt;=80")-SUM(P34:R34)</f>
        <v>0</v>
      </c>
      <c r="P34" s="6">
        <f>COUNTIF($D3:$M3,"&gt;=82")-SUM(Q34:R34)</f>
        <v>1</v>
      </c>
      <c r="Q34" s="6">
        <f>COUNTIF($D3:$M3,"&gt;=84")-SUM(R34,S34)</f>
        <v>0</v>
      </c>
      <c r="R34" s="6">
        <f>COUNTIF($D3:$M3,"&gt;=86")-S34</f>
        <v>0</v>
      </c>
      <c r="AS34" t="s">
        <v>12</v>
      </c>
      <c r="AU34" s="6">
        <f>$C3</f>
        <v>71.099999999999994</v>
      </c>
      <c r="AV34" s="6">
        <f>$C7</f>
        <v>74.2</v>
      </c>
      <c r="AW34" s="6">
        <f>$C11</f>
        <v>72.8</v>
      </c>
      <c r="AX34" s="6">
        <f>$C15</f>
        <v>73.5</v>
      </c>
      <c r="AY34" s="6">
        <f>$C25</f>
        <v>72.900000000000006</v>
      </c>
    </row>
    <row r="35" spans="2:51">
      <c r="B35" s="1" t="s">
        <v>9</v>
      </c>
      <c r="C35" s="6">
        <f>SUM(D35:R35)</f>
        <v>10</v>
      </c>
      <c r="D35" s="6">
        <f>COUNTIF($D7:$M7,"&gt;=58")-SUM(E35:R35)</f>
        <v>0</v>
      </c>
      <c r="E35" s="6">
        <f>COUNTIF($D7:$M7,"&gt;=60")-SUM(F35:R35)</f>
        <v>0</v>
      </c>
      <c r="F35" s="6">
        <f>COUNTIF($D7:$M7,"&gt;=62")-SUM(G35:R35)</f>
        <v>1</v>
      </c>
      <c r="G35" s="6">
        <f>COUNTIF($D7:$M7,"&gt;=64")-SUM(H35:R35)</f>
        <v>1</v>
      </c>
      <c r="H35" s="6">
        <f>COUNTIF($D7:$M7,"&gt;=66")-SUM(I35:R35)</f>
        <v>1</v>
      </c>
      <c r="I35" s="6">
        <f>COUNTIF($D7:$M7,"&gt;=68")-SUM(J35:R35)</f>
        <v>0</v>
      </c>
      <c r="J35" s="6">
        <f>COUNTIF($D7:$M7,"&gt;=70")-SUM(K35:R35)</f>
        <v>0</v>
      </c>
      <c r="K35" s="6">
        <f>COUNTIF($D7:$M7,"&gt;=72")-SUM(L35:R35)</f>
        <v>1</v>
      </c>
      <c r="L35" s="6">
        <f>COUNTIF($D7:$M7,"&gt;=74")-SUM(M35:R35)</f>
        <v>0</v>
      </c>
      <c r="M35" s="6">
        <f>COUNTIF($D7:$M7,"&gt;=76")-SUM(N35:R35)</f>
        <v>3</v>
      </c>
      <c r="N35" s="6">
        <f>COUNTIF($D7:$M7,"&gt;=78")-SUM(O35:R35)</f>
        <v>1</v>
      </c>
      <c r="O35" s="6">
        <f>COUNTIF($D7:$M7,"&gt;=80")-SUM(P35:R35)</f>
        <v>1</v>
      </c>
      <c r="P35" s="6">
        <f>COUNTIF($D7:$M7,"&gt;=82")-SUM(Q35:R35)</f>
        <v>0</v>
      </c>
      <c r="Q35" s="6">
        <f>COUNTIF($D7:$M7,"&gt;=84")-SUM(R35,S38)</f>
        <v>0</v>
      </c>
      <c r="R35" s="6">
        <f>COUNTIF($D7:$M7,"&gt;=86")-S38</f>
        <v>1</v>
      </c>
      <c r="AS35" t="s">
        <v>13</v>
      </c>
      <c r="AU35" s="6">
        <f>$C5</f>
        <v>2.2383029285599392</v>
      </c>
      <c r="AV35" s="6">
        <f>$C9</f>
        <v>2.5377155080899039</v>
      </c>
      <c r="AW35" s="6">
        <f>$C13</f>
        <v>2.346628787573072</v>
      </c>
      <c r="AX35" s="6">
        <f>$C17</f>
        <v>1.9790570145063193</v>
      </c>
      <c r="AY35" s="6">
        <f>$C27</f>
        <v>1.004955669388405</v>
      </c>
    </row>
    <row r="36" spans="2:51">
      <c r="B36" s="1" t="s">
        <v>0</v>
      </c>
      <c r="C36" s="6">
        <f>SUM(D36:R36)</f>
        <v>10</v>
      </c>
      <c r="D36" s="6">
        <f>COUNTIF($D11:$M11,"&gt;=58")-SUM(E36:R36)</f>
        <v>0</v>
      </c>
      <c r="E36" s="6">
        <f>COUNTIF($D11:$M11,"&gt;=60")-SUM(F36:R36)</f>
        <v>1</v>
      </c>
      <c r="F36" s="6">
        <f>COUNTIF($D11:$M11,"&gt;=62")-SUM(G36:R36)</f>
        <v>0</v>
      </c>
      <c r="G36" s="6">
        <f>COUNTIF($D11:$M11,"&gt;=64")-SUM(H36:R36)</f>
        <v>1</v>
      </c>
      <c r="H36" s="6">
        <f>COUNTIF($D11:$M11,"&gt;=66")-SUM(I36:R36)</f>
        <v>0</v>
      </c>
      <c r="I36" s="6">
        <f>COUNTIF($D11:$M11,"&gt;=68")-SUM(J36:R36)</f>
        <v>1</v>
      </c>
      <c r="J36" s="6">
        <f>COUNTIF($D11:$M11,"&gt;=70")-SUM(K36:R36)</f>
        <v>1</v>
      </c>
      <c r="K36" s="6">
        <f>COUNTIF($D11:$M11,"&gt;=72")-SUM(L36:R36)</f>
        <v>2</v>
      </c>
      <c r="L36" s="6">
        <f>COUNTIF($D11:$M11,"&gt;=74")-SUM(M36:R36)</f>
        <v>0</v>
      </c>
      <c r="M36" s="6">
        <f>COUNTIF($D11:$M11,"&gt;=76")-SUM(N36:R36)</f>
        <v>2</v>
      </c>
      <c r="N36" s="6">
        <f>COUNTIF($D11:$M11,"&gt;=78")-SUM(O36:R36)</f>
        <v>1</v>
      </c>
      <c r="O36" s="6">
        <f>COUNTIF($D11:$M11,"&gt;=80")-SUM(P36:R36)</f>
        <v>0</v>
      </c>
      <c r="P36" s="6">
        <f>COUNTIF($D11:$M11,"&gt;=82")-SUM(Q36:R36)</f>
        <v>0</v>
      </c>
      <c r="Q36" s="6">
        <f>COUNTIF($D11:$M11,"&gt;=84")-SUM(R36,S42)</f>
        <v>0</v>
      </c>
      <c r="R36" s="6">
        <f>COUNTIF($D11:$M11,"&gt;=86")-S42</f>
        <v>1</v>
      </c>
    </row>
    <row r="37" spans="2:51">
      <c r="B37" s="1" t="s">
        <v>7</v>
      </c>
      <c r="C37" s="6">
        <f>SUM(D37:R37)</f>
        <v>10</v>
      </c>
      <c r="D37" s="6">
        <f>COUNTIF($D15:$M15,"&gt;=58")-SUM(E37:R37)</f>
        <v>0</v>
      </c>
      <c r="E37" s="6">
        <f>COUNTIF($D15:$M15,"&gt;=60")-SUM(F37:R37)</f>
        <v>0</v>
      </c>
      <c r="F37" s="6">
        <f>COUNTIF($D15:$M15,"&gt;=62")-SUM(G37:R37)</f>
        <v>0</v>
      </c>
      <c r="G37" s="6">
        <f>COUNTIF($D15:$M15,"&gt;=64")-SUM(H37:R37)</f>
        <v>1</v>
      </c>
      <c r="H37" s="6">
        <f>COUNTIF($D15:$M15,"&gt;=66")-SUM(I37:R37)</f>
        <v>1</v>
      </c>
      <c r="I37" s="6">
        <f>COUNTIF($D15:$M15,"&gt;=68")-SUM(J37:R37)</f>
        <v>1</v>
      </c>
      <c r="J37" s="6">
        <f>COUNTIF($D15:$M15,"&gt;=70")-SUM(K37:R37)</f>
        <v>1</v>
      </c>
      <c r="K37" s="6">
        <f>COUNTIF($D15:$M15,"&gt;=72")-SUM(L37:R37)</f>
        <v>1</v>
      </c>
      <c r="L37" s="6">
        <f>COUNTIF($D15:$M15,"&gt;=74")-SUM(M37:R37)</f>
        <v>1</v>
      </c>
      <c r="M37" s="6">
        <f>COUNTIF($D15:$M15,"&gt;=76")-SUM(N37:R37)</f>
        <v>1</v>
      </c>
      <c r="N37" s="6">
        <f>COUNTIF($D15:$M15,"&gt;=78")-SUM(O37:R37)</f>
        <v>1</v>
      </c>
      <c r="O37" s="6">
        <f>COUNTIF($D15:$M15,"&gt;=80")-SUM(P37:R37)</f>
        <v>1</v>
      </c>
      <c r="P37" s="6">
        <f>COUNTIF($D15:$M15,"&gt;=82")-SUM(Q37:R37)</f>
        <v>0</v>
      </c>
      <c r="Q37" s="6">
        <f>COUNTIF($D15:$M15,"&gt;=84")-SUM(R37,S42)</f>
        <v>1</v>
      </c>
      <c r="R37" s="6">
        <f>COUNTIF($D15:$M15,"&gt;=86")-S42</f>
        <v>0</v>
      </c>
    </row>
    <row r="38" spans="2:51">
      <c r="B38" s="1" t="s">
        <v>11</v>
      </c>
      <c r="C38" s="6">
        <f>SUM(D38:R38)</f>
        <v>40</v>
      </c>
      <c r="D38" s="6">
        <f>COUNTIF($D25:$AQ25,"&gt;=58")-SUM(E38:R38)</f>
        <v>1</v>
      </c>
      <c r="E38" s="6">
        <f>COUNTIF($D25:$AQ25,"&gt;=60")-SUM(F38:R38)</f>
        <v>1</v>
      </c>
      <c r="F38" s="6">
        <f>COUNTIF($D25:$AQ25,"&gt;=62")-SUM(G38:R38)</f>
        <v>2</v>
      </c>
      <c r="G38" s="6">
        <f>COUNTIF($D25:$AQ25,"&gt;=64")-SUM(H38:R38)</f>
        <v>3</v>
      </c>
      <c r="H38" s="6">
        <f>COUNTIF($D25:$AQ25,"&gt;=66")-SUM(I38:R38)</f>
        <v>2</v>
      </c>
      <c r="I38" s="6">
        <f>COUNTIF($D25:$AQ25,"&gt;=68")-SUM(J38:R38)</f>
        <v>4</v>
      </c>
      <c r="J38" s="6">
        <f>COUNTIF($D25:$AQ25,"&gt;=70")-SUM(K38:R38)</f>
        <v>3</v>
      </c>
      <c r="K38" s="6">
        <f>COUNTIF($D25:$AQ25,"&gt;=72")-SUM(L38:R38)</f>
        <v>4</v>
      </c>
      <c r="L38" s="6">
        <f>COUNTIF($D25:$AQ25,"&gt;=74")-SUM(M38:R38)</f>
        <v>4</v>
      </c>
      <c r="M38" s="6">
        <f>COUNTIF($D25:$AQ25,"&gt;=76")-SUM(N38:R38)</f>
        <v>6</v>
      </c>
      <c r="N38" s="6">
        <f>COUNTIF($D25:$AQ25,"&gt;=78")-SUM(O38:R38)</f>
        <v>4</v>
      </c>
      <c r="O38" s="6">
        <f>COUNTIF($D25:$AQ25,"&gt;=80")-SUM(P38:R38)</f>
        <v>2</v>
      </c>
      <c r="P38" s="6">
        <f>COUNTIF($D25:$AQ25,"&gt;=82")-SUM(Q38:R38)</f>
        <v>1</v>
      </c>
      <c r="Q38" s="6">
        <f>COUNTIF($D25:$AQ25,"&gt;=84")-SUM(R38,S46)</f>
        <v>1</v>
      </c>
      <c r="R38" s="6">
        <f>COUNTIF($D25:$AQ25,"&gt;=86")-S46</f>
        <v>2</v>
      </c>
    </row>
    <row r="40" spans="2:51">
      <c r="B40" s="1" t="s">
        <v>10</v>
      </c>
      <c r="D40" s="6">
        <f>D33</f>
        <v>58</v>
      </c>
      <c r="E40" s="6">
        <f t="shared" ref="E40:R40" si="6">E33</f>
        <v>60</v>
      </c>
      <c r="F40" s="6">
        <f t="shared" si="6"/>
        <v>62</v>
      </c>
      <c r="G40" s="6">
        <f t="shared" si="6"/>
        <v>64</v>
      </c>
      <c r="H40" s="6">
        <f t="shared" si="6"/>
        <v>66</v>
      </c>
      <c r="I40" s="6">
        <f t="shared" si="6"/>
        <v>68</v>
      </c>
      <c r="J40" s="6">
        <f t="shared" si="6"/>
        <v>70</v>
      </c>
      <c r="K40" s="6">
        <f t="shared" si="6"/>
        <v>72</v>
      </c>
      <c r="L40" s="6">
        <f t="shared" si="6"/>
        <v>74</v>
      </c>
      <c r="M40" s="6">
        <f t="shared" si="6"/>
        <v>76</v>
      </c>
      <c r="N40" s="6">
        <f t="shared" si="6"/>
        <v>78</v>
      </c>
      <c r="O40" s="6">
        <f t="shared" si="6"/>
        <v>80</v>
      </c>
      <c r="P40" s="6">
        <f t="shared" si="6"/>
        <v>82</v>
      </c>
      <c r="Q40" s="6">
        <f t="shared" si="6"/>
        <v>84</v>
      </c>
      <c r="R40" s="6">
        <f t="shared" si="6"/>
        <v>86</v>
      </c>
      <c r="S40" s="6"/>
    </row>
    <row r="41" spans="2:51">
      <c r="B41" s="1" t="s">
        <v>8</v>
      </c>
      <c r="C41" s="6">
        <f>C$31*SUM(D41:R41)</f>
        <v>1</v>
      </c>
      <c r="D41" s="3">
        <f>D34/$C34/$C$31</f>
        <v>0.05</v>
      </c>
      <c r="E41" s="3">
        <f>E34/$C34/$C$31</f>
        <v>0</v>
      </c>
      <c r="F41" s="3">
        <f>F34/$C34/$C$31</f>
        <v>0.05</v>
      </c>
      <c r="G41" s="3">
        <f>G34/$C34/$C$31</f>
        <v>0</v>
      </c>
      <c r="H41" s="3">
        <f>H34/$C34/$C$31</f>
        <v>0</v>
      </c>
      <c r="I41" s="3">
        <f>I34/$C34/$C$31</f>
        <v>0.1</v>
      </c>
      <c r="J41" s="3">
        <f>J34/$C34/$C$31</f>
        <v>0.05</v>
      </c>
      <c r="K41" s="3">
        <f>K34/$C34/$C$31</f>
        <v>0</v>
      </c>
      <c r="L41" s="3">
        <f>L34/$C34/$C$31</f>
        <v>0.15</v>
      </c>
      <c r="M41" s="3">
        <f>M34/$C34/$C$31</f>
        <v>0</v>
      </c>
      <c r="N41" s="3">
        <f>N34/$C34/$C$31</f>
        <v>0.05</v>
      </c>
      <c r="O41" s="3">
        <f>O34/$C34/$C$31</f>
        <v>0</v>
      </c>
      <c r="P41" s="3">
        <f>P34/$C34/$C$31</f>
        <v>0.05</v>
      </c>
      <c r="Q41" s="3">
        <f>Q34/$C34/$C$31</f>
        <v>0</v>
      </c>
      <c r="R41" s="3">
        <f>R34/$C34/$C$31</f>
        <v>0</v>
      </c>
    </row>
    <row r="42" spans="2:51">
      <c r="B42" s="1" t="s">
        <v>9</v>
      </c>
      <c r="C42" s="6">
        <f t="shared" ref="C42:C44" si="7">C$31*SUM(D42:R42)</f>
        <v>0.99999999999999989</v>
      </c>
      <c r="D42" s="3">
        <f>D35/$C35/$C$31</f>
        <v>0</v>
      </c>
      <c r="E42" s="3">
        <f>E35/$C35/$C$31</f>
        <v>0</v>
      </c>
      <c r="F42" s="3">
        <f>F35/$C35/$C$31</f>
        <v>0.05</v>
      </c>
      <c r="G42" s="3">
        <f>G35/$C35/$C$31</f>
        <v>0.05</v>
      </c>
      <c r="H42" s="3">
        <f>H35/$C35/$C$31</f>
        <v>0.05</v>
      </c>
      <c r="I42" s="3">
        <f>I35/$C35/$C$31</f>
        <v>0</v>
      </c>
      <c r="J42" s="3">
        <f>J35/$C35/$C$31</f>
        <v>0</v>
      </c>
      <c r="K42" s="3">
        <f>K35/$C35/$C$31</f>
        <v>0.05</v>
      </c>
      <c r="L42" s="3">
        <f>L35/$C35/$C$31</f>
        <v>0</v>
      </c>
      <c r="M42" s="3">
        <f>M35/$C35/$C$31</f>
        <v>0.15</v>
      </c>
      <c r="N42" s="3">
        <f>N35/$C35/$C$31</f>
        <v>0.05</v>
      </c>
      <c r="O42" s="3">
        <f>O35/$C35/$C$31</f>
        <v>0.05</v>
      </c>
      <c r="P42" s="3">
        <f>P35/$C35/$C$31</f>
        <v>0</v>
      </c>
      <c r="Q42" s="3">
        <f>Q35/$C35/$C$31</f>
        <v>0</v>
      </c>
      <c r="R42" s="3">
        <f>R35/$C35/$C$31</f>
        <v>0.05</v>
      </c>
    </row>
    <row r="43" spans="2:51">
      <c r="B43" s="1" t="s">
        <v>0</v>
      </c>
      <c r="C43" s="6">
        <f t="shared" si="7"/>
        <v>1</v>
      </c>
      <c r="D43" s="3">
        <f>D36/$C36/$C$31</f>
        <v>0</v>
      </c>
      <c r="E43" s="3">
        <f>E36/$C36/$C$31</f>
        <v>0.05</v>
      </c>
      <c r="F43" s="3">
        <f>F36/$C36/$C$31</f>
        <v>0</v>
      </c>
      <c r="G43" s="3">
        <f>G36/$C36/$C$31</f>
        <v>0.05</v>
      </c>
      <c r="H43" s="3">
        <f>H36/$C36/$C$31</f>
        <v>0</v>
      </c>
      <c r="I43" s="3">
        <f>I36/$C36/$C$31</f>
        <v>0.05</v>
      </c>
      <c r="J43" s="3">
        <f>J36/$C36/$C$31</f>
        <v>0.05</v>
      </c>
      <c r="K43" s="3">
        <f>K36/$C36/$C$31</f>
        <v>0.1</v>
      </c>
      <c r="L43" s="3">
        <f>L36/$C36/$C$31</f>
        <v>0</v>
      </c>
      <c r="M43" s="3">
        <f>M36/$C36/$C$31</f>
        <v>0.1</v>
      </c>
      <c r="N43" s="3">
        <f>N36/$C36/$C$31</f>
        <v>0.05</v>
      </c>
      <c r="O43" s="3">
        <f>O36/$C36/$C$31</f>
        <v>0</v>
      </c>
      <c r="P43" s="3">
        <f>P36/$C36/$C$31</f>
        <v>0</v>
      </c>
      <c r="Q43" s="3">
        <f>Q36/$C36/$C$31</f>
        <v>0</v>
      </c>
      <c r="R43" s="3">
        <f>R36/$C36/$C$31</f>
        <v>0.05</v>
      </c>
    </row>
    <row r="44" spans="2:51">
      <c r="B44" s="1" t="s">
        <v>7</v>
      </c>
      <c r="C44" s="6">
        <f t="shared" si="7"/>
        <v>0.99999999999999989</v>
      </c>
      <c r="D44" s="3">
        <f>D37/$C37/$C$31</f>
        <v>0</v>
      </c>
      <c r="E44" s="3">
        <f>E37/$C37/$C$31</f>
        <v>0</v>
      </c>
      <c r="F44" s="3">
        <f>F37/$C37/$C$31</f>
        <v>0</v>
      </c>
      <c r="G44" s="3">
        <f>G37/$C37/$C$31</f>
        <v>0.05</v>
      </c>
      <c r="H44" s="3">
        <f>H37/$C37/$C$31</f>
        <v>0.05</v>
      </c>
      <c r="I44" s="3">
        <f>I37/$C37/$C$31</f>
        <v>0.05</v>
      </c>
      <c r="J44" s="3">
        <f>J37/$C37/$C$31</f>
        <v>0.05</v>
      </c>
      <c r="K44" s="3">
        <f>K37/$C37/$C$31</f>
        <v>0.05</v>
      </c>
      <c r="L44" s="3">
        <f>L37/$C37/$C$31</f>
        <v>0.05</v>
      </c>
      <c r="M44" s="3">
        <f>M37/$C37/$C$31</f>
        <v>0.05</v>
      </c>
      <c r="N44" s="3">
        <f>N37/$C37/$C$31</f>
        <v>0.05</v>
      </c>
      <c r="O44" s="3">
        <f>O37/$C37/$C$31</f>
        <v>0.05</v>
      </c>
      <c r="P44" s="3">
        <f>P37/$C37/$C$31</f>
        <v>0</v>
      </c>
      <c r="Q44" s="3">
        <f>Q37/$C37/$C$31</f>
        <v>0.05</v>
      </c>
      <c r="R44" s="3">
        <f>R37/$C37/$C$31</f>
        <v>0</v>
      </c>
    </row>
    <row r="45" spans="2:51">
      <c r="B45" s="1" t="s">
        <v>11</v>
      </c>
      <c r="C45" s="6">
        <f>C$31*SUM(D45:R45)</f>
        <v>1</v>
      </c>
      <c r="D45" s="3">
        <f>D38/$C38/$C$31</f>
        <v>1.2500000000000001E-2</v>
      </c>
      <c r="E45" s="3">
        <f>E38/$C38/$C$31</f>
        <v>1.2500000000000001E-2</v>
      </c>
      <c r="F45" s="3">
        <f>F38/$C38/$C$31</f>
        <v>2.5000000000000001E-2</v>
      </c>
      <c r="G45" s="3">
        <f>G38/$C38/$C$31</f>
        <v>3.7499999999999999E-2</v>
      </c>
      <c r="H45" s="3">
        <f>H38/$C38/$C$31</f>
        <v>2.5000000000000001E-2</v>
      </c>
      <c r="I45" s="3">
        <f>I38/$C38/$C$31</f>
        <v>0.05</v>
      </c>
      <c r="J45" s="3">
        <f>J38/$C38/$C$31</f>
        <v>3.7499999999999999E-2</v>
      </c>
      <c r="K45" s="3">
        <f>K38/$C38/$C$31</f>
        <v>0.05</v>
      </c>
      <c r="L45" s="3">
        <f>L38/$C38/$C$31</f>
        <v>0.05</v>
      </c>
      <c r="M45" s="3">
        <f>M38/$C38/$C$31</f>
        <v>7.4999999999999997E-2</v>
      </c>
      <c r="N45" s="3">
        <f>N38/$C38/$C$31</f>
        <v>0.05</v>
      </c>
      <c r="O45" s="3">
        <f>O38/$C38/$C$31</f>
        <v>2.5000000000000001E-2</v>
      </c>
      <c r="P45" s="3">
        <f>P38/$C38/$C$31</f>
        <v>1.2500000000000001E-2</v>
      </c>
      <c r="Q45" s="3">
        <f>Q38/$C38/$C$31</f>
        <v>1.2500000000000001E-2</v>
      </c>
      <c r="R45" s="3">
        <f>R38/$C38/$C$31</f>
        <v>2.5000000000000001E-2</v>
      </c>
    </row>
    <row r="47" spans="2:51" ht="16">
      <c r="B47" s="34" t="s">
        <v>7</v>
      </c>
      <c r="C47">
        <v>4</v>
      </c>
    </row>
    <row r="48" spans="2:51">
      <c r="D48" s="35">
        <v>1</v>
      </c>
      <c r="E48" s="35">
        <v>2</v>
      </c>
      <c r="F48" s="35">
        <v>3</v>
      </c>
      <c r="G48" s="35">
        <v>4</v>
      </c>
      <c r="H48" s="35">
        <v>5</v>
      </c>
      <c r="I48" s="35">
        <v>6</v>
      </c>
      <c r="J48" s="35">
        <v>7</v>
      </c>
      <c r="K48" s="35">
        <v>8</v>
      </c>
      <c r="L48" s="35"/>
    </row>
    <row r="49" spans="2:12">
      <c r="B49" s="1" t="s">
        <v>10</v>
      </c>
      <c r="D49" s="6">
        <f>D33</f>
        <v>58</v>
      </c>
      <c r="E49" s="6">
        <f>D49+$C47</f>
        <v>62</v>
      </c>
      <c r="F49" s="6">
        <f>E49+$C47</f>
        <v>66</v>
      </c>
      <c r="G49" s="6">
        <f>F49+$C47</f>
        <v>70</v>
      </c>
      <c r="H49" s="6">
        <f>G49+$C47</f>
        <v>74</v>
      </c>
      <c r="I49" s="6">
        <f>H49+$C47</f>
        <v>78</v>
      </c>
      <c r="J49" s="6">
        <f>I49+$C47</f>
        <v>82</v>
      </c>
      <c r="K49" s="6">
        <f>J49+$C47</f>
        <v>86</v>
      </c>
      <c r="L49" s="6"/>
    </row>
    <row r="50" spans="2:12">
      <c r="B50" s="1" t="s">
        <v>8</v>
      </c>
      <c r="C50" s="6">
        <f>SUM(D50:K50)</f>
        <v>10</v>
      </c>
      <c r="D50" s="6">
        <f>COUNTIF($D3:$M3,"&gt;=58")-SUM(E50:K50)</f>
        <v>1</v>
      </c>
      <c r="E50" s="6">
        <f>COUNTIF($D3:$M3,"&gt;=62")-SUM(F50:K50)</f>
        <v>1</v>
      </c>
      <c r="F50" s="6">
        <f>COUNTIF($D3:$M3,"&gt;=66")-SUM(G50:K50)</f>
        <v>2</v>
      </c>
      <c r="G50" s="6">
        <f>COUNTIF($D3:$M3,"&gt;=70")-SUM(H50:K50)</f>
        <v>1</v>
      </c>
      <c r="H50" s="6">
        <f>COUNTIF($D3:$M3,"&gt;=74")-SUM(I50:K50)</f>
        <v>3</v>
      </c>
      <c r="I50" s="6">
        <f>COUNTIF($D3:$M3,"&gt;=78")-SUM(J50:K50)</f>
        <v>1</v>
      </c>
      <c r="J50" s="6">
        <f>COUNTIF($D3:$M3,"&gt;=82")-K50</f>
        <v>1</v>
      </c>
      <c r="K50">
        <f>COUNTIF($D3:$M3,"&gt;=86")</f>
        <v>0</v>
      </c>
    </row>
    <row r="51" spans="2:12">
      <c r="B51" s="1" t="s">
        <v>9</v>
      </c>
      <c r="C51" s="6">
        <f>SUM(D51:K51)</f>
        <v>10</v>
      </c>
      <c r="D51" s="6">
        <f>COUNTIF($D7:$M7,"&gt;=58")-SUM(E51:K51)</f>
        <v>0</v>
      </c>
      <c r="E51" s="6">
        <f>COUNTIF($D7:$M7,"&gt;=62")-SUM(F51:K51)</f>
        <v>2</v>
      </c>
      <c r="F51" s="6">
        <f>COUNTIF($D7:$M7,"&gt;=66")-SUM(G51:K51)</f>
        <v>1</v>
      </c>
      <c r="G51" s="6">
        <f>COUNTIF($D7:$M7,"&gt;=70")-SUM(H51:K51)</f>
        <v>1</v>
      </c>
      <c r="H51" s="6">
        <f>COUNTIF($D7:$M7,"&gt;=74")-SUM(I51:K51)</f>
        <v>3</v>
      </c>
      <c r="I51" s="6">
        <f>COUNTIF($D7:$M7,"&gt;=78")-SUM(J51:K51)</f>
        <v>2</v>
      </c>
      <c r="J51" s="6">
        <f>COUNTIF($D7:$M7,"&gt;=82")-K51</f>
        <v>0</v>
      </c>
      <c r="K51">
        <f>COUNTIF($D7:$M7,"&gt;=86")</f>
        <v>1</v>
      </c>
    </row>
    <row r="52" spans="2:12">
      <c r="B52" s="1" t="s">
        <v>0</v>
      </c>
      <c r="C52" s="6">
        <f>SUM(D52:K52)</f>
        <v>10</v>
      </c>
      <c r="D52" s="6">
        <f>COUNTIF($D11:$M11,"&gt;=58")-SUM(E52:K52)</f>
        <v>1</v>
      </c>
      <c r="E52" s="6">
        <f>COUNTIF($D11:$M11,"&gt;=62")-SUM(F52:K52)</f>
        <v>1</v>
      </c>
      <c r="F52" s="6">
        <f>COUNTIF($D11:$M11,"&gt;=66")-SUM(G52:K52)</f>
        <v>1</v>
      </c>
      <c r="G52" s="6">
        <f>COUNTIF($D11:$M11,"&gt;=70")-SUM(H52:K52)</f>
        <v>3</v>
      </c>
      <c r="H52" s="6">
        <f>COUNTIF($D11:$M11,"&gt;=74")-SUM(I52:K52)</f>
        <v>2</v>
      </c>
      <c r="I52" s="6">
        <f>COUNTIF($D11:$M11,"&gt;=78")-SUM(J52:K52)</f>
        <v>1</v>
      </c>
      <c r="J52" s="6">
        <f>COUNTIF($D11:$M11,"&gt;=82")-K52</f>
        <v>0</v>
      </c>
      <c r="K52">
        <f>COUNTIF($D11:$M11,"&gt;=86")</f>
        <v>1</v>
      </c>
    </row>
    <row r="53" spans="2:12">
      <c r="B53" s="1" t="s">
        <v>7</v>
      </c>
      <c r="C53" s="6">
        <f>SUM(D53:K53)</f>
        <v>10</v>
      </c>
      <c r="D53" s="6">
        <f>COUNTIF($D15:$M15,"&gt;=58")-SUM(E53:K53)</f>
        <v>0</v>
      </c>
      <c r="E53" s="6">
        <f>COUNTIF($D15:$M15,"&gt;=62")-SUM(F53:K53)</f>
        <v>1</v>
      </c>
      <c r="F53" s="6">
        <f>COUNTIF($D15:$M15,"&gt;=66")-SUM(G53:K53)</f>
        <v>2</v>
      </c>
      <c r="G53" s="6">
        <f>COUNTIF($D15:$M15,"&gt;=70")-SUM(H53:K53)</f>
        <v>2</v>
      </c>
      <c r="H53" s="6">
        <f>COUNTIF($D15:$M15,"&gt;=74")-SUM(I53:K53)</f>
        <v>2</v>
      </c>
      <c r="I53" s="6">
        <f>COUNTIF($D15:$M15,"&gt;=78")-SUM(J53:K53)</f>
        <v>2</v>
      </c>
      <c r="J53" s="6">
        <f>COUNTIF($D15:$M15,"&gt;=82")-K53</f>
        <v>1</v>
      </c>
      <c r="K53">
        <f>COUNTIF($D15:$M15,"&gt;=86")</f>
        <v>0</v>
      </c>
    </row>
    <row r="54" spans="2:12">
      <c r="B54" s="1" t="s">
        <v>11</v>
      </c>
      <c r="C54" s="6">
        <f>SUM(D54:K54)</f>
        <v>40</v>
      </c>
      <c r="D54" s="6">
        <f>COUNTIF($D25:$AQ25,"&gt;=58")-SUM(E54:K54)</f>
        <v>2</v>
      </c>
      <c r="E54" s="6">
        <f>COUNTIF($D25:$AQ25,"&gt;=62")-SUM(F54:K54)</f>
        <v>5</v>
      </c>
      <c r="F54" s="6">
        <f>COUNTIF($D25:$AQ25,"&gt;=66")-SUM(G54:K54)</f>
        <v>6</v>
      </c>
      <c r="G54" s="6">
        <f>COUNTIF($D25:$AQ25,"&gt;=70")-SUM(H54:K54)</f>
        <v>7</v>
      </c>
      <c r="H54" s="6">
        <f>COUNTIF($D25:$AQ25,"&gt;=74")-SUM(I54:K54)</f>
        <v>10</v>
      </c>
      <c r="I54" s="6">
        <f>COUNTIF($D25:$AQ25,"&gt;=78")-SUM(J54:K54)</f>
        <v>6</v>
      </c>
      <c r="J54" s="6">
        <f>COUNTIF($D25:$AQ25,"&gt;=82")-K54</f>
        <v>2</v>
      </c>
      <c r="K54">
        <f>COUNTIF($D25:$AQ25,"&gt;=86")</f>
        <v>2</v>
      </c>
    </row>
    <row r="56" spans="2:12">
      <c r="B56" s="1" t="s">
        <v>10</v>
      </c>
      <c r="D56" s="6">
        <f>D40</f>
        <v>58</v>
      </c>
      <c r="E56" s="6">
        <f>D56+$C47</f>
        <v>62</v>
      </c>
      <c r="F56" s="6">
        <f t="shared" ref="F56:K56" si="8">E56+$C47</f>
        <v>66</v>
      </c>
      <c r="G56" s="6">
        <f t="shared" si="8"/>
        <v>70</v>
      </c>
      <c r="H56" s="6">
        <f t="shared" si="8"/>
        <v>74</v>
      </c>
      <c r="I56" s="6">
        <f t="shared" si="8"/>
        <v>78</v>
      </c>
      <c r="J56" s="6">
        <f t="shared" si="8"/>
        <v>82</v>
      </c>
      <c r="K56" s="6">
        <f t="shared" si="8"/>
        <v>86</v>
      </c>
    </row>
    <row r="57" spans="2:12">
      <c r="B57" s="1" t="s">
        <v>8</v>
      </c>
      <c r="C57" s="6">
        <f>C$47*SUM(D57:K57)</f>
        <v>1</v>
      </c>
      <c r="D57" s="3">
        <f>D50/$C50/$C$47</f>
        <v>2.5000000000000001E-2</v>
      </c>
      <c r="E57" s="3">
        <f t="shared" ref="E57:K57" si="9">E50/$C50/$C$47</f>
        <v>2.5000000000000001E-2</v>
      </c>
      <c r="F57" s="3">
        <f t="shared" si="9"/>
        <v>0.05</v>
      </c>
      <c r="G57" s="3">
        <f t="shared" si="9"/>
        <v>2.5000000000000001E-2</v>
      </c>
      <c r="H57" s="3">
        <f t="shared" si="9"/>
        <v>7.4999999999999997E-2</v>
      </c>
      <c r="I57" s="3">
        <f t="shared" si="9"/>
        <v>2.5000000000000001E-2</v>
      </c>
      <c r="J57" s="3">
        <f t="shared" si="9"/>
        <v>2.5000000000000001E-2</v>
      </c>
      <c r="K57" s="3">
        <f t="shared" si="9"/>
        <v>0</v>
      </c>
    </row>
    <row r="58" spans="2:12">
      <c r="B58" s="1" t="s">
        <v>9</v>
      </c>
      <c r="C58" s="6">
        <f t="shared" ref="C58:C60" si="10">C$47*SUM(D58:K58)</f>
        <v>0.99999999999999989</v>
      </c>
      <c r="D58" s="3">
        <f t="shared" ref="D58:K60" si="11">D51/$C51/$C$47</f>
        <v>0</v>
      </c>
      <c r="E58" s="3">
        <f t="shared" si="11"/>
        <v>0.05</v>
      </c>
      <c r="F58" s="3">
        <f t="shared" si="11"/>
        <v>2.5000000000000001E-2</v>
      </c>
      <c r="G58" s="3">
        <f t="shared" si="11"/>
        <v>2.5000000000000001E-2</v>
      </c>
      <c r="H58" s="3">
        <f t="shared" si="11"/>
        <v>7.4999999999999997E-2</v>
      </c>
      <c r="I58" s="3">
        <f t="shared" si="11"/>
        <v>0.05</v>
      </c>
      <c r="J58" s="3">
        <f t="shared" si="11"/>
        <v>0</v>
      </c>
      <c r="K58" s="3">
        <f t="shared" si="11"/>
        <v>2.5000000000000001E-2</v>
      </c>
    </row>
    <row r="59" spans="2:12">
      <c r="B59" s="1" t="s">
        <v>0</v>
      </c>
      <c r="C59" s="6">
        <f t="shared" si="10"/>
        <v>1</v>
      </c>
      <c r="D59" s="3">
        <f t="shared" si="11"/>
        <v>2.5000000000000001E-2</v>
      </c>
      <c r="E59" s="3">
        <f t="shared" si="11"/>
        <v>2.5000000000000001E-2</v>
      </c>
      <c r="F59" s="3">
        <f t="shared" si="11"/>
        <v>2.5000000000000001E-2</v>
      </c>
      <c r="G59" s="3">
        <f t="shared" si="11"/>
        <v>7.4999999999999997E-2</v>
      </c>
      <c r="H59" s="3">
        <f t="shared" si="11"/>
        <v>0.05</v>
      </c>
      <c r="I59" s="3">
        <f t="shared" si="11"/>
        <v>2.5000000000000001E-2</v>
      </c>
      <c r="J59" s="3">
        <f t="shared" si="11"/>
        <v>0</v>
      </c>
      <c r="K59" s="3">
        <f t="shared" si="11"/>
        <v>2.5000000000000001E-2</v>
      </c>
    </row>
    <row r="60" spans="2:12">
      <c r="B60" s="1" t="s">
        <v>7</v>
      </c>
      <c r="C60" s="6">
        <f t="shared" si="10"/>
        <v>0.99999999999999989</v>
      </c>
      <c r="D60" s="3">
        <f>D53/$C53/$C$47</f>
        <v>0</v>
      </c>
      <c r="E60" s="3">
        <f t="shared" si="11"/>
        <v>2.5000000000000001E-2</v>
      </c>
      <c r="F60" s="3">
        <f t="shared" si="11"/>
        <v>0.05</v>
      </c>
      <c r="G60" s="3">
        <f t="shared" si="11"/>
        <v>0.05</v>
      </c>
      <c r="H60" s="3">
        <f t="shared" si="11"/>
        <v>0.05</v>
      </c>
      <c r="I60" s="3">
        <f t="shared" si="11"/>
        <v>0.05</v>
      </c>
      <c r="J60" s="3">
        <f t="shared" si="11"/>
        <v>2.5000000000000001E-2</v>
      </c>
      <c r="K60" s="3">
        <f t="shared" si="11"/>
        <v>0</v>
      </c>
    </row>
    <row r="61" spans="2:12">
      <c r="B61" s="1" t="s">
        <v>11</v>
      </c>
      <c r="C61" s="6">
        <f>C$47*SUM(D61:K61)</f>
        <v>1</v>
      </c>
      <c r="D61" s="3">
        <f>D54/$C54/$C$47</f>
        <v>1.2500000000000001E-2</v>
      </c>
      <c r="E61" s="3">
        <f>E54/$C54/$C$47</f>
        <v>3.125E-2</v>
      </c>
      <c r="F61" s="3">
        <f>F54/$C54/$C$47</f>
        <v>3.7499999999999999E-2</v>
      </c>
      <c r="G61" s="3">
        <f>G54/$C54/$C$47</f>
        <v>4.3749999999999997E-2</v>
      </c>
      <c r="H61" s="3">
        <f>H54/$C54/$C$47</f>
        <v>6.25E-2</v>
      </c>
      <c r="I61" s="3">
        <f>I54/$C54/$C$47</f>
        <v>3.7499999999999999E-2</v>
      </c>
      <c r="J61" s="3">
        <f>J54/$C54/$C$47</f>
        <v>1.2500000000000001E-2</v>
      </c>
      <c r="K61" s="3">
        <f>K54/$C54/$C$47</f>
        <v>1.2500000000000001E-2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Es.5.12</vt:lpstr>
      <vt:lpstr>Chart_G</vt:lpstr>
      <vt:lpstr>Chart5.12_4_2</vt:lpstr>
      <vt:lpstr>Chart5.12_2_2</vt:lpstr>
      <vt:lpstr>Chart5.12_4_4</vt:lpstr>
      <vt:lpstr>Chart5.12_2_4</vt:lpstr>
    </vt:vector>
  </TitlesOfParts>
  <Company>Universita' Trieste - INFN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Gregorio Michelazzi</dc:creator>
  <cp:lastModifiedBy>Anna Gregorio Michelazzi</cp:lastModifiedBy>
  <dcterms:created xsi:type="dcterms:W3CDTF">2019-06-02T20:04:11Z</dcterms:created>
  <dcterms:modified xsi:type="dcterms:W3CDTF">2020-05-05T09:54:49Z</dcterms:modified>
</cp:coreProperties>
</file>