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IO_MOBILE\20220204-093400  (Completo)\UNITS\Didattica\DIDATTICA_TS\Materiali_AA_vari\Slide_Ts_22-23\Economia_Applicata_Ingegneria\Parte B - Economia aziendale\"/>
    </mc:Choice>
  </mc:AlternateContent>
  <xr:revisionPtr revIDLastSave="0" documentId="13_ncr:1_{D4F35BCF-641A-4C11-BFB2-AB24B5BEF032}" xr6:coauthVersionLast="36" xr6:coauthVersionMax="36" xr10:uidLastSave="{00000000-0000-0000-0000-000000000000}"/>
  <bookViews>
    <workbookView xWindow="32770" yWindow="32770" windowWidth="19320" windowHeight="8880" xr2:uid="{00000000-000D-0000-FFFF-FFFF00000000}"/>
  </bookViews>
  <sheets>
    <sheet name="Stato Patrimoniale Attivo" sheetId="1" r:id="rId1"/>
    <sheet name="Stato Patrimoniale Passivo" sheetId="3" r:id="rId2"/>
    <sheet name="Stato Patrim. Riclassificato " sheetId="6" r:id="rId3"/>
    <sheet name="Sintesi SP Riclassificato" sheetId="7" r:id="rId4"/>
    <sheet name="Conto Economico" sheetId="2" r:id="rId5"/>
    <sheet name="Conto Economico Riclassificato" sheetId="4" r:id="rId6"/>
    <sheet name="Sintesi CE Riclassificato" sheetId="8" r:id="rId7"/>
    <sheet name="Indici Bilancio" sheetId="5" r:id="rId8"/>
  </sheets>
  <calcPr calcId="191029"/>
</workbook>
</file>

<file path=xl/calcChain.xml><?xml version="1.0" encoding="utf-8"?>
<calcChain xmlns="http://schemas.openxmlformats.org/spreadsheetml/2006/main">
  <c r="B9" i="3" l="1"/>
  <c r="B14" i="3"/>
  <c r="B58" i="3"/>
  <c r="B51" i="2"/>
  <c r="B32" i="2"/>
  <c r="B27" i="2"/>
  <c r="B21" i="2"/>
  <c r="B19" i="3" l="1"/>
  <c r="B75" i="1"/>
  <c r="D9" i="6" l="1"/>
  <c r="B9" i="2"/>
  <c r="B54" i="3"/>
  <c r="B61" i="2" l="1"/>
  <c r="D33" i="6" l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6" i="6"/>
  <c r="D15" i="6"/>
  <c r="D14" i="6"/>
  <c r="D13" i="6"/>
  <c r="D12" i="6"/>
  <c r="D11" i="6"/>
  <c r="D10" i="6"/>
  <c r="D8" i="6"/>
  <c r="D7" i="6"/>
  <c r="D6" i="6"/>
  <c r="D5" i="6"/>
  <c r="D4" i="6"/>
  <c r="D3" i="6"/>
  <c r="D3" i="7" s="1"/>
  <c r="D7" i="7" l="1"/>
  <c r="D6" i="7"/>
  <c r="D38" i="6"/>
  <c r="D12" i="7" s="1"/>
  <c r="D37" i="6"/>
  <c r="D11" i="7" s="1"/>
  <c r="B31" i="6"/>
  <c r="B30" i="6"/>
  <c r="B29" i="6"/>
  <c r="B28" i="6"/>
  <c r="B26" i="6"/>
  <c r="B25" i="6"/>
  <c r="B24" i="6"/>
  <c r="B23" i="6"/>
  <c r="B13" i="6"/>
  <c r="B14" i="6"/>
  <c r="B12" i="6"/>
  <c r="B9" i="6"/>
  <c r="B8" i="6"/>
  <c r="B4" i="6"/>
  <c r="B3" i="6"/>
  <c r="B32" i="6" l="1"/>
  <c r="B11" i="7" s="1"/>
  <c r="B27" i="6"/>
  <c r="B10" i="7" s="1"/>
  <c r="B15" i="6"/>
  <c r="B6" i="7" s="1"/>
  <c r="B5" i="6"/>
  <c r="B3" i="7" s="1"/>
  <c r="B56" i="2" l="1"/>
  <c r="B45" i="2"/>
  <c r="B10" i="4"/>
  <c r="B34" i="4"/>
  <c r="B21" i="8" s="1"/>
  <c r="B27" i="4"/>
  <c r="B26" i="4"/>
  <c r="B25" i="4"/>
  <c r="B21" i="4"/>
  <c r="B20" i="4"/>
  <c r="B19" i="4"/>
  <c r="B15" i="4"/>
  <c r="B9" i="8" s="1"/>
  <c r="B9" i="4"/>
  <c r="B7" i="4"/>
  <c r="B8" i="4"/>
  <c r="B6" i="4"/>
  <c r="G56" i="2"/>
  <c r="B13" i="8" l="1"/>
  <c r="B30" i="4"/>
  <c r="B28" i="4"/>
  <c r="B11" i="4"/>
  <c r="B5" i="8" s="1"/>
  <c r="B59" i="3"/>
  <c r="D17" i="6" s="1"/>
  <c r="B76" i="1"/>
  <c r="B10" i="6" s="1"/>
  <c r="B11" i="6" s="1"/>
  <c r="B5" i="7" s="1"/>
  <c r="B17" i="8" l="1"/>
  <c r="B3" i="4"/>
  <c r="D4" i="7"/>
  <c r="D18" i="6"/>
  <c r="B34" i="2"/>
  <c r="B63" i="2" s="1"/>
  <c r="B67" i="2" s="1"/>
  <c r="B12" i="3" s="1"/>
  <c r="B20" i="3"/>
  <c r="D34" i="6" s="1"/>
  <c r="B61" i="3" l="1"/>
  <c r="D39" i="6"/>
  <c r="D5" i="7"/>
  <c r="C30" i="5"/>
  <c r="B13" i="4"/>
  <c r="B17" i="4" s="1"/>
  <c r="C8" i="5" s="1"/>
  <c r="B3" i="8"/>
  <c r="B7" i="8" s="1"/>
  <c r="B11" i="8" s="1"/>
  <c r="B15" i="8" s="1"/>
  <c r="D8" i="7"/>
  <c r="D9" i="7" s="1"/>
  <c r="D35" i="6"/>
  <c r="B69" i="1"/>
  <c r="B64" i="1"/>
  <c r="B6" i="6" s="1"/>
  <c r="B7" i="6" s="1"/>
  <c r="B56" i="1"/>
  <c r="B47" i="1"/>
  <c r="B34" i="1"/>
  <c r="B21" i="6" s="1"/>
  <c r="B28" i="1"/>
  <c r="B20" i="6" s="1"/>
  <c r="B21" i="1"/>
  <c r="B14" i="1"/>
  <c r="D13" i="7" l="1"/>
  <c r="D14" i="7" s="1"/>
  <c r="D40" i="6"/>
  <c r="D10" i="7"/>
  <c r="C28" i="5"/>
  <c r="B19" i="8"/>
  <c r="B23" i="8" s="1"/>
  <c r="B23" i="4"/>
  <c r="B32" i="4" s="1"/>
  <c r="B36" i="4" s="1"/>
  <c r="B18" i="6"/>
  <c r="B4" i="7"/>
  <c r="B7" i="7" s="1"/>
  <c r="C27" i="5" s="1"/>
  <c r="B70" i="1"/>
  <c r="B22" i="6"/>
  <c r="B9" i="7" s="1"/>
  <c r="B12" i="7" s="1"/>
  <c r="B37" i="1"/>
  <c r="B38" i="1" s="1"/>
  <c r="C5" i="5" l="1"/>
  <c r="D15" i="7"/>
  <c r="C29" i="5"/>
  <c r="C19" i="5"/>
  <c r="C20" i="5"/>
  <c r="C26" i="5"/>
  <c r="C25" i="5"/>
  <c r="C24" i="5"/>
  <c r="C14" i="5"/>
  <c r="C7" i="5"/>
  <c r="C6" i="5"/>
  <c r="B15" i="7"/>
  <c r="B40" i="6"/>
  <c r="B42" i="6" s="1"/>
  <c r="B78" i="1"/>
  <c r="C17" i="5" l="1"/>
  <c r="C18" i="5"/>
  <c r="C16" i="5"/>
  <c r="C15" i="5"/>
  <c r="C13" i="5"/>
  <c r="C9" i="5"/>
  <c r="C21" i="5"/>
  <c r="C12" i="5"/>
  <c r="D36" i="6"/>
  <c r="D42" i="6" s="1"/>
  <c r="D44" i="6" s="1"/>
</calcChain>
</file>

<file path=xl/sharedStrings.xml><?xml version="1.0" encoding="utf-8"?>
<sst xmlns="http://schemas.openxmlformats.org/spreadsheetml/2006/main" count="394" uniqueCount="327">
  <si>
    <t>STATO PATRIMONIALE</t>
  </si>
  <si>
    <t>ATTIVO</t>
  </si>
  <si>
    <t>A) CREDITI VERSO SOCI PER VERSAMENTI ANCORA DOVUTI</t>
  </si>
  <si>
    <t xml:space="preserve">B) IMMOBILIZZAZIONI </t>
  </si>
  <si>
    <t xml:space="preserve">  I - IMMOBILIZZAZIONI IMMATERIALI</t>
  </si>
  <si>
    <t xml:space="preserve">     1) Costi d'impianto e di ampliamento</t>
  </si>
  <si>
    <t xml:space="preserve">     2) Costi di ricerca, sviluppo e di pubblicità</t>
  </si>
  <si>
    <t xml:space="preserve">     3) Diritto di brevetto industriale e di utilizzo delle opere d'ingegno</t>
  </si>
  <si>
    <t xml:space="preserve">     4) Concessioni, licenze, marchi e diritti simili</t>
  </si>
  <si>
    <t xml:space="preserve">     5) Avviamento</t>
  </si>
  <si>
    <t xml:space="preserve">     6) Immobilizzazioni in corso e acconti</t>
  </si>
  <si>
    <t xml:space="preserve">     7) Altre</t>
  </si>
  <si>
    <t xml:space="preserve">  II - IMMOBILIZZAZIONI MATERIALI</t>
  </si>
  <si>
    <t xml:space="preserve">     1) Terreni e fabbricati</t>
  </si>
  <si>
    <t xml:space="preserve">     2) Impianti e macchinari</t>
  </si>
  <si>
    <t xml:space="preserve">     3) Attrezzature industriali e commerciali</t>
  </si>
  <si>
    <t xml:space="preserve">     4) Altri beni</t>
  </si>
  <si>
    <t xml:space="preserve">     5) Immobilizzazioni in corso e acconti</t>
  </si>
  <si>
    <t xml:space="preserve">  III - IMMOBILIZZAZIONI FINANZIARIE</t>
  </si>
  <si>
    <t xml:space="preserve">     1) Partecipazioni </t>
  </si>
  <si>
    <t xml:space="preserve">     2) Crediti</t>
  </si>
  <si>
    <t xml:space="preserve">     3) Altri titoli</t>
  </si>
  <si>
    <t xml:space="preserve">     4) Azioni proprie</t>
  </si>
  <si>
    <t>TOTALE IMMOBILIZZAZIONI ( B )</t>
  </si>
  <si>
    <t>C) ATTIVO CIRCOLANTE</t>
  </si>
  <si>
    <t xml:space="preserve">  I - RIMANENZE</t>
  </si>
  <si>
    <t xml:space="preserve">     1) Materie prime, sussidiarie e di consumo</t>
  </si>
  <si>
    <t xml:space="preserve">     2) Prodotti in corso di lavorazione e semilavorati</t>
  </si>
  <si>
    <t xml:space="preserve">     3) Lavori in corso su ordinazione</t>
  </si>
  <si>
    <t xml:space="preserve">     4) Prodotti finiti e merci</t>
  </si>
  <si>
    <t xml:space="preserve">     5) Acconti</t>
  </si>
  <si>
    <t xml:space="preserve">  II - CREDITI</t>
  </si>
  <si>
    <t xml:space="preserve">     1) Verso clienti</t>
  </si>
  <si>
    <t xml:space="preserve">     2) Verso imprese controllate</t>
  </si>
  <si>
    <t xml:space="preserve">     4) Verso imprese controllanti</t>
  </si>
  <si>
    <t xml:space="preserve">     4-bis) Crediti tributari</t>
  </si>
  <si>
    <t xml:space="preserve">     4-ter) Imposte anticipate</t>
  </si>
  <si>
    <t xml:space="preserve">     1) Partecipazioni in imprese controllate</t>
  </si>
  <si>
    <t xml:space="preserve">     2) Partecipazioni in imprese collegate</t>
  </si>
  <si>
    <t xml:space="preserve">     3) Partecipazioni in imprese controllanti</t>
  </si>
  <si>
    <t xml:space="preserve">     4) Altre partecipazioni</t>
  </si>
  <si>
    <t xml:space="preserve">     5) Azioni proprie</t>
  </si>
  <si>
    <t xml:space="preserve">     6) Altri titoli</t>
  </si>
  <si>
    <t xml:space="preserve">  IV - DISPONIBILITA' LIQUIDE</t>
  </si>
  <si>
    <t xml:space="preserve">     1) Depositi bancari e postali</t>
  </si>
  <si>
    <t xml:space="preserve">     2) Assegni</t>
  </si>
  <si>
    <t xml:space="preserve">     3) Denaro e valori in cassa</t>
  </si>
  <si>
    <t>TOTALE ATTIVO CIRCOLANTE (C )</t>
  </si>
  <si>
    <t>TOTALE (A + B + C + D)</t>
  </si>
  <si>
    <t xml:space="preserve">D) RATEI E RISCONTI </t>
  </si>
  <si>
    <t xml:space="preserve">       a) imprese controllate</t>
  </si>
  <si>
    <t xml:space="preserve">       b) imprese collegate</t>
  </si>
  <si>
    <t xml:space="preserve">       c) imprese controllanti</t>
  </si>
  <si>
    <t xml:space="preserve">       d) altre imprese</t>
  </si>
  <si>
    <t xml:space="preserve">       a) verso imprese controllate</t>
  </si>
  <si>
    <t xml:space="preserve">       b) verso imprese collegate</t>
  </si>
  <si>
    <t xml:space="preserve">       c) verso controllanti</t>
  </si>
  <si>
    <t xml:space="preserve">       d) verso altri</t>
  </si>
  <si>
    <t xml:space="preserve">     5) Verso altri </t>
  </si>
  <si>
    <t xml:space="preserve">  III - ATTIVITA' FINANZIARIE CHE NON COST. IMMOBILIZZAZIONI</t>
  </si>
  <si>
    <t>23) UTILE (PERDITA) DELL'ESERCIZIO</t>
  </si>
  <si>
    <t>22) Imposte sul reddito dell'esercizio, correnti, differite e anticipate</t>
  </si>
  <si>
    <t>RISULTATO PRIMA DELLE IMPOSTE</t>
  </si>
  <si>
    <t xml:space="preserve">21) Oneri </t>
  </si>
  <si>
    <t xml:space="preserve">20) Proventi </t>
  </si>
  <si>
    <t>E) PROVENTI ED ONERI STRAORDINARI</t>
  </si>
  <si>
    <t xml:space="preserve">       a) Di partecipazioni</t>
  </si>
  <si>
    <t xml:space="preserve">19) Svalutazioni </t>
  </si>
  <si>
    <t xml:space="preserve">18) Rivalutazioni </t>
  </si>
  <si>
    <t>D) RETTIFICHE DI VALORE DI ATTIVITA' FINANZIARIE</t>
  </si>
  <si>
    <t>17-bis) Utili e perdite su cambi</t>
  </si>
  <si>
    <t>17) Interessi ed altri oneri finanziari</t>
  </si>
  <si>
    <t xml:space="preserve">      d) Proventi diversi dai precedenti</t>
  </si>
  <si>
    <t xml:space="preserve">      c) Da titoli iscritti nell'attivo circolante </t>
  </si>
  <si>
    <t xml:space="preserve">      b) Da titoli iscritti nelle immobilizzazioni </t>
  </si>
  <si>
    <t xml:space="preserve">      a) Da crediti iscritti nelle immobilizzazioni</t>
  </si>
  <si>
    <t>16) Altri proventi finanziari</t>
  </si>
  <si>
    <t xml:space="preserve">15) Proventi da partecipazioni </t>
  </si>
  <si>
    <t>C) PROVENTI ED ONERI FINANZIARI</t>
  </si>
  <si>
    <t>DIFFERENZA TRA VALORE E COSTI DELLA PRODUZIONE</t>
  </si>
  <si>
    <t>14) Oneri diversi di gestione</t>
  </si>
  <si>
    <t>13) Altri accantonamenti</t>
  </si>
  <si>
    <t>12) Accantonamenti per rischi</t>
  </si>
  <si>
    <t xml:space="preserve">        c) Altre svalutazioni delle immobilizzazioni</t>
  </si>
  <si>
    <t xml:space="preserve">        b) Ammortamento delle immobilizzazioni materiali</t>
  </si>
  <si>
    <t xml:space="preserve">        a) Ammortamento delle immobilizzazioni immateriali</t>
  </si>
  <si>
    <t xml:space="preserve">10) Ammortamenti e svalutazioni </t>
  </si>
  <si>
    <t xml:space="preserve">        e) Altri costi</t>
  </si>
  <si>
    <t xml:space="preserve">        d) Trattamento di quiescenza e simili</t>
  </si>
  <si>
    <t xml:space="preserve">        c) Trattamento di fine rapporto</t>
  </si>
  <si>
    <t xml:space="preserve">        b) Oneri sociali</t>
  </si>
  <si>
    <t xml:space="preserve">        a) Salari e stipendi</t>
  </si>
  <si>
    <t xml:space="preserve">   9) Per il personale </t>
  </si>
  <si>
    <t xml:space="preserve">   8) Per godimento beni di terzi</t>
  </si>
  <si>
    <t xml:space="preserve">   7) Per servizi</t>
  </si>
  <si>
    <t xml:space="preserve">   6) Per materie prime,sussidiarie, di consumo e di merci</t>
  </si>
  <si>
    <t>B) COSTI DELLA PRODUZIONE</t>
  </si>
  <si>
    <t xml:space="preserve">   5) Altri ricavi e proventi</t>
  </si>
  <si>
    <t xml:space="preserve">   4) Incrementi di immobilizzazioni per lavori interni</t>
  </si>
  <si>
    <t xml:space="preserve">   3) Variazioni dei lavori in corso su ordinazione</t>
  </si>
  <si>
    <t xml:space="preserve">   1) Ricavi delle vendite e delle prestazioni</t>
  </si>
  <si>
    <t>A) VALORE DELLA PRODUZIONE</t>
  </si>
  <si>
    <t>CONTO ECONOMICO</t>
  </si>
  <si>
    <t xml:space="preserve">       c) Di titoli iscritti nell'attivo circolante che non cost immobiliz</t>
  </si>
  <si>
    <t xml:space="preserve">   2) Variazioni delle rim di prodotti in corso di lav, semilavorati e finiti</t>
  </si>
  <si>
    <t>11) Variazioni delle rim di materie prime, sussidiarie, di cons e merci</t>
  </si>
  <si>
    <t xml:space="preserve">       b) Di immobilizzazioni finanziarie che non costituiscono immobiliz</t>
  </si>
  <si>
    <t>TOTALE (A + B + C + D + E)</t>
  </si>
  <si>
    <t>TOTALE RATEI E RISCONTI ( E )</t>
  </si>
  <si>
    <t>E) RATEI E RISCONTI</t>
  </si>
  <si>
    <t>TOTALE DEBITI ( D )</t>
  </si>
  <si>
    <t>D) DEBITI</t>
  </si>
  <si>
    <t>C) TRATTAMENTO DI FINE RAPPORTO</t>
  </si>
  <si>
    <t>TOTALE FONDI PER RISCHI ED ONERI ( B )</t>
  </si>
  <si>
    <t xml:space="preserve">     3) Altri fondi</t>
  </si>
  <si>
    <t xml:space="preserve">     2) Per imposte, anche differite</t>
  </si>
  <si>
    <t xml:space="preserve">     1) Per trattamento di quiescenza ed obblighi simili</t>
  </si>
  <si>
    <t>B) FONDI PER RISCHI ED ONERI</t>
  </si>
  <si>
    <t>TOTALE PATRIMONIO NETTO ( A )</t>
  </si>
  <si>
    <t xml:space="preserve"> IX - Utile (perdita) dell'esercizio </t>
  </si>
  <si>
    <t>VIII - Utile (perdite) portate a nuovo</t>
  </si>
  <si>
    <t xml:space="preserve">  VII - Altre riserve distintamente indicate</t>
  </si>
  <si>
    <t xml:space="preserve">  VI - Riserva statutarie</t>
  </si>
  <si>
    <t xml:space="preserve">   V - Riserva per azioni proprie in portafoglio</t>
  </si>
  <si>
    <t xml:space="preserve">  IV - Riserva legale</t>
  </si>
  <si>
    <t xml:space="preserve">   III - Riserva di rivalutazione</t>
  </si>
  <si>
    <t xml:space="preserve">    II - Riserva di sovrapprezzo azioni</t>
  </si>
  <si>
    <t xml:space="preserve">    I - Capitale</t>
  </si>
  <si>
    <t>A) PATRIMONIO NETTO</t>
  </si>
  <si>
    <t>PASSIVO</t>
  </si>
  <si>
    <t>Importi</t>
  </si>
  <si>
    <t xml:space="preserve">     1) Ratei attivi</t>
  </si>
  <si>
    <t xml:space="preserve">     2) Risconti attivi</t>
  </si>
  <si>
    <t>TOTALE RATEI E RISCONTI ATTIVI (D)</t>
  </si>
  <si>
    <t xml:space="preserve">   1) Ratei passivi</t>
  </si>
  <si>
    <t xml:space="preserve">   2) Risconti passivi</t>
  </si>
  <si>
    <t>TOTALE PARTITE STRAORDINARIE (E)</t>
  </si>
  <si>
    <t>TOTALE RETTIFICHE (D)</t>
  </si>
  <si>
    <t>TOTALE PROVENTI ED ONERI FINANZIARI ( C)</t>
  </si>
  <si>
    <t>TOTALE COSTI DELLA PRODUZIONE (B)</t>
  </si>
  <si>
    <t>TOTALE VALORE DELLA PRODUZIONE (A)</t>
  </si>
  <si>
    <t>TOTALE COSTI DELLA PRODUZIONE</t>
  </si>
  <si>
    <t>VALORE AGGIUNTO</t>
  </si>
  <si>
    <t>Costi del Personale</t>
  </si>
  <si>
    <t>Ammortamenti e Svalutazioni</t>
  </si>
  <si>
    <t>Accantonamenti per rischi</t>
  </si>
  <si>
    <t>Altri accantonamenti</t>
  </si>
  <si>
    <t>Proventi finanziari e da Partecipazioni</t>
  </si>
  <si>
    <t>Interessi ed altri oneri finanziari</t>
  </si>
  <si>
    <t>Utili e perdite su cambi</t>
  </si>
  <si>
    <t>Rivalutazioni e Svalutazioni</t>
  </si>
  <si>
    <t>Proventi e Oneri Straordinari</t>
  </si>
  <si>
    <t>Oneri Tributari</t>
  </si>
  <si>
    <t>CONTO ECONOMICO RICLASSIFICATO</t>
  </si>
  <si>
    <t>IMPORTI</t>
  </si>
  <si>
    <t>VALORE TOTALE DELLA PRODUZIONE (A)</t>
  </si>
  <si>
    <t>6) Per materie prime,sussidiarie, di consumo e di merci</t>
  </si>
  <si>
    <t>7) Per servizi</t>
  </si>
  <si>
    <t>8) Per godimento beni di terzi</t>
  </si>
  <si>
    <t>COSTI DELLA PRODUZIONE</t>
  </si>
  <si>
    <t xml:space="preserve">        d) Svalutazione dei crediti compresi nell'attivo circolante e delle disponibilità liquide</t>
  </si>
  <si>
    <t>MARGINE OPERATIVO LORDO (MOL-EBITDA)</t>
  </si>
  <si>
    <t>Indici di bilancio</t>
  </si>
  <si>
    <t>STATO PATRIMONIALE IN FORMA FINAZIARIA</t>
  </si>
  <si>
    <t>IMPIEGHI</t>
  </si>
  <si>
    <t>FONTI</t>
  </si>
  <si>
    <t>Cassa</t>
  </si>
  <si>
    <t>Banche c/c attivo</t>
  </si>
  <si>
    <t>Disponibilità liquide</t>
  </si>
  <si>
    <t>Titoli correnti</t>
  </si>
  <si>
    <t>Atività finanziarie a breve</t>
  </si>
  <si>
    <t>Crediti netti verso clienti</t>
  </si>
  <si>
    <t>Crediti diversi a breve</t>
  </si>
  <si>
    <t>Ratei e risconti attivi</t>
  </si>
  <si>
    <t>Crediti a breve</t>
  </si>
  <si>
    <t>Rimanenze di materie prime</t>
  </si>
  <si>
    <t>Rimanenze prodotti semilavorati</t>
  </si>
  <si>
    <t>Rimanenze prodotto finiti</t>
  </si>
  <si>
    <t>Rimanenze</t>
  </si>
  <si>
    <t>ATTIVO CORRENTE</t>
  </si>
  <si>
    <t>Partecipazioni immobilizzate</t>
  </si>
  <si>
    <t>Crediti finaziari a lungo termine</t>
  </si>
  <si>
    <t>Immobilizzazioni finanziarie</t>
  </si>
  <si>
    <t>Terreni e fabbricati</t>
  </si>
  <si>
    <t>Impianti e macchinari</t>
  </si>
  <si>
    <t>Mobili e arredi</t>
  </si>
  <si>
    <t>Altre immobilizzazioni materiali</t>
  </si>
  <si>
    <t>Immobilizzazioni materiali</t>
  </si>
  <si>
    <t>Marchi</t>
  </si>
  <si>
    <t>Brevetti</t>
  </si>
  <si>
    <t>ATTIVO IMMOBILIZZATO</t>
  </si>
  <si>
    <t>TOTALE IMPIEGHI (ATTIVO NETTO)</t>
  </si>
  <si>
    <t>Passivo consolidato</t>
  </si>
  <si>
    <t>MEZZI DI TERZI</t>
  </si>
  <si>
    <t>Capitale sociale</t>
  </si>
  <si>
    <t>Riserve</t>
  </si>
  <si>
    <t>Utile (perdita) di esercizio</t>
  </si>
  <si>
    <t>PATRIMONIO NETTO</t>
  </si>
  <si>
    <t>TOTALE FONTI (PASSIVO NETTO)</t>
  </si>
  <si>
    <t>Immobilizzazioni immateriali</t>
  </si>
  <si>
    <t>Altre immobilizzazioni immateriali</t>
  </si>
  <si>
    <t>Avviamento</t>
  </si>
  <si>
    <t>1) Obbligazioni oltre 12 mesi</t>
  </si>
  <si>
    <t>3a) Debiti verso soci per finanziamenti entro 12 mesi</t>
  </si>
  <si>
    <t>3b) Debiti verso soci per finanziamenti oltre 12 mesi</t>
  </si>
  <si>
    <t>4b) Debiti verso banche oltre 12 mesi</t>
  </si>
  <si>
    <t>4a) Debiti verso banche entro 12 mesi</t>
  </si>
  <si>
    <t>5a) Debiti verso altri finanziatori entro 12 mesi</t>
  </si>
  <si>
    <t>5b) Debiti verso altri finanziatori oltre 12 mesi</t>
  </si>
  <si>
    <t>6a) Acconti entro 12 mesi</t>
  </si>
  <si>
    <t>6b) Acconti oltre 12 mesi</t>
  </si>
  <si>
    <t>7a) Debiti verso fornitori entro 12 mesi</t>
  </si>
  <si>
    <t>7b) Debiti verso fornitori oltre 12 mesi</t>
  </si>
  <si>
    <t>8a) Debiti rappresentati da titoli di credito entro 12 mesi</t>
  </si>
  <si>
    <t>8b) Debiti rappresentati da titoli di credito oltre 12 mesi</t>
  </si>
  <si>
    <t>9a) Debiti verso imprese controllate entro 12 mesi</t>
  </si>
  <si>
    <t>9b) Debiti verso imprese controllate oltre 12 mesi</t>
  </si>
  <si>
    <t>10a) Debiti verso imprese collegate entro 12 mesi</t>
  </si>
  <si>
    <t>10b) Debiti verso imprese collegate oltre 12 mesi</t>
  </si>
  <si>
    <t>11a) Debiti verso controllanti entro 12 mesi</t>
  </si>
  <si>
    <t>11b) Debiti verso controllanti oltre 12 mesi</t>
  </si>
  <si>
    <t>12a) Debiti verso imprese sottoposte al controllo delle controllanti entro 12 mesi</t>
  </si>
  <si>
    <t>12b) debiti verso imprese sottoposte al controllo delle controllanti oltre 12 mesi</t>
  </si>
  <si>
    <t>13a) Debiti tributari entro 12 mesi</t>
  </si>
  <si>
    <t>13b) Debiti tributari oltre 12 mesi</t>
  </si>
  <si>
    <t>14a) Debiti verso istituti di previdenza e di sicurezza sociale entro 12 mesi</t>
  </si>
  <si>
    <t>14b) Debiti verso istituti di previdenza e di sicurezza sociale oltre 12 mesi</t>
  </si>
  <si>
    <t>15a) Altri debiti entro 12 mesi</t>
  </si>
  <si>
    <t>15b) Altri debiti oltre 12 mesi</t>
  </si>
  <si>
    <t>2a)Obbligazioni convertibili entro 12 mesi</t>
  </si>
  <si>
    <t>2b) Obbligazioni convertibili oltre 12 mesi</t>
  </si>
  <si>
    <t>Fondi vari (TFR, imposte, ecc.)</t>
  </si>
  <si>
    <t>PASSIVO CORRENTE</t>
  </si>
  <si>
    <t>Ratei e risconti passivi</t>
  </si>
  <si>
    <t>ROE (Return on equity)</t>
  </si>
  <si>
    <t>RISULTATO D'ESERCIZIO (RE)</t>
  </si>
  <si>
    <t>REDDITO OPERATIVO (RO-EBITD)</t>
  </si>
  <si>
    <t>REDDITO ANTE IMPOSTE (EBT)</t>
  </si>
  <si>
    <t>ROI (Return on Investment)</t>
  </si>
  <si>
    <t>ROS (Return on Sales)</t>
  </si>
  <si>
    <t>MOL (Margine operativo)</t>
  </si>
  <si>
    <t>Obbligazioni a breve</t>
  </si>
  <si>
    <t>Debiti a breve</t>
  </si>
  <si>
    <t>Obbligazioni a medio lungo</t>
  </si>
  <si>
    <t>Debiti a medio lungo</t>
  </si>
  <si>
    <t>PASSIVO CONSOLIDATO</t>
  </si>
  <si>
    <t>TOTALE MEZZI DI TERZI</t>
  </si>
  <si>
    <t>STATO PATRIMONIALE IN FORMA FINANZIARIA</t>
  </si>
  <si>
    <t>COSTI DIRETTI DELLA PRODUZIONE (B)</t>
  </si>
  <si>
    <t>VALORE AGGIUNTO (A-B)</t>
  </si>
  <si>
    <t>Costi del Personale ( C)</t>
  </si>
  <si>
    <t>MARGINE OPERATIVO LORDO (MOL-EBITDA: A-B-C)</t>
  </si>
  <si>
    <t>Ammortamenti,  Svalutazioni e Accantonamenti (D)</t>
  </si>
  <si>
    <t>REDDITO OPERATIVO (RO-EBITD: A-B-C-D)</t>
  </si>
  <si>
    <t>REDDITO ANTE IMPOSTE (EBT: A-B-C-D-E)</t>
  </si>
  <si>
    <t>Proventi/Oneri finanziari vari (E)</t>
  </si>
  <si>
    <t>Oneri Tributari (F)</t>
  </si>
  <si>
    <t>RISULTATO D'ESERCIZIO (RE: A-B-C-D-E-F)</t>
  </si>
  <si>
    <t>Crediti BT + Liquid. - Debiti BT</t>
  </si>
  <si>
    <t>utilizzato dagli istituti di credito nelle istruttorie per l’erogazione di finanziamenti alle imprese</t>
  </si>
  <si>
    <t>Positivo</t>
  </si>
  <si>
    <t>Indice</t>
  </si>
  <si>
    <t>Calcolo</t>
  </si>
  <si>
    <t>Valore</t>
  </si>
  <si>
    <t>Riferimenti</t>
  </si>
  <si>
    <t>Totale Impieghi/Capitale proprio</t>
  </si>
  <si>
    <t>Indice rotazione impieghi</t>
  </si>
  <si>
    <t>Ricavi/Impieghi</t>
  </si>
  <si>
    <t>ANALISI ECONOMICA</t>
  </si>
  <si>
    <t>Redditività del capitale proprio</t>
  </si>
  <si>
    <t>Indice di indebitamento</t>
  </si>
  <si>
    <t>Leverage</t>
  </si>
  <si>
    <t>Reddività del capitale investito</t>
  </si>
  <si>
    <t>Redditività lorda delle vendite</t>
  </si>
  <si>
    <t>ANALISI PATRIMONIALE</t>
  </si>
  <si>
    <t>Rigidità degli impieghi</t>
  </si>
  <si>
    <t>Immobilizzazioni/Impieghi</t>
  </si>
  <si>
    <t>Elasticità degli impieghi</t>
  </si>
  <si>
    <t>Attivo corrente/Impieghi</t>
  </si>
  <si>
    <t>Indice di elasticità</t>
  </si>
  <si>
    <t>Attivo corrente/Immobilizzazioni</t>
  </si>
  <si>
    <t>Incidenza debiti breve termine</t>
  </si>
  <si>
    <t>Passivo corrente/Impieghi</t>
  </si>
  <si>
    <t>Incidenza debiti medio lungo termine</t>
  </si>
  <si>
    <t>Passivo consolidato/Impieghi</t>
  </si>
  <si>
    <t>Capitale proprio/Impieghi</t>
  </si>
  <si>
    <t>Capitale di terzi/Impieghi</t>
  </si>
  <si>
    <t>Incidenza del capitale di terzi</t>
  </si>
  <si>
    <t>Patrimonio netto/Capitale di terzi</t>
  </si>
  <si>
    <t>Indice ricorso al capitale di terzi</t>
  </si>
  <si>
    <t>Capitale di terzi/Capitale proprio</t>
  </si>
  <si>
    <t>ANALISI FINANZIARIA</t>
  </si>
  <si>
    <t>Incidenza del capitale proprio (Capitale sociale + Riserve)</t>
  </si>
  <si>
    <t>Rapporto fra patrimonio e indebitamento</t>
  </si>
  <si>
    <t>Copertura globale immobilizzazioni</t>
  </si>
  <si>
    <t>Patrimonio netto+passività consolidate/Totale Immobilizzazioni</t>
  </si>
  <si>
    <t>Autocopertura immobilizzazioni</t>
  </si>
  <si>
    <t>Patrimonio netto/Totale Immobilizzazioni</t>
  </si>
  <si>
    <t>Copertura immob. con passività consolidate</t>
  </si>
  <si>
    <t>Passività consolidate/Totale immobilizzazioni</t>
  </si>
  <si>
    <t>Indice di liquidità totale</t>
  </si>
  <si>
    <t>Attività finanziarie a breve</t>
  </si>
  <si>
    <t>Attivo corrente/Passivo corrente</t>
  </si>
  <si>
    <t>Indice di liquidità primaria</t>
  </si>
  <si>
    <t>Liquidità/Passivo corrente</t>
  </si>
  <si>
    <t>Indice di liquidità secondaria</t>
  </si>
  <si>
    <t>Crediti bt + Liquid. + Att. Fin. Bt/Passivo corrente</t>
  </si>
  <si>
    <t>Risultato esercizio/Patrimonio netto</t>
  </si>
  <si>
    <t>Reddito operativo/Capitale investito</t>
  </si>
  <si>
    <t>Reddito operativo/Fatturato</t>
  </si>
  <si>
    <t>Margine operativo lordo/Fatturato</t>
  </si>
  <si>
    <t>Autonomia finanziaria</t>
  </si>
  <si>
    <t>Dipendenza finanziaria</t>
  </si>
  <si>
    <t xml:space="preserve">Margine di tesoreria </t>
  </si>
  <si>
    <t>Totale immobilizzazioni immateriali</t>
  </si>
  <si>
    <t>Totale immobilizzazioni materiali</t>
  </si>
  <si>
    <t>Totale partecipazioni</t>
  </si>
  <si>
    <t>Totale crediti</t>
  </si>
  <si>
    <t>Totale immobilizzazioni finanziarie</t>
  </si>
  <si>
    <t>Totale rimanenze</t>
  </si>
  <si>
    <t xml:space="preserve">     3) Verso imprese collegate</t>
  </si>
  <si>
    <t>Totale attività finanziarie che non costituiscono immobilizzazioni</t>
  </si>
  <si>
    <t>Totale disponibilità liquide</t>
  </si>
  <si>
    <t>Totale ratei e risconti</t>
  </si>
  <si>
    <t>X - Riserva negativa per azioni proprie in portafoglio</t>
  </si>
  <si>
    <t>Totale costi del personale</t>
  </si>
  <si>
    <t>Totale ammortamenti e svalutazioni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</si>
</sst>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0"/>
      <name val="Arial"/>
    </font>
    <font>
      <sz val="8"/>
      <name val="Arial"/>
      <family val="2"/>
    </font>
    <font>
      <sz val="24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52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57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protection locked="0"/>
    </xf>
    <xf numFmtId="0" fontId="11" fillId="0" borderId="7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protection locked="0"/>
    </xf>
    <xf numFmtId="0" fontId="8" fillId="0" borderId="8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4" fillId="0" borderId="2" xfId="0" applyFont="1" applyBorder="1" applyAlignment="1">
      <alignment horizontal="right"/>
    </xf>
    <xf numFmtId="0" fontId="3" fillId="0" borderId="3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right"/>
    </xf>
    <xf numFmtId="0" fontId="13" fillId="0" borderId="1" xfId="0" applyFont="1" applyBorder="1"/>
    <xf numFmtId="0" fontId="14" fillId="0" borderId="0" xfId="0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horizontal="right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1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/>
    <xf numFmtId="0" fontId="3" fillId="0" borderId="13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5" fillId="0" borderId="13" xfId="0" applyNumberFormat="1" applyFont="1" applyFill="1" applyBorder="1" applyAlignment="1" applyProtection="1">
      <alignment horizontal="left" vertical="center"/>
    </xf>
    <xf numFmtId="0" fontId="7" fillId="0" borderId="13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15" fillId="0" borderId="16" xfId="0" applyNumberFormat="1" applyFont="1" applyFill="1" applyBorder="1" applyAlignment="1" applyProtection="1">
      <alignment horizontal="left" vertical="center"/>
    </xf>
    <xf numFmtId="0" fontId="15" fillId="0" borderId="18" xfId="0" applyNumberFormat="1" applyFont="1" applyFill="1" applyBorder="1" applyAlignment="1" applyProtection="1">
      <alignment horizontal="left" vertical="center"/>
    </xf>
    <xf numFmtId="0" fontId="4" fillId="0" borderId="20" xfId="0" applyNumberFormat="1" applyFont="1" applyFill="1" applyBorder="1" applyAlignment="1" applyProtection="1">
      <alignment horizontal="right" vertical="center"/>
    </xf>
    <xf numFmtId="9" fontId="0" fillId="0" borderId="0" xfId="1" applyFont="1"/>
    <xf numFmtId="0" fontId="4" fillId="0" borderId="3" xfId="0" applyNumberFormat="1" applyFont="1" applyFill="1" applyBorder="1" applyAlignment="1" applyProtection="1">
      <alignment horizontal="right" vertical="center"/>
    </xf>
    <xf numFmtId="0" fontId="3" fillId="0" borderId="6" xfId="0" applyNumberFormat="1" applyFont="1" applyFill="1" applyBorder="1" applyAlignment="1" applyProtection="1">
      <protection locked="0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22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right"/>
    </xf>
    <xf numFmtId="0" fontId="7" fillId="0" borderId="7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22" xfId="0" applyFont="1" applyBorder="1"/>
    <xf numFmtId="0" fontId="3" fillId="0" borderId="17" xfId="0" applyNumberFormat="1" applyFont="1" applyFill="1" applyBorder="1" applyAlignment="1" applyProtection="1">
      <protection locked="0"/>
    </xf>
    <xf numFmtId="0" fontId="7" fillId="0" borderId="8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" fillId="0" borderId="23" xfId="0" applyNumberFormat="1" applyFont="1" applyFill="1" applyBorder="1" applyAlignment="1" applyProtection="1">
      <protection locked="0"/>
    </xf>
    <xf numFmtId="0" fontId="14" fillId="0" borderId="1" xfId="0" applyFont="1" applyBorder="1"/>
    <xf numFmtId="0" fontId="14" fillId="0" borderId="7" xfId="0" applyFont="1" applyBorder="1"/>
    <xf numFmtId="0" fontId="14" fillId="0" borderId="2" xfId="0" applyFont="1" applyBorder="1" applyAlignment="1">
      <alignment horizontal="right"/>
    </xf>
    <xf numFmtId="0" fontId="14" fillId="0" borderId="6" xfId="0" applyFont="1" applyBorder="1"/>
    <xf numFmtId="0" fontId="14" fillId="0" borderId="8" xfId="0" applyFont="1" applyBorder="1"/>
    <xf numFmtId="0" fontId="13" fillId="0" borderId="0" xfId="0" applyFont="1"/>
    <xf numFmtId="0" fontId="2" fillId="0" borderId="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3" fillId="0" borderId="0" xfId="0" applyFont="1" applyProtection="1"/>
    <xf numFmtId="0" fontId="4" fillId="0" borderId="15" xfId="0" applyNumberFormat="1" applyFont="1" applyFill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13" xfId="0" applyFont="1" applyBorder="1" applyProtection="1"/>
    <xf numFmtId="0" fontId="3" fillId="0" borderId="13" xfId="0" applyNumberFormat="1" applyFont="1" applyFill="1" applyBorder="1" applyAlignment="1" applyProtection="1"/>
    <xf numFmtId="0" fontId="11" fillId="0" borderId="17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1" fillId="0" borderId="19" xfId="0" applyNumberFormat="1" applyFont="1" applyFill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3" fillId="0" borderId="4" xfId="2" applyNumberFormat="1" applyFont="1" applyFill="1" applyBorder="1" applyAlignment="1" applyProtection="1">
      <alignment horizontal="right" vertical="center"/>
    </xf>
    <xf numFmtId="164" fontId="3" fillId="2" borderId="4" xfId="2" applyNumberFormat="1" applyFont="1" applyFill="1" applyBorder="1" applyAlignment="1" applyProtection="1">
      <alignment horizontal="right" vertical="center"/>
      <protection locked="0"/>
    </xf>
    <xf numFmtId="164" fontId="3" fillId="0" borderId="3" xfId="2" applyNumberFormat="1" applyFont="1" applyFill="1" applyBorder="1" applyAlignment="1" applyProtection="1">
      <alignment horizontal="right" vertical="center"/>
    </xf>
    <xf numFmtId="164" fontId="3" fillId="0" borderId="9" xfId="2" applyNumberFormat="1" applyFont="1" applyFill="1" applyBorder="1" applyAlignment="1" applyProtection="1">
      <alignment horizontal="right" vertical="center"/>
    </xf>
    <xf numFmtId="164" fontId="3" fillId="0" borderId="3" xfId="2" applyNumberFormat="1" applyFont="1" applyFill="1" applyBorder="1" applyAlignment="1" applyProtection="1">
      <alignment horizontal="right" vertical="center"/>
      <protection locked="0"/>
    </xf>
    <xf numFmtId="164" fontId="3" fillId="0" borderId="9" xfId="2" applyNumberFormat="1" applyFont="1" applyFill="1" applyBorder="1" applyAlignment="1" applyProtection="1">
      <alignment horizontal="right" vertical="center"/>
      <protection locked="0"/>
    </xf>
    <xf numFmtId="164" fontId="3" fillId="0" borderId="4" xfId="2" applyNumberFormat="1" applyFont="1" applyFill="1" applyBorder="1" applyAlignment="1" applyProtection="1">
      <alignment horizontal="right" vertical="center"/>
      <protection locked="0"/>
    </xf>
    <xf numFmtId="164" fontId="3" fillId="0" borderId="2" xfId="2" applyNumberFormat="1" applyFont="1" applyFill="1" applyBorder="1" applyAlignment="1" applyProtection="1">
      <alignment horizontal="right" vertical="center"/>
    </xf>
    <xf numFmtId="164" fontId="3" fillId="2" borderId="4" xfId="2" applyNumberFormat="1" applyFont="1" applyFill="1" applyBorder="1" applyProtection="1">
      <protection locked="0"/>
    </xf>
    <xf numFmtId="164" fontId="3" fillId="3" borderId="4" xfId="2" applyNumberFormat="1" applyFont="1" applyFill="1" applyBorder="1" applyProtection="1">
      <protection locked="0"/>
    </xf>
    <xf numFmtId="164" fontId="3" fillId="0" borderId="9" xfId="2" applyNumberFormat="1" applyFont="1" applyBorder="1" applyProtection="1">
      <protection locked="0"/>
    </xf>
    <xf numFmtId="164" fontId="3" fillId="0" borderId="4" xfId="2" applyNumberFormat="1" applyFont="1" applyBorder="1"/>
    <xf numFmtId="164" fontId="3" fillId="0" borderId="3" xfId="2" applyNumberFormat="1" applyFont="1" applyBorder="1"/>
    <xf numFmtId="164" fontId="3" fillId="2" borderId="4" xfId="2" applyNumberFormat="1" applyFont="1" applyFill="1" applyBorder="1"/>
    <xf numFmtId="164" fontId="3" fillId="0" borderId="9" xfId="2" applyNumberFormat="1" applyFont="1" applyBorder="1"/>
    <xf numFmtId="164" fontId="3" fillId="0" borderId="2" xfId="2" applyNumberFormat="1" applyFont="1" applyBorder="1"/>
    <xf numFmtId="164" fontId="3" fillId="0" borderId="0" xfId="0" applyNumberFormat="1" applyFont="1"/>
    <xf numFmtId="164" fontId="3" fillId="2" borderId="2" xfId="2" applyNumberFormat="1" applyFont="1" applyFill="1" applyBorder="1" applyProtection="1">
      <protection locked="0"/>
    </xf>
    <xf numFmtId="164" fontId="3" fillId="0" borderId="11" xfId="2" applyNumberFormat="1" applyFont="1" applyFill="1" applyBorder="1" applyAlignment="1" applyProtection="1">
      <alignment horizontal="right" vertical="center"/>
    </xf>
    <xf numFmtId="164" fontId="3" fillId="0" borderId="11" xfId="2" applyNumberFormat="1" applyFont="1" applyBorder="1" applyProtection="1"/>
    <xf numFmtId="164" fontId="3" fillId="0" borderId="11" xfId="2" applyNumberFormat="1" applyFont="1" applyBorder="1" applyAlignment="1" applyProtection="1">
      <alignment horizontal="right"/>
    </xf>
    <xf numFmtId="164" fontId="3" fillId="0" borderId="12" xfId="2" applyNumberFormat="1" applyFont="1" applyFill="1" applyBorder="1" applyAlignment="1" applyProtection="1">
      <alignment horizontal="right" vertical="center"/>
    </xf>
    <xf numFmtId="164" fontId="3" fillId="0" borderId="21" xfId="2" applyNumberFormat="1" applyFont="1" applyFill="1" applyBorder="1" applyAlignment="1" applyProtection="1">
      <alignment horizontal="right" vertical="center"/>
    </xf>
    <xf numFmtId="164" fontId="11" fillId="0" borderId="12" xfId="2" applyNumberFormat="1" applyFont="1" applyBorder="1" applyProtection="1"/>
    <xf numFmtId="164" fontId="11" fillId="0" borderId="11" xfId="2" applyNumberFormat="1" applyFont="1" applyBorder="1" applyProtection="1"/>
    <xf numFmtId="164" fontId="3" fillId="0" borderId="12" xfId="2" applyNumberFormat="1" applyFont="1" applyBorder="1" applyProtection="1"/>
    <xf numFmtId="164" fontId="3" fillId="0" borderId="21" xfId="2" applyNumberFormat="1" applyFont="1" applyBorder="1" applyProtection="1"/>
    <xf numFmtId="164" fontId="3" fillId="0" borderId="4" xfId="2" applyNumberFormat="1" applyFont="1" applyBorder="1" applyAlignment="1">
      <alignment horizontal="right"/>
    </xf>
    <xf numFmtId="164" fontId="3" fillId="0" borderId="9" xfId="2" applyNumberFormat="1" applyFont="1" applyBorder="1" applyAlignment="1">
      <alignment horizontal="right"/>
    </xf>
    <xf numFmtId="164" fontId="3" fillId="0" borderId="3" xfId="2" applyNumberFormat="1" applyFont="1" applyBorder="1" applyAlignment="1">
      <alignment horizontal="right"/>
    </xf>
    <xf numFmtId="164" fontId="3" fillId="0" borderId="2" xfId="2" applyNumberFormat="1" applyFont="1" applyFill="1" applyBorder="1" applyAlignment="1" applyProtection="1">
      <alignment horizontal="right" vertical="center"/>
      <protection locked="0"/>
    </xf>
    <xf numFmtId="43" fontId="0" fillId="0" borderId="0" xfId="2" applyFont="1"/>
    <xf numFmtId="43" fontId="14" fillId="0" borderId="0" xfId="2" applyFont="1"/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NumberFormat="1" applyFont="1" applyFill="1" applyBorder="1" applyAlignment="1" applyProtection="1">
      <alignment vertical="center"/>
      <protection locked="0"/>
    </xf>
    <xf numFmtId="164" fontId="3" fillId="0" borderId="3" xfId="2" applyNumberFormat="1" applyFont="1" applyBorder="1" applyAlignment="1">
      <alignment vertical="center"/>
    </xf>
    <xf numFmtId="0" fontId="3" fillId="0" borderId="7" xfId="0" applyNumberFormat="1" applyFont="1" applyFill="1" applyBorder="1" applyAlignment="1" applyProtection="1">
      <alignment vertical="center"/>
      <protection locked="0"/>
    </xf>
    <xf numFmtId="164" fontId="3" fillId="2" borderId="4" xfId="2" applyNumberFormat="1" applyFont="1" applyFill="1" applyBorder="1" applyAlignment="1">
      <alignment vertical="center"/>
    </xf>
    <xf numFmtId="164" fontId="3" fillId="2" borderId="4" xfId="2" applyNumberFormat="1" applyFont="1" applyFill="1" applyBorder="1" applyAlignment="1" applyProtection="1">
      <alignment vertical="center"/>
      <protection locked="0"/>
    </xf>
    <xf numFmtId="0" fontId="8" fillId="0" borderId="8" xfId="0" applyNumberFormat="1" applyFont="1" applyFill="1" applyBorder="1" applyAlignment="1" applyProtection="1">
      <alignment vertical="center"/>
      <protection locked="0"/>
    </xf>
    <xf numFmtId="164" fontId="3" fillId="0" borderId="9" xfId="2" applyNumberFormat="1" applyFont="1" applyBorder="1" applyAlignment="1">
      <alignment vertical="center"/>
    </xf>
    <xf numFmtId="0" fontId="8" fillId="0" borderId="7" xfId="0" applyNumberFormat="1" applyFont="1" applyFill="1" applyBorder="1" applyAlignment="1" applyProtection="1">
      <alignment vertical="center"/>
      <protection locked="0"/>
    </xf>
    <xf numFmtId="164" fontId="3" fillId="0" borderId="4" xfId="2" applyNumberFormat="1" applyFont="1" applyBorder="1" applyAlignment="1">
      <alignment vertical="center"/>
    </xf>
    <xf numFmtId="164" fontId="3" fillId="3" borderId="4" xfId="2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vertical="center"/>
      <protection locked="0"/>
    </xf>
    <xf numFmtId="164" fontId="3" fillId="0" borderId="2" xfId="2" applyNumberFormat="1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164" fontId="3" fillId="2" borderId="2" xfId="2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/>
    </xf>
    <xf numFmtId="164" fontId="13" fillId="0" borderId="2" xfId="2" applyNumberFormat="1" applyFont="1" applyBorder="1"/>
    <xf numFmtId="164" fontId="0" fillId="0" borderId="4" xfId="2" applyNumberFormat="1" applyFont="1" applyBorder="1"/>
    <xf numFmtId="164" fontId="0" fillId="0" borderId="2" xfId="2" applyNumberFormat="1" applyFont="1" applyBorder="1"/>
    <xf numFmtId="164" fontId="14" fillId="0" borderId="3" xfId="2" applyNumberFormat="1" applyFont="1" applyBorder="1"/>
    <xf numFmtId="164" fontId="14" fillId="0" borderId="4" xfId="2" applyNumberFormat="1" applyFont="1" applyBorder="1"/>
    <xf numFmtId="164" fontId="14" fillId="0" borderId="9" xfId="2" applyNumberFormat="1" applyFont="1" applyBorder="1"/>
    <xf numFmtId="164" fontId="3" fillId="0" borderId="0" xfId="0" applyNumberFormat="1" applyFont="1" applyBorder="1" applyProtection="1"/>
    <xf numFmtId="164" fontId="3" fillId="0" borderId="4" xfId="2" applyNumberFormat="1" applyFont="1" applyBorder="1" applyProtection="1">
      <protection locked="0"/>
    </xf>
    <xf numFmtId="164" fontId="3" fillId="0" borderId="3" xfId="2" applyNumberFormat="1" applyFont="1" applyBorder="1" applyProtection="1">
      <protection locked="0"/>
    </xf>
    <xf numFmtId="164" fontId="3" fillId="0" borderId="2" xfId="2" applyNumberFormat="1" applyFont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NumberFormat="1" applyFont="1" applyFill="1" applyBorder="1" applyAlignment="1" applyProtection="1">
      <alignment horizontal="left" vertical="center"/>
      <protection locked="0"/>
    </xf>
    <xf numFmtId="0" fontId="10" fillId="0" borderId="6" xfId="0" applyNumberFormat="1" applyFont="1" applyFill="1" applyBorder="1" applyAlignment="1" applyProtection="1">
      <alignment horizontal="left" vertical="center"/>
      <protection locked="0"/>
    </xf>
    <xf numFmtId="0" fontId="10" fillId="0" borderId="10" xfId="0" applyNumberFormat="1" applyFont="1" applyFill="1" applyBorder="1" applyAlignment="1" applyProtection="1">
      <alignment horizontal="left" vertical="center"/>
      <protection locked="0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8"/>
  <sheetViews>
    <sheetView tabSelected="1" zoomScale="120" zoomScaleNormal="120" workbookViewId="0">
      <selection activeCell="B75" sqref="B75"/>
    </sheetView>
  </sheetViews>
  <sheetFormatPr defaultColWidth="11.453125" defaultRowHeight="13" x14ac:dyDescent="0.3"/>
  <cols>
    <col min="1" max="1" width="49.81640625" style="2" customWidth="1"/>
    <col min="2" max="2" width="15.7265625" style="3" customWidth="1"/>
    <col min="3" max="16384" width="11.453125" style="1"/>
  </cols>
  <sheetData>
    <row r="1" spans="1:2" ht="31" x14ac:dyDescent="0.3">
      <c r="A1" s="140" t="s">
        <v>0</v>
      </c>
      <c r="B1" s="141"/>
    </row>
    <row r="2" spans="1:2" ht="18.5" x14ac:dyDescent="0.3">
      <c r="A2" s="7" t="s">
        <v>1</v>
      </c>
      <c r="B2" s="4" t="s">
        <v>130</v>
      </c>
    </row>
    <row r="3" spans="1:2" ht="14.15" customHeight="1" x14ac:dyDescent="0.3">
      <c r="A3" s="8" t="s">
        <v>2</v>
      </c>
      <c r="B3" s="5"/>
    </row>
    <row r="4" spans="1:2" ht="14.15" customHeight="1" x14ac:dyDescent="0.3">
      <c r="A4" s="9"/>
      <c r="B4" s="6"/>
    </row>
    <row r="5" spans="1:2" ht="14.15" customHeight="1" x14ac:dyDescent="0.3">
      <c r="A5" s="10" t="s">
        <v>3</v>
      </c>
      <c r="B5" s="82"/>
    </row>
    <row r="6" spans="1:2" x14ac:dyDescent="0.3">
      <c r="A6" s="11" t="s">
        <v>4</v>
      </c>
    </row>
    <row r="7" spans="1:2" x14ac:dyDescent="0.3">
      <c r="A7" s="12" t="s">
        <v>5</v>
      </c>
      <c r="B7" s="81"/>
    </row>
    <row r="8" spans="1:2" x14ac:dyDescent="0.3">
      <c r="A8" s="12" t="s">
        <v>6</v>
      </c>
      <c r="B8" s="81"/>
    </row>
    <row r="9" spans="1:2" x14ac:dyDescent="0.3">
      <c r="A9" s="12" t="s">
        <v>7</v>
      </c>
      <c r="B9" s="81"/>
    </row>
    <row r="10" spans="1:2" x14ac:dyDescent="0.3">
      <c r="A10" s="12" t="s">
        <v>8</v>
      </c>
      <c r="B10" s="81">
        <v>407902</v>
      </c>
    </row>
    <row r="11" spans="1:2" x14ac:dyDescent="0.3">
      <c r="A11" s="12" t="s">
        <v>9</v>
      </c>
      <c r="B11" s="81"/>
    </row>
    <row r="12" spans="1:2" x14ac:dyDescent="0.3">
      <c r="A12" s="12" t="s">
        <v>10</v>
      </c>
      <c r="B12" s="81">
        <v>62237</v>
      </c>
    </row>
    <row r="13" spans="1:2" x14ac:dyDescent="0.3">
      <c r="A13" s="12" t="s">
        <v>11</v>
      </c>
      <c r="B13" s="81">
        <v>738243</v>
      </c>
    </row>
    <row r="14" spans="1:2" x14ac:dyDescent="0.3">
      <c r="A14" s="12" t="s">
        <v>314</v>
      </c>
      <c r="B14" s="80">
        <f>SUM(B7:B13)</f>
        <v>1208382</v>
      </c>
    </row>
    <row r="15" spans="1:2" x14ac:dyDescent="0.3">
      <c r="A15" s="11" t="s">
        <v>12</v>
      </c>
      <c r="B15" s="1"/>
    </row>
    <row r="16" spans="1:2" x14ac:dyDescent="0.3">
      <c r="A16" s="12" t="s">
        <v>13</v>
      </c>
      <c r="B16" s="81">
        <v>51364914</v>
      </c>
    </row>
    <row r="17" spans="1:2" x14ac:dyDescent="0.3">
      <c r="A17" s="12" t="s">
        <v>14</v>
      </c>
      <c r="B17" s="81">
        <v>6197416</v>
      </c>
    </row>
    <row r="18" spans="1:2" x14ac:dyDescent="0.3">
      <c r="A18" s="12" t="s">
        <v>15</v>
      </c>
      <c r="B18" s="81">
        <v>108919</v>
      </c>
    </row>
    <row r="19" spans="1:2" x14ac:dyDescent="0.3">
      <c r="A19" s="12" t="s">
        <v>16</v>
      </c>
      <c r="B19" s="81">
        <v>323198</v>
      </c>
    </row>
    <row r="20" spans="1:2" x14ac:dyDescent="0.3">
      <c r="A20" s="12" t="s">
        <v>17</v>
      </c>
      <c r="B20" s="81">
        <v>19461</v>
      </c>
    </row>
    <row r="21" spans="1:2" x14ac:dyDescent="0.3">
      <c r="A21" s="12" t="s">
        <v>315</v>
      </c>
      <c r="B21" s="80">
        <f>SUM(B16:B20)</f>
        <v>58013908</v>
      </c>
    </row>
    <row r="22" spans="1:2" x14ac:dyDescent="0.3">
      <c r="A22" s="11" t="s">
        <v>18</v>
      </c>
    </row>
    <row r="23" spans="1:2" x14ac:dyDescent="0.3">
      <c r="A23" s="12" t="s">
        <v>19</v>
      </c>
    </row>
    <row r="24" spans="1:2" x14ac:dyDescent="0.3">
      <c r="A24" s="12" t="s">
        <v>50</v>
      </c>
      <c r="B24" s="81">
        <v>1118743</v>
      </c>
    </row>
    <row r="25" spans="1:2" x14ac:dyDescent="0.3">
      <c r="A25" s="12" t="s">
        <v>51</v>
      </c>
      <c r="B25" s="81">
        <v>1020557</v>
      </c>
    </row>
    <row r="26" spans="1:2" x14ac:dyDescent="0.3">
      <c r="A26" s="12" t="s">
        <v>52</v>
      </c>
      <c r="B26" s="81">
        <v>0</v>
      </c>
    </row>
    <row r="27" spans="1:2" x14ac:dyDescent="0.3">
      <c r="A27" s="12" t="s">
        <v>53</v>
      </c>
      <c r="B27" s="81">
        <v>143171</v>
      </c>
    </row>
    <row r="28" spans="1:2" x14ac:dyDescent="0.3">
      <c r="A28" s="12" t="s">
        <v>316</v>
      </c>
      <c r="B28" s="80">
        <f>SUM(B24:B27)</f>
        <v>2282471</v>
      </c>
    </row>
    <row r="29" spans="1:2" x14ac:dyDescent="0.3">
      <c r="A29" s="12" t="s">
        <v>20</v>
      </c>
      <c r="B29" s="1"/>
    </row>
    <row r="30" spans="1:2" x14ac:dyDescent="0.3">
      <c r="A30" s="12" t="s">
        <v>54</v>
      </c>
      <c r="B30" s="81">
        <v>0</v>
      </c>
    </row>
    <row r="31" spans="1:2" x14ac:dyDescent="0.3">
      <c r="A31" s="12" t="s">
        <v>55</v>
      </c>
      <c r="B31" s="81">
        <v>33349005</v>
      </c>
    </row>
    <row r="32" spans="1:2" x14ac:dyDescent="0.3">
      <c r="A32" s="12" t="s">
        <v>56</v>
      </c>
      <c r="B32" s="81">
        <v>0</v>
      </c>
    </row>
    <row r="33" spans="1:2" x14ac:dyDescent="0.3">
      <c r="A33" s="12" t="s">
        <v>57</v>
      </c>
      <c r="B33" s="81">
        <v>0</v>
      </c>
    </row>
    <row r="34" spans="1:2" x14ac:dyDescent="0.3">
      <c r="A34" s="12" t="s">
        <v>317</v>
      </c>
      <c r="B34" s="80">
        <f>SUM(B30:B33)</f>
        <v>33349005</v>
      </c>
    </row>
    <row r="35" spans="1:2" x14ac:dyDescent="0.3">
      <c r="A35" s="12" t="s">
        <v>21</v>
      </c>
      <c r="B35" s="81"/>
    </row>
    <row r="36" spans="1:2" x14ac:dyDescent="0.3">
      <c r="A36" s="12" t="s">
        <v>22</v>
      </c>
      <c r="B36" s="81"/>
    </row>
    <row r="37" spans="1:2" x14ac:dyDescent="0.3">
      <c r="A37" s="12" t="s">
        <v>318</v>
      </c>
      <c r="B37" s="80">
        <f>+B28+B34+B35+B36</f>
        <v>35631476</v>
      </c>
    </row>
    <row r="38" spans="1:2" x14ac:dyDescent="0.3">
      <c r="A38" s="13" t="s">
        <v>23</v>
      </c>
      <c r="B38" s="83">
        <f>+B37+B21+B14</f>
        <v>94853766</v>
      </c>
    </row>
    <row r="39" spans="1:2" x14ac:dyDescent="0.3">
      <c r="A39" s="14"/>
      <c r="B39" s="80"/>
    </row>
    <row r="40" spans="1:2" ht="14.15" customHeight="1" x14ac:dyDescent="0.3">
      <c r="A40" s="10" t="s">
        <v>24</v>
      </c>
      <c r="B40" s="82"/>
    </row>
    <row r="41" spans="1:2" x14ac:dyDescent="0.3">
      <c r="A41" s="11" t="s">
        <v>25</v>
      </c>
    </row>
    <row r="42" spans="1:2" x14ac:dyDescent="0.3">
      <c r="A42" s="12" t="s">
        <v>26</v>
      </c>
      <c r="B42" s="81">
        <v>219791</v>
      </c>
    </row>
    <row r="43" spans="1:2" x14ac:dyDescent="0.3">
      <c r="A43" s="12" t="s">
        <v>27</v>
      </c>
      <c r="B43" s="81">
        <v>0</v>
      </c>
    </row>
    <row r="44" spans="1:2" x14ac:dyDescent="0.3">
      <c r="A44" s="12" t="s">
        <v>28</v>
      </c>
      <c r="B44" s="81">
        <v>45075919</v>
      </c>
    </row>
    <row r="45" spans="1:2" x14ac:dyDescent="0.3">
      <c r="A45" s="12" t="s">
        <v>29</v>
      </c>
      <c r="B45" s="81">
        <v>0</v>
      </c>
    </row>
    <row r="46" spans="1:2" x14ac:dyDescent="0.3">
      <c r="A46" s="12" t="s">
        <v>30</v>
      </c>
      <c r="B46" s="81">
        <v>2631059</v>
      </c>
    </row>
    <row r="47" spans="1:2" x14ac:dyDescent="0.3">
      <c r="A47" s="12" t="s">
        <v>319</v>
      </c>
      <c r="B47" s="80">
        <f>SUM(B42:B46)</f>
        <v>47926769</v>
      </c>
    </row>
    <row r="48" spans="1:2" x14ac:dyDescent="0.3">
      <c r="A48" s="11" t="s">
        <v>31</v>
      </c>
      <c r="B48" s="1"/>
    </row>
    <row r="49" spans="1:2" x14ac:dyDescent="0.3">
      <c r="A49" s="12" t="s">
        <v>32</v>
      </c>
      <c r="B49" s="81">
        <v>45044681</v>
      </c>
    </row>
    <row r="50" spans="1:2" x14ac:dyDescent="0.3">
      <c r="A50" s="12" t="s">
        <v>33</v>
      </c>
      <c r="B50" s="81">
        <v>3531013</v>
      </c>
    </row>
    <row r="51" spans="1:2" x14ac:dyDescent="0.3">
      <c r="A51" s="12" t="s">
        <v>320</v>
      </c>
      <c r="B51" s="81">
        <v>4062187</v>
      </c>
    </row>
    <row r="52" spans="1:2" x14ac:dyDescent="0.3">
      <c r="A52" s="12" t="s">
        <v>34</v>
      </c>
      <c r="B52" s="81">
        <v>8000</v>
      </c>
    </row>
    <row r="53" spans="1:2" x14ac:dyDescent="0.3">
      <c r="A53" s="12" t="s">
        <v>35</v>
      </c>
      <c r="B53" s="81">
        <v>4262530</v>
      </c>
    </row>
    <row r="54" spans="1:2" x14ac:dyDescent="0.3">
      <c r="A54" s="12" t="s">
        <v>36</v>
      </c>
      <c r="B54" s="81">
        <v>2761675</v>
      </c>
    </row>
    <row r="55" spans="1:2" x14ac:dyDescent="0.3">
      <c r="A55" s="12" t="s">
        <v>58</v>
      </c>
      <c r="B55" s="81">
        <v>177184</v>
      </c>
    </row>
    <row r="56" spans="1:2" x14ac:dyDescent="0.3">
      <c r="A56" s="12" t="s">
        <v>317</v>
      </c>
      <c r="B56" s="80">
        <f>SUM(B49:B55)</f>
        <v>59847270</v>
      </c>
    </row>
    <row r="57" spans="1:2" x14ac:dyDescent="0.3">
      <c r="A57" s="11" t="s">
        <v>59</v>
      </c>
    </row>
    <row r="58" spans="1:2" x14ac:dyDescent="0.3">
      <c r="A58" s="12" t="s">
        <v>37</v>
      </c>
      <c r="B58" s="81">
        <v>0</v>
      </c>
    </row>
    <row r="59" spans="1:2" x14ac:dyDescent="0.3">
      <c r="A59" s="12" t="s">
        <v>38</v>
      </c>
      <c r="B59" s="81">
        <v>0</v>
      </c>
    </row>
    <row r="60" spans="1:2" x14ac:dyDescent="0.3">
      <c r="A60" s="12" t="s">
        <v>39</v>
      </c>
      <c r="B60" s="81">
        <v>0</v>
      </c>
    </row>
    <row r="61" spans="1:2" x14ac:dyDescent="0.3">
      <c r="A61" s="12" t="s">
        <v>40</v>
      </c>
      <c r="B61" s="81">
        <v>0</v>
      </c>
    </row>
    <row r="62" spans="1:2" x14ac:dyDescent="0.3">
      <c r="A62" s="12" t="s">
        <v>41</v>
      </c>
      <c r="B62" s="81">
        <v>4167117</v>
      </c>
    </row>
    <row r="63" spans="1:2" x14ac:dyDescent="0.3">
      <c r="A63" s="12" t="s">
        <v>42</v>
      </c>
      <c r="B63" s="81">
        <v>37378507</v>
      </c>
    </row>
    <row r="64" spans="1:2" x14ac:dyDescent="0.3">
      <c r="A64" s="12" t="s">
        <v>321</v>
      </c>
      <c r="B64" s="80">
        <f>SUM(B58:B63)</f>
        <v>41545624</v>
      </c>
    </row>
    <row r="65" spans="1:2" x14ac:dyDescent="0.3">
      <c r="A65" s="11" t="s">
        <v>43</v>
      </c>
      <c r="B65" s="1"/>
    </row>
    <row r="66" spans="1:2" x14ac:dyDescent="0.3">
      <c r="A66" s="12" t="s">
        <v>44</v>
      </c>
      <c r="B66" s="81">
        <v>40535401</v>
      </c>
    </row>
    <row r="67" spans="1:2" x14ac:dyDescent="0.3">
      <c r="A67" s="12" t="s">
        <v>45</v>
      </c>
      <c r="B67" s="81">
        <v>0</v>
      </c>
    </row>
    <row r="68" spans="1:2" x14ac:dyDescent="0.3">
      <c r="A68" s="12" t="s">
        <v>46</v>
      </c>
      <c r="B68" s="81">
        <v>33194</v>
      </c>
    </row>
    <row r="69" spans="1:2" x14ac:dyDescent="0.3">
      <c r="A69" s="12" t="s">
        <v>322</v>
      </c>
      <c r="B69" s="80">
        <f>SUM(B66:B68)</f>
        <v>40568595</v>
      </c>
    </row>
    <row r="70" spans="1:2" x14ac:dyDescent="0.3">
      <c r="A70" s="13" t="s">
        <v>47</v>
      </c>
      <c r="B70" s="83">
        <f>+B69+B64+B56+B47</f>
        <v>189888258</v>
      </c>
    </row>
    <row r="71" spans="1:2" x14ac:dyDescent="0.3">
      <c r="A71" s="14"/>
      <c r="B71" s="80"/>
    </row>
    <row r="72" spans="1:2" x14ac:dyDescent="0.3">
      <c r="A72" s="10" t="s">
        <v>49</v>
      </c>
      <c r="B72" s="1"/>
    </row>
    <row r="73" spans="1:2" x14ac:dyDescent="0.3">
      <c r="A73" s="12" t="s">
        <v>131</v>
      </c>
      <c r="B73" s="81">
        <v>100000</v>
      </c>
    </row>
    <row r="74" spans="1:2" x14ac:dyDescent="0.3">
      <c r="A74" s="12" t="s">
        <v>132</v>
      </c>
      <c r="B74" s="81">
        <v>178524</v>
      </c>
    </row>
    <row r="75" spans="1:2" x14ac:dyDescent="0.3">
      <c r="A75" s="12" t="s">
        <v>323</v>
      </c>
      <c r="B75" s="84">
        <f>+B74+B73</f>
        <v>278524</v>
      </c>
    </row>
    <row r="76" spans="1:2" ht="14.15" customHeight="1" x14ac:dyDescent="0.3">
      <c r="A76" s="13" t="s">
        <v>133</v>
      </c>
      <c r="B76" s="85">
        <f>+B73+B74</f>
        <v>278524</v>
      </c>
    </row>
    <row r="77" spans="1:2" ht="14.15" customHeight="1" x14ac:dyDescent="0.3">
      <c r="A77" s="14"/>
      <c r="B77" s="86"/>
    </row>
    <row r="78" spans="1:2" x14ac:dyDescent="0.3">
      <c r="A78" s="15" t="s">
        <v>48</v>
      </c>
      <c r="B78" s="87">
        <f>+B70+B76+B38+B3</f>
        <v>285020548</v>
      </c>
    </row>
  </sheetData>
  <mergeCells count="1">
    <mergeCell ref="A1:B1"/>
  </mergeCells>
  <phoneticPr fontId="1" type="noConversion"/>
  <pageMargins left="0.78740157480314965" right="0.11811023622047245" top="0.11811023622047245" bottom="0.11811023622047245" header="0" footer="0"/>
  <pageSetup paperSize="9" scale="91" fitToWidth="0" orientation="portrait" useFirstPageNumber="1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1"/>
  <sheetViews>
    <sheetView topLeftCell="A39" zoomScale="120" zoomScaleNormal="120" workbookViewId="0">
      <selection activeCell="B10" sqref="B10"/>
    </sheetView>
  </sheetViews>
  <sheetFormatPr defaultRowHeight="13" x14ac:dyDescent="0.3"/>
  <cols>
    <col min="1" max="1" width="47.7265625" style="1" customWidth="1"/>
    <col min="2" max="2" width="17.7265625" style="1" customWidth="1"/>
    <col min="3" max="3" width="12.36328125" style="1" bestFit="1" customWidth="1"/>
    <col min="4" max="4" width="8.7265625" style="1"/>
    <col min="5" max="5" width="12.36328125" style="1" bestFit="1" customWidth="1"/>
    <col min="6" max="16384" width="8.7265625" style="1"/>
  </cols>
  <sheetData>
    <row r="1" spans="1:5" ht="31" x14ac:dyDescent="0.3">
      <c r="A1" s="142" t="s">
        <v>0</v>
      </c>
      <c r="B1" s="143"/>
    </row>
    <row r="2" spans="1:5" ht="18.5" x14ac:dyDescent="0.45">
      <c r="A2" s="18" t="s">
        <v>129</v>
      </c>
      <c r="B2" s="23" t="s">
        <v>130</v>
      </c>
    </row>
    <row r="3" spans="1:5" x14ac:dyDescent="0.3">
      <c r="A3" s="19" t="s">
        <v>128</v>
      </c>
      <c r="B3" s="24"/>
    </row>
    <row r="4" spans="1:5" x14ac:dyDescent="0.3">
      <c r="A4" s="16" t="s">
        <v>127</v>
      </c>
      <c r="B4" s="88">
        <v>4000000</v>
      </c>
    </row>
    <row r="5" spans="1:5" x14ac:dyDescent="0.3">
      <c r="A5" s="16" t="s">
        <v>126</v>
      </c>
      <c r="B5" s="88"/>
    </row>
    <row r="6" spans="1:5" x14ac:dyDescent="0.3">
      <c r="A6" s="16" t="s">
        <v>125</v>
      </c>
      <c r="B6" s="88">
        <v>36968663</v>
      </c>
    </row>
    <row r="7" spans="1:5" x14ac:dyDescent="0.3">
      <c r="A7" s="16" t="s">
        <v>124</v>
      </c>
      <c r="B7" s="88">
        <v>800000</v>
      </c>
    </row>
    <row r="8" spans="1:5" x14ac:dyDescent="0.3">
      <c r="A8" s="16" t="s">
        <v>123</v>
      </c>
      <c r="B8" s="88">
        <v>0</v>
      </c>
    </row>
    <row r="9" spans="1:5" x14ac:dyDescent="0.3">
      <c r="A9" s="16" t="s">
        <v>122</v>
      </c>
      <c r="B9" s="88">
        <f>123535459-5100000</f>
        <v>118435459</v>
      </c>
    </row>
    <row r="10" spans="1:5" x14ac:dyDescent="0.3">
      <c r="A10" s="16" t="s">
        <v>121</v>
      </c>
      <c r="B10" s="88">
        <v>-415115</v>
      </c>
    </row>
    <row r="11" spans="1:5" x14ac:dyDescent="0.3">
      <c r="A11" s="16" t="s">
        <v>120</v>
      </c>
      <c r="B11" s="88">
        <v>0</v>
      </c>
    </row>
    <row r="12" spans="1:5" x14ac:dyDescent="0.3">
      <c r="A12" s="17" t="s">
        <v>119</v>
      </c>
      <c r="B12" s="89">
        <f>+'Conto Economico'!B67</f>
        <v>2461766</v>
      </c>
    </row>
    <row r="13" spans="1:5" x14ac:dyDescent="0.3">
      <c r="A13" s="16" t="s">
        <v>324</v>
      </c>
      <c r="B13" s="88"/>
    </row>
    <row r="14" spans="1:5" x14ac:dyDescent="0.3">
      <c r="A14" s="20" t="s">
        <v>118</v>
      </c>
      <c r="B14" s="90">
        <f>SUM(B4:B10)+B12+B11+B13</f>
        <v>162250773</v>
      </c>
      <c r="E14" s="96"/>
    </row>
    <row r="15" spans="1:5" x14ac:dyDescent="0.3">
      <c r="A15" s="17"/>
      <c r="B15" s="91"/>
    </row>
    <row r="16" spans="1:5" x14ac:dyDescent="0.3">
      <c r="A16" s="19" t="s">
        <v>117</v>
      </c>
      <c r="B16" s="92"/>
    </row>
    <row r="17" spans="1:2" x14ac:dyDescent="0.3">
      <c r="A17" s="16" t="s">
        <v>116</v>
      </c>
      <c r="B17" s="88">
        <v>156000</v>
      </c>
    </row>
    <row r="18" spans="1:2" x14ac:dyDescent="0.3">
      <c r="A18" s="16" t="s">
        <v>115</v>
      </c>
      <c r="B18" s="88">
        <v>16808</v>
      </c>
    </row>
    <row r="19" spans="1:2" x14ac:dyDescent="0.3">
      <c r="A19" s="16" t="s">
        <v>114</v>
      </c>
      <c r="B19" s="88">
        <f>415115+6315136</f>
        <v>6730251</v>
      </c>
    </row>
    <row r="20" spans="1:2" x14ac:dyDescent="0.3">
      <c r="A20" s="20" t="s">
        <v>113</v>
      </c>
      <c r="B20" s="90">
        <f>SUM(B17:B19)</f>
        <v>6903059</v>
      </c>
    </row>
    <row r="21" spans="1:2" x14ac:dyDescent="0.3">
      <c r="A21" s="17"/>
      <c r="B21" s="91"/>
    </row>
    <row r="22" spans="1:2" x14ac:dyDescent="0.3">
      <c r="A22" s="21" t="s">
        <v>112</v>
      </c>
      <c r="B22" s="97">
        <v>1340484</v>
      </c>
    </row>
    <row r="23" spans="1:2" x14ac:dyDescent="0.3">
      <c r="A23" s="17"/>
      <c r="B23" s="91"/>
    </row>
    <row r="24" spans="1:2" x14ac:dyDescent="0.3">
      <c r="A24" s="19" t="s">
        <v>111</v>
      </c>
      <c r="B24" s="92"/>
    </row>
    <row r="25" spans="1:2" x14ac:dyDescent="0.3">
      <c r="A25" s="1" t="s">
        <v>202</v>
      </c>
      <c r="B25" s="93">
        <v>0</v>
      </c>
    </row>
    <row r="26" spans="1:2" x14ac:dyDescent="0.3">
      <c r="A26" s="1" t="s">
        <v>229</v>
      </c>
      <c r="B26" s="93">
        <v>0</v>
      </c>
    </row>
    <row r="27" spans="1:2" x14ac:dyDescent="0.3">
      <c r="A27" s="1" t="s">
        <v>230</v>
      </c>
      <c r="B27" s="93">
        <v>0</v>
      </c>
    </row>
    <row r="28" spans="1:2" x14ac:dyDescent="0.3">
      <c r="A28" s="1" t="s">
        <v>203</v>
      </c>
      <c r="B28" s="93">
        <v>0</v>
      </c>
    </row>
    <row r="29" spans="1:2" x14ac:dyDescent="0.3">
      <c r="A29" s="1" t="s">
        <v>204</v>
      </c>
      <c r="B29" s="93">
        <v>0</v>
      </c>
    </row>
    <row r="30" spans="1:2" x14ac:dyDescent="0.3">
      <c r="A30" s="1" t="s">
        <v>206</v>
      </c>
      <c r="B30" s="93">
        <v>0</v>
      </c>
    </row>
    <row r="31" spans="1:2" x14ac:dyDescent="0.3">
      <c r="A31" s="1" t="s">
        <v>205</v>
      </c>
      <c r="B31" s="93">
        <v>30000000</v>
      </c>
    </row>
    <row r="32" spans="1:2" x14ac:dyDescent="0.3">
      <c r="A32" s="1" t="s">
        <v>207</v>
      </c>
      <c r="B32" s="93"/>
    </row>
    <row r="33" spans="1:2" x14ac:dyDescent="0.3">
      <c r="A33" s="1" t="s">
        <v>208</v>
      </c>
      <c r="B33" s="93"/>
    </row>
    <row r="34" spans="1:2" x14ac:dyDescent="0.3">
      <c r="A34" s="1" t="s">
        <v>209</v>
      </c>
      <c r="B34" s="93">
        <v>58816005</v>
      </c>
    </row>
    <row r="35" spans="1:2" x14ac:dyDescent="0.3">
      <c r="A35" s="1" t="s">
        <v>210</v>
      </c>
      <c r="B35" s="93">
        <v>0</v>
      </c>
    </row>
    <row r="36" spans="1:2" x14ac:dyDescent="0.3">
      <c r="A36" s="1" t="s">
        <v>211</v>
      </c>
      <c r="B36" s="93">
        <v>17325985</v>
      </c>
    </row>
    <row r="37" spans="1:2" x14ac:dyDescent="0.3">
      <c r="A37" s="1" t="s">
        <v>212</v>
      </c>
      <c r="B37" s="93"/>
    </row>
    <row r="38" spans="1:2" x14ac:dyDescent="0.3">
      <c r="A38" s="1" t="s">
        <v>213</v>
      </c>
      <c r="B38" s="93"/>
    </row>
    <row r="39" spans="1:2" x14ac:dyDescent="0.3">
      <c r="A39" s="1" t="s">
        <v>214</v>
      </c>
      <c r="B39" s="93"/>
    </row>
    <row r="40" spans="1:2" x14ac:dyDescent="0.3">
      <c r="A40" s="1" t="s">
        <v>215</v>
      </c>
      <c r="B40" s="93">
        <v>2354535</v>
      </c>
    </row>
    <row r="41" spans="1:2" x14ac:dyDescent="0.3">
      <c r="A41" s="1" t="s">
        <v>216</v>
      </c>
      <c r="B41" s="93"/>
    </row>
    <row r="42" spans="1:2" x14ac:dyDescent="0.3">
      <c r="A42" s="1" t="s">
        <v>217</v>
      </c>
      <c r="B42" s="93">
        <v>757438</v>
      </c>
    </row>
    <row r="43" spans="1:2" x14ac:dyDescent="0.3">
      <c r="A43" s="1" t="s">
        <v>218</v>
      </c>
      <c r="B43" s="93"/>
    </row>
    <row r="44" spans="1:2" x14ac:dyDescent="0.3">
      <c r="A44" s="1" t="s">
        <v>219</v>
      </c>
      <c r="B44" s="93"/>
    </row>
    <row r="45" spans="1:2" x14ac:dyDescent="0.3">
      <c r="A45" s="1" t="s">
        <v>220</v>
      </c>
      <c r="B45" s="93"/>
    </row>
    <row r="46" spans="1:2" x14ac:dyDescent="0.3">
      <c r="A46" s="1" t="s">
        <v>221</v>
      </c>
      <c r="B46" s="93"/>
    </row>
    <row r="47" spans="1:2" x14ac:dyDescent="0.3">
      <c r="A47" s="1" t="s">
        <v>222</v>
      </c>
      <c r="B47" s="93"/>
    </row>
    <row r="48" spans="1:2" x14ac:dyDescent="0.3">
      <c r="A48" s="1" t="s">
        <v>223</v>
      </c>
      <c r="B48" s="93">
        <v>1071834</v>
      </c>
    </row>
    <row r="49" spans="1:3" x14ac:dyDescent="0.3">
      <c r="A49" s="1" t="s">
        <v>224</v>
      </c>
      <c r="B49" s="93"/>
    </row>
    <row r="50" spans="1:3" x14ac:dyDescent="0.3">
      <c r="A50" s="1" t="s">
        <v>225</v>
      </c>
      <c r="B50" s="93">
        <v>1184313</v>
      </c>
    </row>
    <row r="51" spans="1:3" x14ac:dyDescent="0.3">
      <c r="A51" s="1" t="s">
        <v>226</v>
      </c>
      <c r="B51" s="93"/>
    </row>
    <row r="52" spans="1:3" x14ac:dyDescent="0.3">
      <c r="A52" s="1" t="s">
        <v>227</v>
      </c>
      <c r="B52" s="88">
        <v>2928236</v>
      </c>
    </row>
    <row r="53" spans="1:3" x14ac:dyDescent="0.3">
      <c r="A53" s="1" t="s">
        <v>228</v>
      </c>
      <c r="B53" s="88"/>
    </row>
    <row r="54" spans="1:3" x14ac:dyDescent="0.3">
      <c r="A54" s="20" t="s">
        <v>110</v>
      </c>
      <c r="B54" s="94">
        <f>SUM(B25:B53)</f>
        <v>114438346</v>
      </c>
    </row>
    <row r="55" spans="1:3" x14ac:dyDescent="0.3">
      <c r="A55" s="17"/>
      <c r="B55" s="91"/>
    </row>
    <row r="56" spans="1:3" x14ac:dyDescent="0.3">
      <c r="A56" s="19" t="s">
        <v>109</v>
      </c>
      <c r="B56" s="92"/>
    </row>
    <row r="57" spans="1:3" x14ac:dyDescent="0.3">
      <c r="A57" s="16" t="s">
        <v>134</v>
      </c>
      <c r="B57" s="88"/>
    </row>
    <row r="58" spans="1:3" x14ac:dyDescent="0.3">
      <c r="A58" s="16" t="s">
        <v>135</v>
      </c>
      <c r="B58" s="88">
        <f>87616+270</f>
        <v>87886</v>
      </c>
    </row>
    <row r="59" spans="1:3" x14ac:dyDescent="0.3">
      <c r="A59" s="20" t="s">
        <v>108</v>
      </c>
      <c r="B59" s="94">
        <f>+B58+B57</f>
        <v>87886</v>
      </c>
    </row>
    <row r="60" spans="1:3" x14ac:dyDescent="0.3">
      <c r="A60" s="17"/>
      <c r="B60" s="91"/>
    </row>
    <row r="61" spans="1:3" x14ac:dyDescent="0.3">
      <c r="A61" s="22" t="s">
        <v>107</v>
      </c>
      <c r="B61" s="95">
        <f>+B59+B54+B22+B20+B14</f>
        <v>285020548</v>
      </c>
      <c r="C61" s="96"/>
    </row>
  </sheetData>
  <mergeCells count="1">
    <mergeCell ref="A1:B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CF8A-2554-4A42-9005-700089178DC5}">
  <dimension ref="A1:H173"/>
  <sheetViews>
    <sheetView topLeftCell="A29" zoomScale="110" zoomScaleNormal="110" workbookViewId="0">
      <selection activeCell="B42" sqref="B42"/>
    </sheetView>
  </sheetViews>
  <sheetFormatPr defaultColWidth="11.453125" defaultRowHeight="13" x14ac:dyDescent="0.3"/>
  <cols>
    <col min="1" max="1" width="32.453125" style="75" customWidth="1"/>
    <col min="2" max="2" width="12.453125" style="79" customWidth="1"/>
    <col min="3" max="3" width="43.81640625" style="68" customWidth="1"/>
    <col min="4" max="4" width="14.81640625" style="68" bestFit="1" customWidth="1"/>
    <col min="5" max="16384" width="11.453125" style="68"/>
  </cols>
  <sheetData>
    <row r="1" spans="1:4" ht="31.5" thickBot="1" x14ac:dyDescent="0.35">
      <c r="A1" s="66" t="s">
        <v>163</v>
      </c>
      <c r="B1" s="67"/>
    </row>
    <row r="2" spans="1:4" ht="19" thickBot="1" x14ac:dyDescent="0.5">
      <c r="A2" s="41" t="s">
        <v>164</v>
      </c>
      <c r="B2" s="44" t="s">
        <v>130</v>
      </c>
      <c r="C2" s="69" t="s">
        <v>165</v>
      </c>
      <c r="D2" s="70" t="s">
        <v>130</v>
      </c>
    </row>
    <row r="3" spans="1:4" ht="14.15" customHeight="1" x14ac:dyDescent="0.3">
      <c r="A3" s="37" t="s">
        <v>166</v>
      </c>
      <c r="B3" s="98">
        <f>+'Stato Patrimoniale Attivo'!B66</f>
        <v>40535401</v>
      </c>
      <c r="C3" s="71" t="s">
        <v>229</v>
      </c>
      <c r="D3" s="99">
        <f>+'Stato Patrimoniale Passivo'!B26</f>
        <v>0</v>
      </c>
    </row>
    <row r="4" spans="1:4" ht="14.15" customHeight="1" x14ac:dyDescent="0.3">
      <c r="A4" s="37" t="s">
        <v>167</v>
      </c>
      <c r="B4" s="98">
        <f>+'Stato Patrimoniale Attivo'!B67+'Stato Patrimoniale Attivo'!B68</f>
        <v>33194</v>
      </c>
      <c r="C4" s="71" t="s">
        <v>203</v>
      </c>
      <c r="D4" s="99">
        <f>+'Stato Patrimoniale Passivo'!B28</f>
        <v>0</v>
      </c>
    </row>
    <row r="5" spans="1:4" ht="14.15" customHeight="1" x14ac:dyDescent="0.3">
      <c r="A5" s="38" t="s">
        <v>168</v>
      </c>
      <c r="B5" s="98">
        <f>+B4+B3</f>
        <v>40568595</v>
      </c>
      <c r="C5" s="71" t="s">
        <v>206</v>
      </c>
      <c r="D5" s="99">
        <f>+'Stato Patrimoniale Passivo'!B30</f>
        <v>0</v>
      </c>
    </row>
    <row r="6" spans="1:4" x14ac:dyDescent="0.3">
      <c r="A6" s="37" t="s">
        <v>169</v>
      </c>
      <c r="B6" s="98">
        <f>+'Stato Patrimoniale Attivo'!B64</f>
        <v>41545624</v>
      </c>
      <c r="C6" s="71" t="s">
        <v>207</v>
      </c>
      <c r="D6" s="99">
        <f>+'Stato Patrimoniale Passivo'!B32</f>
        <v>0</v>
      </c>
    </row>
    <row r="7" spans="1:4" x14ac:dyDescent="0.3">
      <c r="A7" s="39" t="s">
        <v>170</v>
      </c>
      <c r="B7" s="98">
        <f>+B6</f>
        <v>41545624</v>
      </c>
      <c r="C7" s="71" t="s">
        <v>209</v>
      </c>
      <c r="D7" s="99">
        <f>+'Stato Patrimoniale Passivo'!B34</f>
        <v>58816005</v>
      </c>
    </row>
    <row r="8" spans="1:4" x14ac:dyDescent="0.3">
      <c r="A8" s="40" t="s">
        <v>171</v>
      </c>
      <c r="B8" s="98">
        <f>+'Stato Patrimoniale Attivo'!B49</f>
        <v>45044681</v>
      </c>
      <c r="C8" s="71" t="s">
        <v>211</v>
      </c>
      <c r="D8" s="99">
        <f>+'Stato Patrimoniale Passivo'!B36</f>
        <v>17325985</v>
      </c>
    </row>
    <row r="9" spans="1:4" x14ac:dyDescent="0.3">
      <c r="A9" s="40" t="s">
        <v>172</v>
      </c>
      <c r="B9" s="98">
        <f>SUM('Stato Patrimoniale Attivo'!B50:B55)</f>
        <v>14802589</v>
      </c>
      <c r="C9" s="71" t="s">
        <v>213</v>
      </c>
      <c r="D9" s="99">
        <f>+'Stato Patrimoniale Passivo'!B38</f>
        <v>0</v>
      </c>
    </row>
    <row r="10" spans="1:4" x14ac:dyDescent="0.3">
      <c r="A10" s="40" t="s">
        <v>173</v>
      </c>
      <c r="B10" s="98">
        <f>+'Stato Patrimoniale Attivo'!B76</f>
        <v>278524</v>
      </c>
      <c r="C10" s="71" t="s">
        <v>215</v>
      </c>
      <c r="D10" s="99">
        <f>+'Stato Patrimoniale Passivo'!B40</f>
        <v>2354535</v>
      </c>
    </row>
    <row r="11" spans="1:4" x14ac:dyDescent="0.3">
      <c r="A11" s="39" t="s">
        <v>174</v>
      </c>
      <c r="B11" s="98">
        <f>+B10+B9+B8</f>
        <v>60125794</v>
      </c>
      <c r="C11" s="71" t="s">
        <v>217</v>
      </c>
      <c r="D11" s="99">
        <f>+'Stato Patrimoniale Passivo'!B42</f>
        <v>757438</v>
      </c>
    </row>
    <row r="12" spans="1:4" x14ac:dyDescent="0.3">
      <c r="A12" s="40" t="s">
        <v>175</v>
      </c>
      <c r="B12" s="98">
        <f>+'Stato Patrimoniale Attivo'!B42</f>
        <v>219791</v>
      </c>
      <c r="C12" s="71" t="s">
        <v>219</v>
      </c>
      <c r="D12" s="99">
        <f>+'Stato Patrimoniale Passivo'!B44</f>
        <v>0</v>
      </c>
    </row>
    <row r="13" spans="1:4" x14ac:dyDescent="0.3">
      <c r="A13" s="40" t="s">
        <v>176</v>
      </c>
      <c r="B13" s="98">
        <f>+'Stato Patrimoniale Attivo'!B43+'Stato Patrimoniale Attivo'!B44+'Stato Patrimoniale Attivo'!B46</f>
        <v>47706978</v>
      </c>
      <c r="C13" s="71" t="s">
        <v>221</v>
      </c>
      <c r="D13" s="99">
        <f>+'Stato Patrimoniale Passivo'!B46</f>
        <v>0</v>
      </c>
    </row>
    <row r="14" spans="1:4" x14ac:dyDescent="0.3">
      <c r="A14" s="37" t="s">
        <v>177</v>
      </c>
      <c r="B14" s="98">
        <f>+'Stato Patrimoniale Attivo'!B45</f>
        <v>0</v>
      </c>
      <c r="C14" s="71" t="s">
        <v>223</v>
      </c>
      <c r="D14" s="99">
        <f>+'Stato Patrimoniale Passivo'!B48</f>
        <v>1071834</v>
      </c>
    </row>
    <row r="15" spans="1:4" x14ac:dyDescent="0.3">
      <c r="A15" s="39" t="s">
        <v>178</v>
      </c>
      <c r="B15" s="98">
        <f>+B14+B13+B12</f>
        <v>47926769</v>
      </c>
      <c r="C15" s="71" t="s">
        <v>225</v>
      </c>
      <c r="D15" s="99">
        <f>+'Stato Patrimoniale Passivo'!B50</f>
        <v>1184313</v>
      </c>
    </row>
    <row r="16" spans="1:4" x14ac:dyDescent="0.3">
      <c r="A16" s="72"/>
      <c r="B16" s="99"/>
      <c r="C16" s="71" t="s">
        <v>227</v>
      </c>
      <c r="D16" s="99">
        <f>+'Stato Patrimoniale Passivo'!B52</f>
        <v>2928236</v>
      </c>
    </row>
    <row r="17" spans="1:5" x14ac:dyDescent="0.3">
      <c r="A17" s="73"/>
      <c r="B17" s="100"/>
      <c r="C17" s="71" t="s">
        <v>233</v>
      </c>
      <c r="D17" s="99">
        <f>+'Stato Patrimoniale Passivo'!B59</f>
        <v>87886</v>
      </c>
    </row>
    <row r="18" spans="1:5" x14ac:dyDescent="0.3">
      <c r="A18" s="42" t="s">
        <v>179</v>
      </c>
      <c r="B18" s="101">
        <f>+B15+B11+B7+B5</f>
        <v>190166782</v>
      </c>
      <c r="C18" s="74" t="s">
        <v>232</v>
      </c>
      <c r="D18" s="103">
        <f>SUM(D3:D17)</f>
        <v>84526232</v>
      </c>
      <c r="E18" s="71"/>
    </row>
    <row r="19" spans="1:5" x14ac:dyDescent="0.3">
      <c r="A19" s="72"/>
      <c r="B19" s="99"/>
      <c r="C19" s="71" t="s">
        <v>202</v>
      </c>
      <c r="D19" s="99">
        <f>+'Stato Patrimoniale Passivo'!B25</f>
        <v>0</v>
      </c>
      <c r="E19" s="71"/>
    </row>
    <row r="20" spans="1:5" x14ac:dyDescent="0.3">
      <c r="A20" s="40" t="s">
        <v>180</v>
      </c>
      <c r="B20" s="98">
        <f>+'Stato Patrimoniale Attivo'!B28+'Stato Patrimoniale Attivo'!B35+'Stato Patrimoniale Attivo'!B36</f>
        <v>2282471</v>
      </c>
      <c r="C20" s="71" t="s">
        <v>230</v>
      </c>
      <c r="D20" s="99">
        <f>+'Stato Patrimoniale Passivo'!B27</f>
        <v>0</v>
      </c>
      <c r="E20" s="71"/>
    </row>
    <row r="21" spans="1:5" x14ac:dyDescent="0.3">
      <c r="A21" s="40" t="s">
        <v>181</v>
      </c>
      <c r="B21" s="98">
        <f>+'Stato Patrimoniale Attivo'!B34</f>
        <v>33349005</v>
      </c>
      <c r="C21" s="71" t="s">
        <v>204</v>
      </c>
      <c r="D21" s="99">
        <f>+'Stato Patrimoniale Passivo'!B29</f>
        <v>0</v>
      </c>
      <c r="E21" s="71"/>
    </row>
    <row r="22" spans="1:5" x14ac:dyDescent="0.3">
      <c r="A22" s="38" t="s">
        <v>182</v>
      </c>
      <c r="B22" s="98">
        <f>+B21+B20</f>
        <v>35631476</v>
      </c>
      <c r="C22" s="71" t="s">
        <v>205</v>
      </c>
      <c r="D22" s="99">
        <f>+'Stato Patrimoniale Passivo'!B31</f>
        <v>30000000</v>
      </c>
      <c r="E22" s="71"/>
    </row>
    <row r="23" spans="1:5" x14ac:dyDescent="0.3">
      <c r="A23" s="40" t="s">
        <v>183</v>
      </c>
      <c r="B23" s="98">
        <f>+'Stato Patrimoniale Attivo'!B16</f>
        <v>51364914</v>
      </c>
      <c r="C23" s="71" t="s">
        <v>208</v>
      </c>
      <c r="D23" s="99">
        <f>+'Stato Patrimoniale Passivo'!B33</f>
        <v>0</v>
      </c>
      <c r="E23" s="71"/>
    </row>
    <row r="24" spans="1:5" x14ac:dyDescent="0.3">
      <c r="A24" s="40" t="s">
        <v>184</v>
      </c>
      <c r="B24" s="98">
        <f>+'Stato Patrimoniale Attivo'!B17</f>
        <v>6197416</v>
      </c>
      <c r="C24" s="71" t="s">
        <v>210</v>
      </c>
      <c r="D24" s="99">
        <f>+'Stato Patrimoniale Passivo'!B35</f>
        <v>0</v>
      </c>
      <c r="E24" s="71"/>
    </row>
    <row r="25" spans="1:5" x14ac:dyDescent="0.3">
      <c r="A25" s="40" t="s">
        <v>185</v>
      </c>
      <c r="B25" s="98">
        <f>+'Stato Patrimoniale Attivo'!B18</f>
        <v>108919</v>
      </c>
      <c r="C25" s="71" t="s">
        <v>212</v>
      </c>
      <c r="D25" s="99">
        <f>+'Stato Patrimoniale Passivo'!B37</f>
        <v>0</v>
      </c>
      <c r="E25" s="71"/>
    </row>
    <row r="26" spans="1:5" x14ac:dyDescent="0.3">
      <c r="A26" s="40" t="s">
        <v>186</v>
      </c>
      <c r="B26" s="98">
        <f>+'Stato Patrimoniale Attivo'!B19+'Stato Patrimoniale Attivo'!B20</f>
        <v>342659</v>
      </c>
      <c r="C26" s="71" t="s">
        <v>214</v>
      </c>
      <c r="D26" s="99">
        <f>+'Stato Patrimoniale Passivo'!B39</f>
        <v>0</v>
      </c>
      <c r="E26" s="71"/>
    </row>
    <row r="27" spans="1:5" x14ac:dyDescent="0.3">
      <c r="A27" s="39" t="s">
        <v>187</v>
      </c>
      <c r="B27" s="98">
        <f>+B26+B25+B24+B23</f>
        <v>58013908</v>
      </c>
      <c r="C27" s="71" t="s">
        <v>216</v>
      </c>
      <c r="D27" s="99">
        <f>+'Stato Patrimoniale Passivo'!B41</f>
        <v>0</v>
      </c>
      <c r="E27" s="71"/>
    </row>
    <row r="28" spans="1:5" x14ac:dyDescent="0.3">
      <c r="A28" s="40" t="s">
        <v>188</v>
      </c>
      <c r="B28" s="98">
        <f>+'Stato Patrimoniale Attivo'!B10</f>
        <v>407902</v>
      </c>
      <c r="C28" s="71" t="s">
        <v>218</v>
      </c>
      <c r="D28" s="99">
        <f>+'Stato Patrimoniale Passivo'!B43</f>
        <v>0</v>
      </c>
      <c r="E28" s="71"/>
    </row>
    <row r="29" spans="1:5" x14ac:dyDescent="0.3">
      <c r="A29" s="40" t="s">
        <v>189</v>
      </c>
      <c r="B29" s="98">
        <f>+'Stato Patrimoniale Attivo'!B9</f>
        <v>0</v>
      </c>
      <c r="C29" s="71" t="s">
        <v>220</v>
      </c>
      <c r="D29" s="99">
        <f>+'Stato Patrimoniale Passivo'!B45</f>
        <v>0</v>
      </c>
      <c r="E29" s="71"/>
    </row>
    <row r="30" spans="1:5" x14ac:dyDescent="0.3">
      <c r="A30" s="40" t="s">
        <v>201</v>
      </c>
      <c r="B30" s="98">
        <f>+'Stato Patrimoniale Attivo'!B11+'Stato Patrimoniale Attivo'!B7</f>
        <v>0</v>
      </c>
      <c r="C30" s="71" t="s">
        <v>222</v>
      </c>
      <c r="D30" s="99">
        <f>+'Stato Patrimoniale Passivo'!B47</f>
        <v>0</v>
      </c>
      <c r="E30" s="71"/>
    </row>
    <row r="31" spans="1:5" x14ac:dyDescent="0.3">
      <c r="A31" s="40" t="s">
        <v>200</v>
      </c>
      <c r="B31" s="98">
        <f>+'Stato Patrimoniale Attivo'!B8+'Stato Patrimoniale Attivo'!B12+'Stato Patrimoniale Attivo'!B13</f>
        <v>800480</v>
      </c>
      <c r="C31" s="71" t="s">
        <v>224</v>
      </c>
      <c r="D31" s="99">
        <f>+'Stato Patrimoniale Passivo'!B49</f>
        <v>0</v>
      </c>
      <c r="E31" s="71"/>
    </row>
    <row r="32" spans="1:5" x14ac:dyDescent="0.3">
      <c r="A32" s="39" t="s">
        <v>199</v>
      </c>
      <c r="B32" s="98">
        <f>+B31+B29+B28+B30</f>
        <v>1208382</v>
      </c>
      <c r="C32" s="71" t="s">
        <v>226</v>
      </c>
      <c r="D32" s="99">
        <f>+'Stato Patrimoniale Passivo'!B51</f>
        <v>0</v>
      </c>
      <c r="E32" s="71"/>
    </row>
    <row r="33" spans="1:8" x14ac:dyDescent="0.3">
      <c r="A33" s="40"/>
      <c r="B33" s="98"/>
      <c r="C33" s="71" t="s">
        <v>228</v>
      </c>
      <c r="D33" s="99">
        <f>+'Stato Patrimoniale Passivo'!B53</f>
        <v>0</v>
      </c>
      <c r="E33" s="71"/>
    </row>
    <row r="34" spans="1:8" x14ac:dyDescent="0.3">
      <c r="A34" s="73"/>
      <c r="B34" s="100"/>
      <c r="C34" s="75" t="s">
        <v>231</v>
      </c>
      <c r="D34" s="99">
        <f>+'Stato Patrimoniale Passivo'!B20+'Stato Patrimoniale Passivo'!B22</f>
        <v>8243543</v>
      </c>
      <c r="E34" s="71"/>
    </row>
    <row r="35" spans="1:8" x14ac:dyDescent="0.3">
      <c r="A35" s="40"/>
      <c r="B35" s="98"/>
      <c r="C35" s="76" t="s">
        <v>192</v>
      </c>
      <c r="D35" s="104">
        <f>SUM(D19:D34)</f>
        <v>38243543</v>
      </c>
      <c r="E35" s="71"/>
      <c r="F35" s="71"/>
      <c r="G35" s="71"/>
      <c r="H35" s="71"/>
    </row>
    <row r="36" spans="1:8" x14ac:dyDescent="0.3">
      <c r="A36" s="37"/>
      <c r="B36" s="98"/>
      <c r="C36" s="76" t="s">
        <v>193</v>
      </c>
      <c r="D36" s="104">
        <f>+D35+D18</f>
        <v>122769775</v>
      </c>
      <c r="E36" s="71"/>
      <c r="F36" s="71"/>
      <c r="G36" s="71"/>
      <c r="H36" s="71"/>
    </row>
    <row r="37" spans="1:8" x14ac:dyDescent="0.3">
      <c r="A37" s="37"/>
      <c r="B37" s="98"/>
      <c r="C37" s="75" t="s">
        <v>194</v>
      </c>
      <c r="D37" s="99">
        <f>+'Stato Patrimoniale Passivo'!B4</f>
        <v>4000000</v>
      </c>
      <c r="E37" s="71"/>
      <c r="F37" s="71"/>
      <c r="G37" s="71"/>
      <c r="H37" s="71"/>
    </row>
    <row r="38" spans="1:8" x14ac:dyDescent="0.3">
      <c r="A38" s="40"/>
      <c r="B38" s="98"/>
      <c r="C38" s="75" t="s">
        <v>195</v>
      </c>
      <c r="D38" s="99">
        <f>SUM('Stato Patrimoniale Passivo'!B5:B10)</f>
        <v>155789007</v>
      </c>
      <c r="E38" s="71"/>
      <c r="F38" s="71"/>
      <c r="G38" s="71"/>
      <c r="H38" s="71"/>
    </row>
    <row r="39" spans="1:8" x14ac:dyDescent="0.3">
      <c r="A39" s="40"/>
      <c r="B39" s="98"/>
      <c r="C39" s="75" t="s">
        <v>196</v>
      </c>
      <c r="D39" s="99">
        <f>+'Stato Patrimoniale Passivo'!B12</f>
        <v>2461766</v>
      </c>
      <c r="E39" s="71"/>
      <c r="F39" s="71"/>
      <c r="G39" s="71"/>
      <c r="H39" s="71"/>
    </row>
    <row r="40" spans="1:8" x14ac:dyDescent="0.3">
      <c r="A40" s="42" t="s">
        <v>190</v>
      </c>
      <c r="B40" s="101">
        <f>+B27+B22+B32</f>
        <v>94853766</v>
      </c>
      <c r="C40" s="74" t="s">
        <v>197</v>
      </c>
      <c r="D40" s="105">
        <f>SUM(D37:D39)</f>
        <v>162250773</v>
      </c>
      <c r="E40" s="71"/>
      <c r="F40" s="71"/>
      <c r="G40" s="71"/>
      <c r="H40" s="71"/>
    </row>
    <row r="41" spans="1:8" ht="14.15" customHeight="1" x14ac:dyDescent="0.3">
      <c r="A41" s="37"/>
      <c r="B41" s="98"/>
      <c r="C41" s="75"/>
      <c r="D41" s="99"/>
      <c r="E41" s="71"/>
    </row>
    <row r="42" spans="1:8" ht="14.15" customHeight="1" thickBot="1" x14ac:dyDescent="0.35">
      <c r="A42" s="43" t="s">
        <v>191</v>
      </c>
      <c r="B42" s="102">
        <f>+B40+B18</f>
        <v>285020548</v>
      </c>
      <c r="C42" s="77" t="s">
        <v>198</v>
      </c>
      <c r="D42" s="106">
        <f>+D36+D40</f>
        <v>285020548</v>
      </c>
      <c r="E42" s="71"/>
    </row>
    <row r="43" spans="1:8" x14ac:dyDescent="0.3">
      <c r="A43" s="31"/>
      <c r="B43" s="32"/>
      <c r="C43" s="71"/>
      <c r="D43" s="71"/>
      <c r="E43" s="71"/>
    </row>
    <row r="44" spans="1:8" x14ac:dyDescent="0.3">
      <c r="B44" s="78"/>
      <c r="C44" s="71"/>
      <c r="D44" s="136">
        <f>+B42-D42</f>
        <v>0</v>
      </c>
      <c r="E44" s="71"/>
    </row>
    <row r="45" spans="1:8" x14ac:dyDescent="0.3">
      <c r="B45" s="78"/>
      <c r="C45" s="71"/>
      <c r="D45" s="71"/>
      <c r="E45" s="71"/>
    </row>
    <row r="46" spans="1:8" x14ac:dyDescent="0.3">
      <c r="B46" s="78"/>
      <c r="C46" s="71"/>
      <c r="D46" s="71"/>
      <c r="E46" s="71"/>
    </row>
    <row r="47" spans="1:8" x14ac:dyDescent="0.3">
      <c r="B47" s="78"/>
      <c r="C47" s="71"/>
      <c r="D47" s="71"/>
      <c r="E47" s="71"/>
    </row>
    <row r="48" spans="1:8" x14ac:dyDescent="0.3">
      <c r="B48" s="78"/>
      <c r="C48" s="71"/>
      <c r="D48" s="71"/>
      <c r="E48" s="71"/>
    </row>
    <row r="49" spans="2:5" x14ac:dyDescent="0.3">
      <c r="B49" s="78"/>
      <c r="C49" s="71"/>
      <c r="D49" s="71"/>
      <c r="E49" s="71"/>
    </row>
    <row r="50" spans="2:5" x14ac:dyDescent="0.3">
      <c r="B50" s="78"/>
      <c r="C50" s="71"/>
      <c r="D50" s="71"/>
      <c r="E50" s="71"/>
    </row>
    <row r="51" spans="2:5" x14ac:dyDescent="0.3">
      <c r="B51" s="78"/>
      <c r="C51" s="71"/>
      <c r="D51" s="71"/>
      <c r="E51" s="71"/>
    </row>
    <row r="52" spans="2:5" x14ac:dyDescent="0.3">
      <c r="B52" s="78"/>
      <c r="C52" s="71"/>
      <c r="D52" s="71"/>
      <c r="E52" s="71"/>
    </row>
    <row r="53" spans="2:5" x14ac:dyDescent="0.3">
      <c r="B53" s="78"/>
      <c r="C53" s="71"/>
      <c r="D53" s="71"/>
      <c r="E53" s="71"/>
    </row>
    <row r="54" spans="2:5" x14ac:dyDescent="0.3">
      <c r="B54" s="78"/>
      <c r="C54" s="71"/>
      <c r="D54" s="71"/>
      <c r="E54" s="71"/>
    </row>
    <row r="55" spans="2:5" x14ac:dyDescent="0.3">
      <c r="B55" s="78"/>
      <c r="C55" s="71"/>
      <c r="D55" s="71"/>
      <c r="E55" s="71"/>
    </row>
    <row r="56" spans="2:5" x14ac:dyDescent="0.3">
      <c r="B56" s="78"/>
      <c r="C56" s="71"/>
      <c r="D56" s="71"/>
      <c r="E56" s="71"/>
    </row>
    <row r="57" spans="2:5" x14ac:dyDescent="0.3">
      <c r="B57" s="78"/>
      <c r="C57" s="71"/>
      <c r="D57" s="71"/>
      <c r="E57" s="71"/>
    </row>
    <row r="58" spans="2:5" x14ac:dyDescent="0.3">
      <c r="B58" s="78"/>
      <c r="C58" s="71"/>
      <c r="D58" s="71"/>
      <c r="E58" s="71"/>
    </row>
    <row r="59" spans="2:5" x14ac:dyDescent="0.3">
      <c r="B59" s="78"/>
      <c r="C59" s="71"/>
      <c r="D59" s="71"/>
      <c r="E59" s="71"/>
    </row>
    <row r="60" spans="2:5" x14ac:dyDescent="0.3">
      <c r="B60" s="78"/>
      <c r="C60" s="71"/>
      <c r="D60" s="71"/>
      <c r="E60" s="71"/>
    </row>
    <row r="61" spans="2:5" x14ac:dyDescent="0.3">
      <c r="B61" s="78"/>
      <c r="C61" s="71"/>
      <c r="D61" s="71"/>
      <c r="E61" s="71"/>
    </row>
    <row r="62" spans="2:5" x14ac:dyDescent="0.3">
      <c r="B62" s="78"/>
      <c r="C62" s="71"/>
      <c r="D62" s="71"/>
      <c r="E62" s="71"/>
    </row>
    <row r="63" spans="2:5" x14ac:dyDescent="0.3">
      <c r="B63" s="78"/>
      <c r="C63" s="71"/>
      <c r="D63" s="71"/>
      <c r="E63" s="71"/>
    </row>
    <row r="64" spans="2:5" x14ac:dyDescent="0.3">
      <c r="B64" s="78"/>
      <c r="C64" s="71"/>
      <c r="D64" s="71"/>
      <c r="E64" s="71"/>
    </row>
    <row r="65" spans="2:5" x14ac:dyDescent="0.3">
      <c r="B65" s="78"/>
      <c r="C65" s="71"/>
      <c r="D65" s="71"/>
      <c r="E65" s="71"/>
    </row>
    <row r="66" spans="2:5" x14ac:dyDescent="0.3">
      <c r="B66" s="78"/>
      <c r="C66" s="71"/>
      <c r="D66" s="71"/>
      <c r="E66" s="71"/>
    </row>
    <row r="67" spans="2:5" x14ac:dyDescent="0.3">
      <c r="B67" s="78"/>
      <c r="C67" s="71"/>
      <c r="D67" s="71"/>
      <c r="E67" s="71"/>
    </row>
    <row r="68" spans="2:5" x14ac:dyDescent="0.3">
      <c r="B68" s="78"/>
      <c r="C68" s="71"/>
      <c r="D68" s="71"/>
      <c r="E68" s="71"/>
    </row>
    <row r="69" spans="2:5" x14ac:dyDescent="0.3">
      <c r="B69" s="78"/>
      <c r="C69" s="71"/>
      <c r="D69" s="71"/>
      <c r="E69" s="71"/>
    </row>
    <row r="70" spans="2:5" x14ac:dyDescent="0.3">
      <c r="B70" s="78"/>
      <c r="C70" s="71"/>
      <c r="D70" s="71"/>
      <c r="E70" s="71"/>
    </row>
    <row r="71" spans="2:5" x14ac:dyDescent="0.3">
      <c r="B71" s="78"/>
      <c r="C71" s="71"/>
      <c r="D71" s="71"/>
      <c r="E71" s="71"/>
    </row>
    <row r="72" spans="2:5" x14ac:dyDescent="0.3">
      <c r="B72" s="78"/>
      <c r="C72" s="71"/>
      <c r="D72" s="71"/>
      <c r="E72" s="71"/>
    </row>
    <row r="73" spans="2:5" x14ac:dyDescent="0.3">
      <c r="B73" s="78"/>
      <c r="C73" s="71"/>
      <c r="D73" s="71"/>
      <c r="E73" s="71"/>
    </row>
    <row r="74" spans="2:5" x14ac:dyDescent="0.3">
      <c r="B74" s="78"/>
      <c r="C74" s="71"/>
      <c r="D74" s="71"/>
      <c r="E74" s="71"/>
    </row>
    <row r="75" spans="2:5" x14ac:dyDescent="0.3">
      <c r="B75" s="78"/>
      <c r="C75" s="71"/>
      <c r="D75" s="71"/>
      <c r="E75" s="71"/>
    </row>
    <row r="76" spans="2:5" x14ac:dyDescent="0.3">
      <c r="B76" s="78"/>
      <c r="C76" s="71"/>
      <c r="D76" s="71"/>
      <c r="E76" s="71"/>
    </row>
    <row r="77" spans="2:5" x14ac:dyDescent="0.3">
      <c r="B77" s="78"/>
      <c r="C77" s="71"/>
      <c r="D77" s="71"/>
      <c r="E77" s="71"/>
    </row>
    <row r="78" spans="2:5" x14ac:dyDescent="0.3">
      <c r="B78" s="78"/>
      <c r="C78" s="71"/>
      <c r="D78" s="71"/>
      <c r="E78" s="71"/>
    </row>
    <row r="79" spans="2:5" x14ac:dyDescent="0.3">
      <c r="B79" s="78"/>
      <c r="C79" s="71"/>
      <c r="D79" s="71"/>
      <c r="E79" s="71"/>
    </row>
    <row r="80" spans="2:5" x14ac:dyDescent="0.3">
      <c r="B80" s="78"/>
      <c r="C80" s="71"/>
      <c r="D80" s="71"/>
      <c r="E80" s="71"/>
    </row>
    <row r="81" spans="2:5" x14ac:dyDescent="0.3">
      <c r="B81" s="78"/>
      <c r="C81" s="71"/>
      <c r="D81" s="71"/>
      <c r="E81" s="71"/>
    </row>
    <row r="82" spans="2:5" x14ac:dyDescent="0.3">
      <c r="B82" s="78"/>
      <c r="C82" s="71"/>
      <c r="D82" s="71"/>
      <c r="E82" s="71"/>
    </row>
    <row r="83" spans="2:5" x14ac:dyDescent="0.3">
      <c r="B83" s="78"/>
      <c r="C83" s="71"/>
      <c r="D83" s="71"/>
      <c r="E83" s="71"/>
    </row>
    <row r="84" spans="2:5" x14ac:dyDescent="0.3">
      <c r="B84" s="78"/>
      <c r="C84" s="71"/>
      <c r="D84" s="71"/>
      <c r="E84" s="71"/>
    </row>
    <row r="85" spans="2:5" x14ac:dyDescent="0.3">
      <c r="B85" s="78"/>
      <c r="C85" s="71"/>
      <c r="D85" s="71"/>
      <c r="E85" s="71"/>
    </row>
    <row r="86" spans="2:5" x14ac:dyDescent="0.3">
      <c r="B86" s="78"/>
      <c r="C86" s="71"/>
      <c r="D86" s="71"/>
      <c r="E86" s="71"/>
    </row>
    <row r="87" spans="2:5" x14ac:dyDescent="0.3">
      <c r="B87" s="78"/>
      <c r="C87" s="71"/>
      <c r="D87" s="71"/>
      <c r="E87" s="71"/>
    </row>
    <row r="88" spans="2:5" x14ac:dyDescent="0.3">
      <c r="B88" s="78"/>
      <c r="C88" s="71"/>
      <c r="D88" s="71"/>
      <c r="E88" s="71"/>
    </row>
    <row r="89" spans="2:5" x14ac:dyDescent="0.3">
      <c r="B89" s="78"/>
      <c r="C89" s="71"/>
      <c r="D89" s="71"/>
      <c r="E89" s="71"/>
    </row>
    <row r="90" spans="2:5" x14ac:dyDescent="0.3">
      <c r="B90" s="78"/>
      <c r="C90" s="71"/>
      <c r="D90" s="71"/>
      <c r="E90" s="71"/>
    </row>
    <row r="91" spans="2:5" x14ac:dyDescent="0.3">
      <c r="B91" s="78"/>
      <c r="C91" s="71"/>
      <c r="D91" s="71"/>
      <c r="E91" s="71"/>
    </row>
    <row r="92" spans="2:5" x14ac:dyDescent="0.3">
      <c r="B92" s="78"/>
      <c r="C92" s="71"/>
      <c r="D92" s="71"/>
      <c r="E92" s="71"/>
    </row>
    <row r="93" spans="2:5" x14ac:dyDescent="0.3">
      <c r="B93" s="78"/>
      <c r="C93" s="71"/>
      <c r="D93" s="71"/>
      <c r="E93" s="71"/>
    </row>
    <row r="94" spans="2:5" x14ac:dyDescent="0.3">
      <c r="B94" s="78"/>
    </row>
    <row r="95" spans="2:5" x14ac:dyDescent="0.3">
      <c r="B95" s="78"/>
    </row>
    <row r="96" spans="2:5" x14ac:dyDescent="0.3">
      <c r="B96" s="78"/>
    </row>
    <row r="97" spans="2:2" x14ac:dyDescent="0.3">
      <c r="B97" s="78"/>
    </row>
    <row r="98" spans="2:2" x14ac:dyDescent="0.3">
      <c r="B98" s="78"/>
    </row>
    <row r="99" spans="2:2" x14ac:dyDescent="0.3">
      <c r="B99" s="78"/>
    </row>
    <row r="100" spans="2:2" x14ac:dyDescent="0.3">
      <c r="B100" s="78"/>
    </row>
    <row r="101" spans="2:2" x14ac:dyDescent="0.3">
      <c r="B101" s="78"/>
    </row>
    <row r="102" spans="2:2" x14ac:dyDescent="0.3">
      <c r="B102" s="78"/>
    </row>
    <row r="103" spans="2:2" x14ac:dyDescent="0.3">
      <c r="B103" s="78"/>
    </row>
    <row r="104" spans="2:2" x14ac:dyDescent="0.3">
      <c r="B104" s="78"/>
    </row>
    <row r="105" spans="2:2" x14ac:dyDescent="0.3">
      <c r="B105" s="78"/>
    </row>
    <row r="106" spans="2:2" x14ac:dyDescent="0.3">
      <c r="B106" s="78"/>
    </row>
    <row r="107" spans="2:2" x14ac:dyDescent="0.3">
      <c r="B107" s="78"/>
    </row>
    <row r="108" spans="2:2" x14ac:dyDescent="0.3">
      <c r="B108" s="78"/>
    </row>
    <row r="109" spans="2:2" x14ac:dyDescent="0.3">
      <c r="B109" s="78"/>
    </row>
    <row r="110" spans="2:2" x14ac:dyDescent="0.3">
      <c r="B110" s="78"/>
    </row>
    <row r="111" spans="2:2" x14ac:dyDescent="0.3">
      <c r="B111" s="78"/>
    </row>
    <row r="112" spans="2:2" x14ac:dyDescent="0.3">
      <c r="B112" s="78"/>
    </row>
    <row r="113" spans="2:2" x14ac:dyDescent="0.3">
      <c r="B113" s="78"/>
    </row>
    <row r="114" spans="2:2" x14ac:dyDescent="0.3">
      <c r="B114" s="78"/>
    </row>
    <row r="115" spans="2:2" x14ac:dyDescent="0.3">
      <c r="B115" s="78"/>
    </row>
    <row r="116" spans="2:2" x14ac:dyDescent="0.3">
      <c r="B116" s="78"/>
    </row>
    <row r="117" spans="2:2" x14ac:dyDescent="0.3">
      <c r="B117" s="78"/>
    </row>
    <row r="118" spans="2:2" x14ac:dyDescent="0.3">
      <c r="B118" s="78"/>
    </row>
    <row r="119" spans="2:2" x14ac:dyDescent="0.3">
      <c r="B119" s="78"/>
    </row>
    <row r="120" spans="2:2" x14ac:dyDescent="0.3">
      <c r="B120" s="78"/>
    </row>
    <row r="121" spans="2:2" x14ac:dyDescent="0.3">
      <c r="B121" s="78"/>
    </row>
    <row r="122" spans="2:2" x14ac:dyDescent="0.3">
      <c r="B122" s="78"/>
    </row>
    <row r="123" spans="2:2" x14ac:dyDescent="0.3">
      <c r="B123" s="78"/>
    </row>
    <row r="124" spans="2:2" x14ac:dyDescent="0.3">
      <c r="B124" s="78"/>
    </row>
    <row r="125" spans="2:2" x14ac:dyDescent="0.3">
      <c r="B125" s="78"/>
    </row>
    <row r="126" spans="2:2" x14ac:dyDescent="0.3">
      <c r="B126" s="78"/>
    </row>
    <row r="127" spans="2:2" x14ac:dyDescent="0.3">
      <c r="B127" s="78"/>
    </row>
    <row r="128" spans="2:2" x14ac:dyDescent="0.3">
      <c r="B128" s="78"/>
    </row>
    <row r="129" spans="2:2" x14ac:dyDescent="0.3">
      <c r="B129" s="78"/>
    </row>
    <row r="130" spans="2:2" x14ac:dyDescent="0.3">
      <c r="B130" s="78"/>
    </row>
    <row r="131" spans="2:2" x14ac:dyDescent="0.3">
      <c r="B131" s="78"/>
    </row>
    <row r="132" spans="2:2" x14ac:dyDescent="0.3">
      <c r="B132" s="78"/>
    </row>
    <row r="133" spans="2:2" x14ac:dyDescent="0.3">
      <c r="B133" s="78"/>
    </row>
    <row r="134" spans="2:2" x14ac:dyDescent="0.3">
      <c r="B134" s="78"/>
    </row>
    <row r="135" spans="2:2" x14ac:dyDescent="0.3">
      <c r="B135" s="78"/>
    </row>
    <row r="136" spans="2:2" x14ac:dyDescent="0.3">
      <c r="B136" s="78"/>
    </row>
    <row r="137" spans="2:2" x14ac:dyDescent="0.3">
      <c r="B137" s="78"/>
    </row>
    <row r="138" spans="2:2" x14ac:dyDescent="0.3">
      <c r="B138" s="78"/>
    </row>
    <row r="139" spans="2:2" x14ac:dyDescent="0.3">
      <c r="B139" s="78"/>
    </row>
    <row r="140" spans="2:2" x14ac:dyDescent="0.3">
      <c r="B140" s="78"/>
    </row>
    <row r="141" spans="2:2" x14ac:dyDescent="0.3">
      <c r="B141" s="78"/>
    </row>
    <row r="142" spans="2:2" x14ac:dyDescent="0.3">
      <c r="B142" s="78"/>
    </row>
    <row r="143" spans="2:2" x14ac:dyDescent="0.3">
      <c r="B143" s="78"/>
    </row>
    <row r="144" spans="2:2" x14ac:dyDescent="0.3">
      <c r="B144" s="78"/>
    </row>
    <row r="145" spans="2:2" x14ac:dyDescent="0.3">
      <c r="B145" s="78"/>
    </row>
    <row r="146" spans="2:2" x14ac:dyDescent="0.3">
      <c r="B146" s="78"/>
    </row>
    <row r="147" spans="2:2" x14ac:dyDescent="0.3">
      <c r="B147" s="78"/>
    </row>
    <row r="148" spans="2:2" x14ac:dyDescent="0.3">
      <c r="B148" s="78"/>
    </row>
    <row r="149" spans="2:2" x14ac:dyDescent="0.3">
      <c r="B149" s="78"/>
    </row>
    <row r="150" spans="2:2" x14ac:dyDescent="0.3">
      <c r="B150" s="78"/>
    </row>
    <row r="151" spans="2:2" x14ac:dyDescent="0.3">
      <c r="B151" s="78"/>
    </row>
    <row r="152" spans="2:2" x14ac:dyDescent="0.3">
      <c r="B152" s="78"/>
    </row>
    <row r="153" spans="2:2" x14ac:dyDescent="0.3">
      <c r="B153" s="78"/>
    </row>
    <row r="154" spans="2:2" x14ac:dyDescent="0.3">
      <c r="B154" s="78"/>
    </row>
    <row r="155" spans="2:2" x14ac:dyDescent="0.3">
      <c r="B155" s="78"/>
    </row>
    <row r="156" spans="2:2" x14ac:dyDescent="0.3">
      <c r="B156" s="78"/>
    </row>
    <row r="157" spans="2:2" x14ac:dyDescent="0.3">
      <c r="B157" s="78"/>
    </row>
    <row r="158" spans="2:2" x14ac:dyDescent="0.3">
      <c r="B158" s="78"/>
    </row>
    <row r="159" spans="2:2" x14ac:dyDescent="0.3">
      <c r="B159" s="78"/>
    </row>
    <row r="160" spans="2:2" x14ac:dyDescent="0.3">
      <c r="B160" s="78"/>
    </row>
    <row r="161" spans="2:2" x14ac:dyDescent="0.3">
      <c r="B161" s="78"/>
    </row>
    <row r="162" spans="2:2" x14ac:dyDescent="0.3">
      <c r="B162" s="78"/>
    </row>
    <row r="163" spans="2:2" x14ac:dyDescent="0.3">
      <c r="B163" s="78"/>
    </row>
    <row r="164" spans="2:2" x14ac:dyDescent="0.3">
      <c r="B164" s="78"/>
    </row>
    <row r="165" spans="2:2" x14ac:dyDescent="0.3">
      <c r="B165" s="78"/>
    </row>
    <row r="166" spans="2:2" x14ac:dyDescent="0.3">
      <c r="B166" s="78"/>
    </row>
    <row r="167" spans="2:2" x14ac:dyDescent="0.3">
      <c r="B167" s="78"/>
    </row>
    <row r="168" spans="2:2" x14ac:dyDescent="0.3">
      <c r="B168" s="78"/>
    </row>
    <row r="169" spans="2:2" x14ac:dyDescent="0.3">
      <c r="B169" s="78"/>
    </row>
    <row r="170" spans="2:2" x14ac:dyDescent="0.3">
      <c r="B170" s="78"/>
    </row>
    <row r="171" spans="2:2" x14ac:dyDescent="0.3">
      <c r="B171" s="78"/>
    </row>
    <row r="172" spans="2:2" x14ac:dyDescent="0.3">
      <c r="B172" s="78"/>
    </row>
    <row r="173" spans="2:2" x14ac:dyDescent="0.3">
      <c r="B173" s="78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5C0AD-3693-4C19-9FEC-AFC0C53447EF}">
  <dimension ref="A1:H146"/>
  <sheetViews>
    <sheetView zoomScale="110" zoomScaleNormal="110" workbookViewId="0">
      <selection activeCell="G7" sqref="G7"/>
    </sheetView>
  </sheetViews>
  <sheetFormatPr defaultColWidth="11.453125" defaultRowHeight="13" x14ac:dyDescent="0.3"/>
  <cols>
    <col min="1" max="1" width="32.453125" style="2" customWidth="1"/>
    <col min="2" max="2" width="14.6328125" style="3" customWidth="1"/>
    <col min="3" max="3" width="28.6328125" style="1" customWidth="1"/>
    <col min="4" max="4" width="12.26953125" style="1" customWidth="1"/>
    <col min="5" max="16384" width="11.453125" style="1"/>
  </cols>
  <sheetData>
    <row r="1" spans="1:8" ht="31" x14ac:dyDescent="0.3">
      <c r="A1" s="34" t="s">
        <v>247</v>
      </c>
      <c r="B1" s="35"/>
    </row>
    <row r="2" spans="1:8" ht="18.5" x14ac:dyDescent="0.45">
      <c r="A2" s="48" t="s">
        <v>164</v>
      </c>
      <c r="B2" s="46" t="s">
        <v>130</v>
      </c>
      <c r="C2" s="49" t="s">
        <v>165</v>
      </c>
      <c r="D2" s="50" t="s">
        <v>130</v>
      </c>
    </row>
    <row r="3" spans="1:8" ht="14.15" customHeight="1" x14ac:dyDescent="0.3">
      <c r="A3" s="53" t="s">
        <v>168</v>
      </c>
      <c r="B3" s="82">
        <f>+'Stato Patrim. Riclassificato '!B5</f>
        <v>40568595</v>
      </c>
      <c r="C3" s="54" t="s">
        <v>241</v>
      </c>
      <c r="D3" s="92">
        <f>+'Stato Patrim. Riclassificato '!D3</f>
        <v>0</v>
      </c>
    </row>
    <row r="4" spans="1:8" ht="14.15" customHeight="1" x14ac:dyDescent="0.3">
      <c r="A4" s="51" t="s">
        <v>301</v>
      </c>
      <c r="B4" s="86">
        <f>+'Stato Patrim. Riclassificato '!B7</f>
        <v>41545624</v>
      </c>
      <c r="C4" s="36" t="s">
        <v>242</v>
      </c>
      <c r="D4" s="137">
        <f>SUM('Stato Patrim. Riclassificato '!D4:D17)</f>
        <v>84526232</v>
      </c>
    </row>
    <row r="5" spans="1:8" ht="14.15" customHeight="1" x14ac:dyDescent="0.3">
      <c r="A5" s="51" t="s">
        <v>174</v>
      </c>
      <c r="B5" s="107">
        <f>+'Stato Patrim. Riclassificato '!B11</f>
        <v>60125794</v>
      </c>
      <c r="C5" s="55" t="s">
        <v>232</v>
      </c>
      <c r="D5" s="90">
        <f>SUM(D3:D4)</f>
        <v>84526232</v>
      </c>
    </row>
    <row r="6" spans="1:8" x14ac:dyDescent="0.3">
      <c r="A6" s="51" t="s">
        <v>178</v>
      </c>
      <c r="B6" s="80">
        <f>+'Stato Patrim. Riclassificato '!B15</f>
        <v>47926769</v>
      </c>
      <c r="C6" s="54" t="s">
        <v>243</v>
      </c>
      <c r="D6" s="138">
        <f>+'Stato Patrim. Riclassificato '!D19+'Stato Patrim. Riclassificato '!D20</f>
        <v>0</v>
      </c>
    </row>
    <row r="7" spans="1:8" x14ac:dyDescent="0.3">
      <c r="A7" s="56" t="s">
        <v>179</v>
      </c>
      <c r="B7" s="108">
        <f>SUM(B3:B6)</f>
        <v>190166782</v>
      </c>
      <c r="C7" s="36" t="s">
        <v>244</v>
      </c>
      <c r="D7" s="137">
        <f>SUM('Stato Patrim. Riclassificato '!D21:D33)</f>
        <v>30000000</v>
      </c>
    </row>
    <row r="8" spans="1:8" x14ac:dyDescent="0.3">
      <c r="A8" s="47"/>
      <c r="B8" s="109"/>
      <c r="C8" s="2" t="s">
        <v>231</v>
      </c>
      <c r="D8" s="137">
        <f>+'Stato Patrim. Riclassificato '!D34</f>
        <v>8243543</v>
      </c>
    </row>
    <row r="9" spans="1:8" x14ac:dyDescent="0.3">
      <c r="A9" s="52" t="s">
        <v>182</v>
      </c>
      <c r="B9" s="80">
        <f>+'Stato Patrim. Riclassificato '!B22</f>
        <v>35631476</v>
      </c>
      <c r="C9" s="2" t="s">
        <v>245</v>
      </c>
      <c r="D9" s="91">
        <f>SUM(D6:D8)</f>
        <v>38243543</v>
      </c>
    </row>
    <row r="10" spans="1:8" x14ac:dyDescent="0.3">
      <c r="A10" s="51" t="s">
        <v>187</v>
      </c>
      <c r="B10" s="86">
        <f>+'Stato Patrim. Riclassificato '!B27</f>
        <v>58013908</v>
      </c>
      <c r="C10" s="57" t="s">
        <v>246</v>
      </c>
      <c r="D10" s="95">
        <f>+D5+D9</f>
        <v>122769775</v>
      </c>
    </row>
    <row r="11" spans="1:8" x14ac:dyDescent="0.3">
      <c r="A11" s="51" t="s">
        <v>199</v>
      </c>
      <c r="B11" s="86">
        <f>+'Stato Patrim. Riclassificato '!B32</f>
        <v>1208382</v>
      </c>
      <c r="C11" s="2" t="s">
        <v>194</v>
      </c>
      <c r="D11" s="137">
        <f>+'Stato Patrim. Riclassificato '!D37</f>
        <v>4000000</v>
      </c>
    </row>
    <row r="12" spans="1:8" x14ac:dyDescent="0.3">
      <c r="A12" s="56" t="s">
        <v>190</v>
      </c>
      <c r="B12" s="85">
        <f>SUM(B9:B11)</f>
        <v>94853766</v>
      </c>
      <c r="C12" s="2" t="s">
        <v>195</v>
      </c>
      <c r="D12" s="137">
        <f>+'Stato Patrim. Riclassificato '!D38</f>
        <v>155789007</v>
      </c>
    </row>
    <row r="13" spans="1:8" x14ac:dyDescent="0.3">
      <c r="A13" s="51"/>
      <c r="B13" s="86"/>
      <c r="C13" s="2" t="s">
        <v>196</v>
      </c>
      <c r="D13" s="137">
        <f>+'Stato Patrim. Riclassificato '!D39</f>
        <v>2461766</v>
      </c>
    </row>
    <row r="14" spans="1:8" x14ac:dyDescent="0.3">
      <c r="A14" s="52"/>
      <c r="B14" s="80"/>
      <c r="C14" s="55" t="s">
        <v>197</v>
      </c>
      <c r="D14" s="90">
        <f>SUM(D11:D13)</f>
        <v>162250773</v>
      </c>
      <c r="E14" s="36"/>
      <c r="F14" s="36"/>
      <c r="G14" s="36"/>
      <c r="H14" s="36"/>
    </row>
    <row r="15" spans="1:8" ht="14.15" customHeight="1" x14ac:dyDescent="0.3">
      <c r="A15" s="58" t="s">
        <v>191</v>
      </c>
      <c r="B15" s="110">
        <f>+B7+B12</f>
        <v>285020548</v>
      </c>
      <c r="C15" s="59" t="s">
        <v>198</v>
      </c>
      <c r="D15" s="139">
        <f>+D14+D10</f>
        <v>285020548</v>
      </c>
      <c r="E15" s="36"/>
    </row>
    <row r="16" spans="1:8" x14ac:dyDescent="0.3">
      <c r="A16" s="31"/>
      <c r="B16" s="32"/>
      <c r="C16" s="36"/>
      <c r="D16" s="36"/>
      <c r="E16" s="36"/>
    </row>
    <row r="17" spans="2:5" x14ac:dyDescent="0.3">
      <c r="B17" s="33"/>
      <c r="C17" s="36"/>
      <c r="D17" s="36"/>
      <c r="E17" s="36"/>
    </row>
    <row r="18" spans="2:5" x14ac:dyDescent="0.3">
      <c r="B18" s="33"/>
      <c r="C18" s="36"/>
      <c r="D18" s="36"/>
      <c r="E18" s="36"/>
    </row>
    <row r="19" spans="2:5" x14ac:dyDescent="0.3">
      <c r="B19" s="33"/>
      <c r="C19" s="36"/>
      <c r="D19" s="36"/>
      <c r="E19" s="36"/>
    </row>
    <row r="20" spans="2:5" x14ac:dyDescent="0.3">
      <c r="B20" s="33"/>
      <c r="C20" s="36"/>
      <c r="D20" s="36"/>
      <c r="E20" s="36"/>
    </row>
    <row r="21" spans="2:5" x14ac:dyDescent="0.3">
      <c r="B21" s="33"/>
      <c r="C21" s="36"/>
      <c r="D21" s="36"/>
      <c r="E21" s="36"/>
    </row>
    <row r="22" spans="2:5" x14ac:dyDescent="0.3">
      <c r="B22" s="33"/>
      <c r="C22" s="36"/>
      <c r="D22" s="36"/>
      <c r="E22" s="36"/>
    </row>
    <row r="23" spans="2:5" x14ac:dyDescent="0.3">
      <c r="B23" s="33"/>
      <c r="C23" s="36"/>
      <c r="D23" s="36"/>
      <c r="E23" s="36"/>
    </row>
    <row r="24" spans="2:5" x14ac:dyDescent="0.3">
      <c r="B24" s="33"/>
      <c r="C24" s="36"/>
      <c r="D24" s="36"/>
      <c r="E24" s="36"/>
    </row>
    <row r="25" spans="2:5" x14ac:dyDescent="0.3">
      <c r="B25" s="33"/>
      <c r="C25" s="36"/>
      <c r="D25" s="36"/>
      <c r="E25" s="36"/>
    </row>
    <row r="26" spans="2:5" x14ac:dyDescent="0.3">
      <c r="B26" s="33"/>
      <c r="C26" s="36"/>
      <c r="D26" s="36"/>
      <c r="E26" s="36"/>
    </row>
    <row r="27" spans="2:5" x14ac:dyDescent="0.3">
      <c r="B27" s="33"/>
      <c r="C27" s="36"/>
      <c r="D27" s="36"/>
      <c r="E27" s="36"/>
    </row>
    <row r="28" spans="2:5" x14ac:dyDescent="0.3">
      <c r="B28" s="33"/>
      <c r="C28" s="36"/>
      <c r="D28" s="36"/>
      <c r="E28" s="36"/>
    </row>
    <row r="29" spans="2:5" x14ac:dyDescent="0.3">
      <c r="B29" s="33"/>
      <c r="C29" s="36"/>
      <c r="D29" s="36"/>
      <c r="E29" s="36"/>
    </row>
    <row r="30" spans="2:5" x14ac:dyDescent="0.3">
      <c r="B30" s="33"/>
      <c r="C30" s="36"/>
      <c r="D30" s="36"/>
      <c r="E30" s="36"/>
    </row>
    <row r="31" spans="2:5" x14ac:dyDescent="0.3">
      <c r="B31" s="33"/>
      <c r="C31" s="36"/>
      <c r="D31" s="36"/>
      <c r="E31" s="36"/>
    </row>
    <row r="32" spans="2:5" x14ac:dyDescent="0.3">
      <c r="B32" s="33"/>
      <c r="C32" s="36"/>
      <c r="D32" s="36"/>
      <c r="E32" s="36"/>
    </row>
    <row r="33" spans="2:5" x14ac:dyDescent="0.3">
      <c r="B33" s="33"/>
      <c r="C33" s="36"/>
      <c r="D33" s="36"/>
      <c r="E33" s="36"/>
    </row>
    <row r="34" spans="2:5" x14ac:dyDescent="0.3">
      <c r="B34" s="33"/>
      <c r="C34" s="36"/>
      <c r="D34" s="36"/>
      <c r="E34" s="36"/>
    </row>
    <row r="35" spans="2:5" x14ac:dyDescent="0.3">
      <c r="B35" s="33"/>
      <c r="C35" s="36"/>
      <c r="D35" s="36"/>
      <c r="E35" s="36"/>
    </row>
    <row r="36" spans="2:5" x14ac:dyDescent="0.3">
      <c r="B36" s="33"/>
      <c r="C36" s="36"/>
      <c r="D36" s="36"/>
      <c r="E36" s="36"/>
    </row>
    <row r="37" spans="2:5" x14ac:dyDescent="0.3">
      <c r="B37" s="33"/>
      <c r="C37" s="36"/>
      <c r="D37" s="36"/>
      <c r="E37" s="36"/>
    </row>
    <row r="38" spans="2:5" x14ac:dyDescent="0.3">
      <c r="B38" s="33"/>
      <c r="C38" s="36"/>
      <c r="D38" s="36"/>
      <c r="E38" s="36"/>
    </row>
    <row r="39" spans="2:5" x14ac:dyDescent="0.3">
      <c r="B39" s="33"/>
      <c r="C39" s="36"/>
      <c r="D39" s="36"/>
      <c r="E39" s="36"/>
    </row>
    <row r="40" spans="2:5" x14ac:dyDescent="0.3">
      <c r="B40" s="33"/>
      <c r="C40" s="36"/>
      <c r="D40" s="36"/>
      <c r="E40" s="36"/>
    </row>
    <row r="41" spans="2:5" x14ac:dyDescent="0.3">
      <c r="B41" s="33"/>
      <c r="C41" s="36"/>
      <c r="D41" s="36"/>
      <c r="E41" s="36"/>
    </row>
    <row r="42" spans="2:5" x14ac:dyDescent="0.3">
      <c r="B42" s="33"/>
      <c r="C42" s="36"/>
      <c r="D42" s="36"/>
      <c r="E42" s="36"/>
    </row>
    <row r="43" spans="2:5" x14ac:dyDescent="0.3">
      <c r="B43" s="33"/>
      <c r="C43" s="36"/>
      <c r="D43" s="36"/>
      <c r="E43" s="36"/>
    </row>
    <row r="44" spans="2:5" x14ac:dyDescent="0.3">
      <c r="B44" s="33"/>
      <c r="C44" s="36"/>
      <c r="D44" s="36"/>
      <c r="E44" s="36"/>
    </row>
    <row r="45" spans="2:5" x14ac:dyDescent="0.3">
      <c r="B45" s="33"/>
      <c r="C45" s="36"/>
      <c r="D45" s="36"/>
      <c r="E45" s="36"/>
    </row>
    <row r="46" spans="2:5" x14ac:dyDescent="0.3">
      <c r="B46" s="33"/>
      <c r="C46" s="36"/>
      <c r="D46" s="36"/>
      <c r="E46" s="36"/>
    </row>
    <row r="47" spans="2:5" x14ac:dyDescent="0.3">
      <c r="B47" s="33"/>
      <c r="C47" s="36"/>
      <c r="D47" s="36"/>
      <c r="E47" s="36"/>
    </row>
    <row r="48" spans="2:5" x14ac:dyDescent="0.3">
      <c r="B48" s="33"/>
      <c r="C48" s="36"/>
      <c r="D48" s="36"/>
      <c r="E48" s="36"/>
    </row>
    <row r="49" spans="2:5" x14ac:dyDescent="0.3">
      <c r="B49" s="33"/>
      <c r="C49" s="36"/>
      <c r="D49" s="36"/>
      <c r="E49" s="36"/>
    </row>
    <row r="50" spans="2:5" x14ac:dyDescent="0.3">
      <c r="B50" s="33"/>
      <c r="C50" s="36"/>
      <c r="D50" s="36"/>
      <c r="E50" s="36"/>
    </row>
    <row r="51" spans="2:5" x14ac:dyDescent="0.3">
      <c r="B51" s="33"/>
      <c r="C51" s="36"/>
      <c r="D51" s="36"/>
      <c r="E51" s="36"/>
    </row>
    <row r="52" spans="2:5" x14ac:dyDescent="0.3">
      <c r="B52" s="33"/>
      <c r="C52" s="36"/>
      <c r="D52" s="36"/>
      <c r="E52" s="36"/>
    </row>
    <row r="53" spans="2:5" x14ac:dyDescent="0.3">
      <c r="B53" s="33"/>
      <c r="C53" s="36"/>
      <c r="D53" s="36"/>
      <c r="E53" s="36"/>
    </row>
    <row r="54" spans="2:5" x14ac:dyDescent="0.3">
      <c r="B54" s="33"/>
      <c r="C54" s="36"/>
      <c r="D54" s="36"/>
      <c r="E54" s="36"/>
    </row>
    <row r="55" spans="2:5" x14ac:dyDescent="0.3">
      <c r="B55" s="33"/>
      <c r="C55" s="36"/>
      <c r="D55" s="36"/>
      <c r="E55" s="36"/>
    </row>
    <row r="56" spans="2:5" x14ac:dyDescent="0.3">
      <c r="B56" s="33"/>
      <c r="C56" s="36"/>
      <c r="D56" s="36"/>
      <c r="E56" s="36"/>
    </row>
    <row r="57" spans="2:5" x14ac:dyDescent="0.3">
      <c r="B57" s="33"/>
      <c r="C57" s="36"/>
      <c r="D57" s="36"/>
      <c r="E57" s="36"/>
    </row>
    <row r="58" spans="2:5" x14ac:dyDescent="0.3">
      <c r="B58" s="33"/>
      <c r="C58" s="36"/>
      <c r="D58" s="36"/>
      <c r="E58" s="36"/>
    </row>
    <row r="59" spans="2:5" x14ac:dyDescent="0.3">
      <c r="B59" s="33"/>
      <c r="C59" s="36"/>
      <c r="D59" s="36"/>
      <c r="E59" s="36"/>
    </row>
    <row r="60" spans="2:5" x14ac:dyDescent="0.3">
      <c r="B60" s="33"/>
      <c r="C60" s="36"/>
      <c r="D60" s="36"/>
      <c r="E60" s="36"/>
    </row>
    <row r="61" spans="2:5" x14ac:dyDescent="0.3">
      <c r="B61" s="33"/>
      <c r="C61" s="36"/>
      <c r="D61" s="36"/>
      <c r="E61" s="36"/>
    </row>
    <row r="62" spans="2:5" x14ac:dyDescent="0.3">
      <c r="B62" s="33"/>
      <c r="C62" s="36"/>
      <c r="D62" s="36"/>
      <c r="E62" s="36"/>
    </row>
    <row r="63" spans="2:5" x14ac:dyDescent="0.3">
      <c r="B63" s="33"/>
      <c r="C63" s="36"/>
      <c r="D63" s="36"/>
      <c r="E63" s="36"/>
    </row>
    <row r="64" spans="2:5" x14ac:dyDescent="0.3">
      <c r="B64" s="33"/>
      <c r="C64" s="36"/>
      <c r="D64" s="36"/>
      <c r="E64" s="36"/>
    </row>
    <row r="65" spans="2:5" x14ac:dyDescent="0.3">
      <c r="B65" s="33"/>
      <c r="C65" s="36"/>
      <c r="D65" s="36"/>
      <c r="E65" s="36"/>
    </row>
    <row r="66" spans="2:5" x14ac:dyDescent="0.3">
      <c r="B66" s="33"/>
      <c r="C66" s="36"/>
      <c r="D66" s="36"/>
      <c r="E66" s="36"/>
    </row>
    <row r="67" spans="2:5" x14ac:dyDescent="0.3">
      <c r="B67" s="33"/>
    </row>
    <row r="68" spans="2:5" x14ac:dyDescent="0.3">
      <c r="B68" s="33"/>
    </row>
    <row r="69" spans="2:5" x14ac:dyDescent="0.3">
      <c r="B69" s="33"/>
    </row>
    <row r="70" spans="2:5" x14ac:dyDescent="0.3">
      <c r="B70" s="33"/>
    </row>
    <row r="71" spans="2:5" x14ac:dyDescent="0.3">
      <c r="B71" s="33"/>
    </row>
    <row r="72" spans="2:5" x14ac:dyDescent="0.3">
      <c r="B72" s="33"/>
    </row>
    <row r="73" spans="2:5" x14ac:dyDescent="0.3">
      <c r="B73" s="33"/>
    </row>
    <row r="74" spans="2:5" x14ac:dyDescent="0.3">
      <c r="B74" s="33"/>
    </row>
    <row r="75" spans="2:5" x14ac:dyDescent="0.3">
      <c r="B75" s="33"/>
    </row>
    <row r="76" spans="2:5" x14ac:dyDescent="0.3">
      <c r="B76" s="33"/>
    </row>
    <row r="77" spans="2:5" x14ac:dyDescent="0.3">
      <c r="B77" s="33"/>
    </row>
    <row r="78" spans="2:5" x14ac:dyDescent="0.3">
      <c r="B78" s="33"/>
    </row>
    <row r="79" spans="2:5" x14ac:dyDescent="0.3">
      <c r="B79" s="33"/>
    </row>
    <row r="80" spans="2:5" x14ac:dyDescent="0.3">
      <c r="B80" s="33"/>
    </row>
    <row r="81" spans="2:2" x14ac:dyDescent="0.3">
      <c r="B81" s="33"/>
    </row>
    <row r="82" spans="2:2" x14ac:dyDescent="0.3">
      <c r="B82" s="33"/>
    </row>
    <row r="83" spans="2:2" x14ac:dyDescent="0.3">
      <c r="B83" s="33"/>
    </row>
    <row r="84" spans="2:2" x14ac:dyDescent="0.3">
      <c r="B84" s="33"/>
    </row>
    <row r="85" spans="2:2" x14ac:dyDescent="0.3">
      <c r="B85" s="33"/>
    </row>
    <row r="86" spans="2:2" x14ac:dyDescent="0.3">
      <c r="B86" s="33"/>
    </row>
    <row r="87" spans="2:2" x14ac:dyDescent="0.3">
      <c r="B87" s="33"/>
    </row>
    <row r="88" spans="2:2" x14ac:dyDescent="0.3">
      <c r="B88" s="33"/>
    </row>
    <row r="89" spans="2:2" x14ac:dyDescent="0.3">
      <c r="B89" s="33"/>
    </row>
    <row r="90" spans="2:2" x14ac:dyDescent="0.3">
      <c r="B90" s="33"/>
    </row>
    <row r="91" spans="2:2" x14ac:dyDescent="0.3">
      <c r="B91" s="33"/>
    </row>
    <row r="92" spans="2:2" x14ac:dyDescent="0.3">
      <c r="B92" s="33"/>
    </row>
    <row r="93" spans="2:2" x14ac:dyDescent="0.3">
      <c r="B93" s="33"/>
    </row>
    <row r="94" spans="2:2" x14ac:dyDescent="0.3">
      <c r="B94" s="33"/>
    </row>
    <row r="95" spans="2:2" x14ac:dyDescent="0.3">
      <c r="B95" s="33"/>
    </row>
    <row r="96" spans="2:2" x14ac:dyDescent="0.3">
      <c r="B96" s="33"/>
    </row>
    <row r="97" spans="2:2" x14ac:dyDescent="0.3">
      <c r="B97" s="33"/>
    </row>
    <row r="98" spans="2:2" x14ac:dyDescent="0.3">
      <c r="B98" s="33"/>
    </row>
    <row r="99" spans="2:2" x14ac:dyDescent="0.3">
      <c r="B99" s="33"/>
    </row>
    <row r="100" spans="2:2" x14ac:dyDescent="0.3">
      <c r="B100" s="33"/>
    </row>
    <row r="101" spans="2:2" x14ac:dyDescent="0.3">
      <c r="B101" s="33"/>
    </row>
    <row r="102" spans="2:2" x14ac:dyDescent="0.3">
      <c r="B102" s="33"/>
    </row>
    <row r="103" spans="2:2" x14ac:dyDescent="0.3">
      <c r="B103" s="33"/>
    </row>
    <row r="104" spans="2:2" x14ac:dyDescent="0.3">
      <c r="B104" s="33"/>
    </row>
    <row r="105" spans="2:2" x14ac:dyDescent="0.3">
      <c r="B105" s="33"/>
    </row>
    <row r="106" spans="2:2" x14ac:dyDescent="0.3">
      <c r="B106" s="33"/>
    </row>
    <row r="107" spans="2:2" x14ac:dyDescent="0.3">
      <c r="B107" s="33"/>
    </row>
    <row r="108" spans="2:2" x14ac:dyDescent="0.3">
      <c r="B108" s="33"/>
    </row>
    <row r="109" spans="2:2" x14ac:dyDescent="0.3">
      <c r="B109" s="33"/>
    </row>
    <row r="110" spans="2:2" x14ac:dyDescent="0.3">
      <c r="B110" s="33"/>
    </row>
    <row r="111" spans="2:2" x14ac:dyDescent="0.3">
      <c r="B111" s="33"/>
    </row>
    <row r="112" spans="2:2" x14ac:dyDescent="0.3">
      <c r="B112" s="33"/>
    </row>
    <row r="113" spans="2:2" x14ac:dyDescent="0.3">
      <c r="B113" s="33"/>
    </row>
    <row r="114" spans="2:2" x14ac:dyDescent="0.3">
      <c r="B114" s="33"/>
    </row>
    <row r="115" spans="2:2" x14ac:dyDescent="0.3">
      <c r="B115" s="33"/>
    </row>
    <row r="116" spans="2:2" x14ac:dyDescent="0.3">
      <c r="B116" s="33"/>
    </row>
    <row r="117" spans="2:2" x14ac:dyDescent="0.3">
      <c r="B117" s="33"/>
    </row>
    <row r="118" spans="2:2" x14ac:dyDescent="0.3">
      <c r="B118" s="33"/>
    </row>
    <row r="119" spans="2:2" x14ac:dyDescent="0.3">
      <c r="B119" s="33"/>
    </row>
    <row r="120" spans="2:2" x14ac:dyDescent="0.3">
      <c r="B120" s="33"/>
    </row>
    <row r="121" spans="2:2" x14ac:dyDescent="0.3">
      <c r="B121" s="33"/>
    </row>
    <row r="122" spans="2:2" x14ac:dyDescent="0.3">
      <c r="B122" s="33"/>
    </row>
    <row r="123" spans="2:2" x14ac:dyDescent="0.3">
      <c r="B123" s="33"/>
    </row>
    <row r="124" spans="2:2" x14ac:dyDescent="0.3">
      <c r="B124" s="33"/>
    </row>
    <row r="125" spans="2:2" x14ac:dyDescent="0.3">
      <c r="B125" s="33"/>
    </row>
    <row r="126" spans="2:2" x14ac:dyDescent="0.3">
      <c r="B126" s="33"/>
    </row>
    <row r="127" spans="2:2" x14ac:dyDescent="0.3">
      <c r="B127" s="33"/>
    </row>
    <row r="128" spans="2:2" x14ac:dyDescent="0.3">
      <c r="B128" s="33"/>
    </row>
    <row r="129" spans="2:2" x14ac:dyDescent="0.3">
      <c r="B129" s="33"/>
    </row>
    <row r="130" spans="2:2" x14ac:dyDescent="0.3">
      <c r="B130" s="33"/>
    </row>
    <row r="131" spans="2:2" x14ac:dyDescent="0.3">
      <c r="B131" s="33"/>
    </row>
    <row r="132" spans="2:2" x14ac:dyDescent="0.3">
      <c r="B132" s="33"/>
    </row>
    <row r="133" spans="2:2" x14ac:dyDescent="0.3">
      <c r="B133" s="33"/>
    </row>
    <row r="134" spans="2:2" x14ac:dyDescent="0.3">
      <c r="B134" s="33"/>
    </row>
    <row r="135" spans="2:2" x14ac:dyDescent="0.3">
      <c r="B135" s="33"/>
    </row>
    <row r="136" spans="2:2" x14ac:dyDescent="0.3">
      <c r="B136" s="33"/>
    </row>
    <row r="137" spans="2:2" x14ac:dyDescent="0.3">
      <c r="B137" s="33"/>
    </row>
    <row r="138" spans="2:2" x14ac:dyDescent="0.3">
      <c r="B138" s="33"/>
    </row>
    <row r="139" spans="2:2" x14ac:dyDescent="0.3">
      <c r="B139" s="33"/>
    </row>
    <row r="140" spans="2:2" x14ac:dyDescent="0.3">
      <c r="B140" s="33"/>
    </row>
    <row r="141" spans="2:2" x14ac:dyDescent="0.3">
      <c r="B141" s="33"/>
    </row>
    <row r="142" spans="2:2" x14ac:dyDescent="0.3">
      <c r="B142" s="33"/>
    </row>
    <row r="143" spans="2:2" x14ac:dyDescent="0.3">
      <c r="B143" s="33"/>
    </row>
    <row r="144" spans="2:2" x14ac:dyDescent="0.3">
      <c r="B144" s="33"/>
    </row>
    <row r="145" spans="2:2" x14ac:dyDescent="0.3">
      <c r="B145" s="33"/>
    </row>
    <row r="146" spans="2:2" x14ac:dyDescent="0.3">
      <c r="B146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topLeftCell="A50" zoomScale="110" zoomScaleNormal="110" workbookViewId="0">
      <selection activeCell="B67" sqref="B67"/>
    </sheetView>
  </sheetViews>
  <sheetFormatPr defaultRowHeight="13" x14ac:dyDescent="0.3"/>
  <cols>
    <col min="1" max="1" width="57.7265625" style="1" customWidth="1"/>
    <col min="2" max="2" width="14.81640625" style="1" customWidth="1"/>
    <col min="3" max="16384" width="8.7265625" style="1"/>
  </cols>
  <sheetData>
    <row r="1" spans="1:2" ht="24.75" customHeight="1" x14ac:dyDescent="0.3">
      <c r="A1" s="142" t="s">
        <v>102</v>
      </c>
      <c r="B1" s="143"/>
    </row>
    <row r="2" spans="1:2" ht="14.15" customHeight="1" x14ac:dyDescent="0.3">
      <c r="A2" s="113"/>
      <c r="B2" s="129" t="s">
        <v>130</v>
      </c>
    </row>
    <row r="3" spans="1:2" ht="14.15" customHeight="1" x14ac:dyDescent="0.3">
      <c r="A3" s="114" t="s">
        <v>101</v>
      </c>
      <c r="B3" s="115"/>
    </row>
    <row r="4" spans="1:2" ht="14.15" customHeight="1" x14ac:dyDescent="0.3">
      <c r="A4" s="116" t="s">
        <v>100</v>
      </c>
      <c r="B4" s="117">
        <v>46319521</v>
      </c>
    </row>
    <row r="5" spans="1:2" ht="14.15" customHeight="1" x14ac:dyDescent="0.3">
      <c r="A5" s="116" t="s">
        <v>104</v>
      </c>
      <c r="B5" s="117">
        <v>0</v>
      </c>
    </row>
    <row r="6" spans="1:2" ht="14.15" customHeight="1" x14ac:dyDescent="0.3">
      <c r="A6" s="116" t="s">
        <v>99</v>
      </c>
      <c r="B6" s="118">
        <v>83805218</v>
      </c>
    </row>
    <row r="7" spans="1:2" ht="14.15" customHeight="1" x14ac:dyDescent="0.3">
      <c r="A7" s="116" t="s">
        <v>98</v>
      </c>
      <c r="B7" s="117">
        <v>3912</v>
      </c>
    </row>
    <row r="8" spans="1:2" ht="14.15" customHeight="1" x14ac:dyDescent="0.3">
      <c r="A8" s="116" t="s">
        <v>97</v>
      </c>
      <c r="B8" s="117">
        <v>2457453</v>
      </c>
    </row>
    <row r="9" spans="1:2" ht="14.15" customHeight="1" x14ac:dyDescent="0.3">
      <c r="A9" s="119" t="s">
        <v>140</v>
      </c>
      <c r="B9" s="120">
        <f>SUM(B4:B8)</f>
        <v>132586104</v>
      </c>
    </row>
    <row r="10" spans="1:2" ht="14.15" customHeight="1" x14ac:dyDescent="0.3">
      <c r="A10" s="121"/>
      <c r="B10" s="122"/>
    </row>
    <row r="11" spans="1:2" ht="14.15" customHeight="1" x14ac:dyDescent="0.3">
      <c r="A11" s="114" t="s">
        <v>96</v>
      </c>
      <c r="B11" s="115"/>
    </row>
    <row r="12" spans="1:2" ht="14.15" customHeight="1" x14ac:dyDescent="0.3">
      <c r="A12" s="116" t="s">
        <v>95</v>
      </c>
      <c r="B12" s="117">
        <v>50247085</v>
      </c>
    </row>
    <row r="13" spans="1:2" ht="14.15" customHeight="1" x14ac:dyDescent="0.3">
      <c r="A13" s="116" t="s">
        <v>94</v>
      </c>
      <c r="B13" s="117">
        <v>48281531</v>
      </c>
    </row>
    <row r="14" spans="1:2" ht="14.15" customHeight="1" x14ac:dyDescent="0.3">
      <c r="A14" s="116" t="s">
        <v>93</v>
      </c>
      <c r="B14" s="117">
        <v>1398513</v>
      </c>
    </row>
    <row r="15" spans="1:2" ht="14.15" customHeight="1" x14ac:dyDescent="0.3">
      <c r="A15" s="116" t="s">
        <v>92</v>
      </c>
      <c r="B15" s="123"/>
    </row>
    <row r="16" spans="1:2" ht="14.15" customHeight="1" x14ac:dyDescent="0.3">
      <c r="A16" s="116" t="s">
        <v>91</v>
      </c>
      <c r="B16" s="117">
        <v>20628104</v>
      </c>
    </row>
    <row r="17" spans="1:2" ht="14.15" customHeight="1" x14ac:dyDescent="0.3">
      <c r="A17" s="116" t="s">
        <v>90</v>
      </c>
      <c r="B17" s="117">
        <v>5235190</v>
      </c>
    </row>
    <row r="18" spans="1:2" ht="14.15" customHeight="1" x14ac:dyDescent="0.3">
      <c r="A18" s="116" t="s">
        <v>89</v>
      </c>
      <c r="B18" s="117">
        <v>1287607</v>
      </c>
    </row>
    <row r="19" spans="1:2" ht="14.15" customHeight="1" x14ac:dyDescent="0.3">
      <c r="A19" s="116" t="s">
        <v>88</v>
      </c>
      <c r="B19" s="117">
        <v>0</v>
      </c>
    </row>
    <row r="20" spans="1:2" ht="14.15" customHeight="1" x14ac:dyDescent="0.3">
      <c r="A20" s="116" t="s">
        <v>87</v>
      </c>
      <c r="B20" s="117">
        <v>158306</v>
      </c>
    </row>
    <row r="21" spans="1:2" ht="14.15" customHeight="1" x14ac:dyDescent="0.3">
      <c r="A21" s="116" t="s">
        <v>325</v>
      </c>
      <c r="B21" s="123">
        <f>SUM(B16:B20)</f>
        <v>27309207</v>
      </c>
    </row>
    <row r="22" spans="1:2" ht="14.15" customHeight="1" x14ac:dyDescent="0.3">
      <c r="A22" s="116" t="s">
        <v>86</v>
      </c>
      <c r="B22" s="122"/>
    </row>
    <row r="23" spans="1:2" ht="14.15" customHeight="1" x14ac:dyDescent="0.3">
      <c r="A23" s="116" t="s">
        <v>85</v>
      </c>
      <c r="B23" s="117">
        <v>414278</v>
      </c>
    </row>
    <row r="24" spans="1:2" ht="14.15" customHeight="1" x14ac:dyDescent="0.3">
      <c r="A24" s="116" t="s">
        <v>84</v>
      </c>
      <c r="B24" s="117">
        <v>2852269</v>
      </c>
    </row>
    <row r="25" spans="1:2" ht="14.15" customHeight="1" x14ac:dyDescent="0.3">
      <c r="A25" s="116" t="s">
        <v>83</v>
      </c>
      <c r="B25" s="117">
        <v>0</v>
      </c>
    </row>
    <row r="26" spans="1:2" ht="14.15" customHeight="1" x14ac:dyDescent="0.3">
      <c r="A26" s="116" t="s">
        <v>160</v>
      </c>
      <c r="B26" s="117">
        <v>2687468</v>
      </c>
    </row>
    <row r="27" spans="1:2" ht="14.15" customHeight="1" x14ac:dyDescent="0.3">
      <c r="A27" s="116" t="s">
        <v>326</v>
      </c>
      <c r="B27" s="123">
        <f>SUM(B23:B26)</f>
        <v>5954015</v>
      </c>
    </row>
    <row r="28" spans="1:2" ht="14.15" customHeight="1" x14ac:dyDescent="0.3">
      <c r="A28" s="116" t="s">
        <v>105</v>
      </c>
      <c r="B28" s="117">
        <v>51006</v>
      </c>
    </row>
    <row r="29" spans="1:2" ht="14.15" customHeight="1" x14ac:dyDescent="0.3">
      <c r="A29" s="116" t="s">
        <v>82</v>
      </c>
      <c r="B29" s="117">
        <v>1836544</v>
      </c>
    </row>
    <row r="30" spans="1:2" ht="14.15" customHeight="1" x14ac:dyDescent="0.3">
      <c r="A30" s="116" t="s">
        <v>81</v>
      </c>
      <c r="B30" s="117">
        <v>0</v>
      </c>
    </row>
    <row r="31" spans="1:2" ht="14.15" customHeight="1" x14ac:dyDescent="0.3">
      <c r="A31" s="116" t="s">
        <v>80</v>
      </c>
      <c r="B31" s="117">
        <v>310020</v>
      </c>
    </row>
    <row r="32" spans="1:2" ht="14.15" customHeight="1" x14ac:dyDescent="0.3">
      <c r="A32" s="119" t="s">
        <v>139</v>
      </c>
      <c r="B32" s="120">
        <f>SUM(B28:B31)+B27+B21+SUM(B12:B14)</f>
        <v>135387921</v>
      </c>
    </row>
    <row r="33" spans="1:2" ht="14.15" customHeight="1" x14ac:dyDescent="0.3">
      <c r="A33" s="121"/>
      <c r="B33" s="122"/>
    </row>
    <row r="34" spans="1:2" ht="14.15" customHeight="1" x14ac:dyDescent="0.3">
      <c r="A34" s="124" t="s">
        <v>79</v>
      </c>
      <c r="B34" s="125">
        <f>+B9-B32</f>
        <v>-2801817</v>
      </c>
    </row>
    <row r="35" spans="1:2" ht="14.15" customHeight="1" x14ac:dyDescent="0.3">
      <c r="A35" s="121"/>
      <c r="B35" s="122"/>
    </row>
    <row r="36" spans="1:2" ht="14.15" customHeight="1" x14ac:dyDescent="0.3">
      <c r="A36" s="114" t="s">
        <v>78</v>
      </c>
      <c r="B36" s="115"/>
    </row>
    <row r="37" spans="1:2" ht="14.15" customHeight="1" x14ac:dyDescent="0.3">
      <c r="A37" s="116" t="s">
        <v>77</v>
      </c>
      <c r="B37" s="117">
        <v>123178</v>
      </c>
    </row>
    <row r="38" spans="1:2" ht="14.15" customHeight="1" x14ac:dyDescent="0.3">
      <c r="A38" s="116" t="s">
        <v>76</v>
      </c>
      <c r="B38" s="123"/>
    </row>
    <row r="39" spans="1:2" ht="14.15" customHeight="1" x14ac:dyDescent="0.3">
      <c r="A39" s="116" t="s">
        <v>75</v>
      </c>
      <c r="B39" s="117">
        <v>0</v>
      </c>
    </row>
    <row r="40" spans="1:2" ht="14.15" customHeight="1" x14ac:dyDescent="0.3">
      <c r="A40" s="116" t="s">
        <v>74</v>
      </c>
      <c r="B40" s="117">
        <v>0</v>
      </c>
    </row>
    <row r="41" spans="1:2" ht="14.15" customHeight="1" x14ac:dyDescent="0.3">
      <c r="A41" s="116" t="s">
        <v>73</v>
      </c>
      <c r="B41" s="117">
        <v>468678</v>
      </c>
    </row>
    <row r="42" spans="1:2" ht="14.15" customHeight="1" x14ac:dyDescent="0.3">
      <c r="A42" s="116" t="s">
        <v>72</v>
      </c>
      <c r="B42" s="117">
        <v>1525087</v>
      </c>
    </row>
    <row r="43" spans="1:2" ht="14.15" customHeight="1" x14ac:dyDescent="0.3">
      <c r="A43" s="116" t="s">
        <v>71</v>
      </c>
      <c r="B43" s="117">
        <v>717894</v>
      </c>
    </row>
    <row r="44" spans="1:2" ht="14.15" customHeight="1" x14ac:dyDescent="0.3">
      <c r="A44" s="116" t="s">
        <v>70</v>
      </c>
      <c r="B44" s="117">
        <v>170858</v>
      </c>
    </row>
    <row r="45" spans="1:2" ht="14.15" customHeight="1" x14ac:dyDescent="0.3">
      <c r="A45" s="119" t="s">
        <v>138</v>
      </c>
      <c r="B45" s="120">
        <f>+B37+SUM(B39:B42)-B43+B44</f>
        <v>1569907</v>
      </c>
    </row>
    <row r="46" spans="1:2" ht="14.15" customHeight="1" x14ac:dyDescent="0.3">
      <c r="A46" s="121"/>
      <c r="B46" s="122"/>
    </row>
    <row r="47" spans="1:2" ht="14.15" customHeight="1" x14ac:dyDescent="0.3">
      <c r="A47" s="114" t="s">
        <v>69</v>
      </c>
      <c r="B47" s="115"/>
    </row>
    <row r="48" spans="1:2" ht="14.15" customHeight="1" x14ac:dyDescent="0.3">
      <c r="A48" s="116" t="s">
        <v>68</v>
      </c>
      <c r="B48" s="122"/>
    </row>
    <row r="49" spans="1:7" ht="14.15" customHeight="1" x14ac:dyDescent="0.3">
      <c r="A49" s="116" t="s">
        <v>66</v>
      </c>
      <c r="B49" s="117">
        <v>2827108</v>
      </c>
    </row>
    <row r="50" spans="1:7" ht="14.15" customHeight="1" x14ac:dyDescent="0.3">
      <c r="A50" s="116" t="s">
        <v>106</v>
      </c>
      <c r="B50" s="117">
        <v>0</v>
      </c>
    </row>
    <row r="51" spans="1:7" ht="14.15" customHeight="1" x14ac:dyDescent="0.3">
      <c r="A51" s="116" t="s">
        <v>103</v>
      </c>
      <c r="B51" s="117">
        <f>3222+128084</f>
        <v>131306</v>
      </c>
    </row>
    <row r="52" spans="1:7" ht="14.15" customHeight="1" x14ac:dyDescent="0.3">
      <c r="A52" s="116" t="s">
        <v>67</v>
      </c>
      <c r="B52" s="122"/>
    </row>
    <row r="53" spans="1:7" ht="14.15" customHeight="1" x14ac:dyDescent="0.3">
      <c r="A53" s="116" t="s">
        <v>66</v>
      </c>
      <c r="B53" s="117">
        <v>22682</v>
      </c>
    </row>
    <row r="54" spans="1:7" ht="14.15" customHeight="1" x14ac:dyDescent="0.3">
      <c r="A54" s="116" t="s">
        <v>106</v>
      </c>
      <c r="B54" s="117">
        <v>47223</v>
      </c>
    </row>
    <row r="55" spans="1:7" ht="14.15" customHeight="1" x14ac:dyDescent="0.3">
      <c r="A55" s="116" t="s">
        <v>103</v>
      </c>
      <c r="B55" s="117">
        <v>622</v>
      </c>
    </row>
    <row r="56" spans="1:7" ht="11" customHeight="1" x14ac:dyDescent="0.3">
      <c r="A56" s="119" t="s">
        <v>137</v>
      </c>
      <c r="B56" s="120">
        <f>SUM(B49:B51)-SUM(B53:B55)</f>
        <v>2887887</v>
      </c>
      <c r="G56" s="1">
        <f>SUM(B49:B51)-SUM(B53:B55)</f>
        <v>2887887</v>
      </c>
    </row>
    <row r="57" spans="1:7" ht="14.15" customHeight="1" x14ac:dyDescent="0.3">
      <c r="A57" s="121"/>
      <c r="B57" s="122"/>
    </row>
    <row r="58" spans="1:7" ht="14.15" customHeight="1" x14ac:dyDescent="0.3">
      <c r="A58" s="114" t="s">
        <v>65</v>
      </c>
      <c r="B58" s="115"/>
    </row>
    <row r="59" spans="1:7" ht="14.15" customHeight="1" x14ac:dyDescent="0.3">
      <c r="A59" s="116" t="s">
        <v>64</v>
      </c>
      <c r="B59" s="117">
        <v>0</v>
      </c>
    </row>
    <row r="60" spans="1:7" ht="14.15" customHeight="1" x14ac:dyDescent="0.3">
      <c r="A60" s="116" t="s">
        <v>63</v>
      </c>
      <c r="B60" s="117">
        <v>0</v>
      </c>
    </row>
    <row r="61" spans="1:7" ht="14.15" customHeight="1" x14ac:dyDescent="0.3">
      <c r="A61" s="119" t="s">
        <v>136</v>
      </c>
      <c r="B61" s="120">
        <f>+B59-B60</f>
        <v>0</v>
      </c>
    </row>
    <row r="62" spans="1:7" ht="14.15" customHeight="1" x14ac:dyDescent="0.3">
      <c r="A62" s="121"/>
      <c r="B62" s="122"/>
    </row>
    <row r="63" spans="1:7" ht="14.15" customHeight="1" x14ac:dyDescent="0.3">
      <c r="A63" s="124" t="s">
        <v>62</v>
      </c>
      <c r="B63" s="125">
        <f>+B34+B45+B56+B61</f>
        <v>1655977</v>
      </c>
    </row>
    <row r="64" spans="1:7" ht="14.15" customHeight="1" x14ac:dyDescent="0.3">
      <c r="A64" s="121"/>
      <c r="B64" s="122"/>
    </row>
    <row r="65" spans="1:2" ht="14.15" customHeight="1" x14ac:dyDescent="0.3">
      <c r="A65" s="126" t="s">
        <v>61</v>
      </c>
      <c r="B65" s="127">
        <v>-805789</v>
      </c>
    </row>
    <row r="66" spans="1:2" ht="14.15" customHeight="1" x14ac:dyDescent="0.3">
      <c r="A66" s="116"/>
      <c r="B66" s="122"/>
    </row>
    <row r="67" spans="1:2" ht="14.15" customHeight="1" x14ac:dyDescent="0.3">
      <c r="A67" s="128" t="s">
        <v>60</v>
      </c>
      <c r="B67" s="125">
        <f>+B63-B65</f>
        <v>2461766</v>
      </c>
    </row>
  </sheetData>
  <mergeCells count="1">
    <mergeCell ref="A1:B1"/>
  </mergeCells>
  <phoneticPr fontId="1" type="noConversion"/>
  <pageMargins left="0.78740157480314965" right="0" top="0" bottom="0" header="0" footer="0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0EAB-6802-43D6-A6A0-176AFA509C03}">
  <dimension ref="A1:B36"/>
  <sheetViews>
    <sheetView topLeftCell="A9" workbookViewId="0">
      <selection activeCell="B3" sqref="B3:B36"/>
    </sheetView>
  </sheetViews>
  <sheetFormatPr defaultRowHeight="12.5" x14ac:dyDescent="0.25"/>
  <cols>
    <col min="1" max="1" width="60.90625" customWidth="1"/>
    <col min="2" max="2" width="15.453125" customWidth="1"/>
  </cols>
  <sheetData>
    <row r="1" spans="1:2" ht="31" x14ac:dyDescent="0.25">
      <c r="A1" s="142" t="s">
        <v>153</v>
      </c>
      <c r="B1" s="143"/>
    </row>
    <row r="2" spans="1:2" x14ac:dyDescent="0.25">
      <c r="A2" s="26"/>
      <c r="B2" s="28" t="s">
        <v>154</v>
      </c>
    </row>
    <row r="3" spans="1:2" ht="13" x14ac:dyDescent="0.3">
      <c r="A3" s="29" t="s">
        <v>155</v>
      </c>
      <c r="B3" s="130">
        <f>+'Conto Economico'!B9</f>
        <v>132586104</v>
      </c>
    </row>
    <row r="4" spans="1:2" x14ac:dyDescent="0.25">
      <c r="A4" s="27"/>
      <c r="B4" s="131"/>
    </row>
    <row r="5" spans="1:2" x14ac:dyDescent="0.25">
      <c r="A5" s="27" t="s">
        <v>159</v>
      </c>
      <c r="B5" s="131"/>
    </row>
    <row r="6" spans="1:2" x14ac:dyDescent="0.25">
      <c r="A6" s="27" t="s">
        <v>156</v>
      </c>
      <c r="B6" s="131">
        <f>+'Conto Economico'!B12</f>
        <v>50247085</v>
      </c>
    </row>
    <row r="7" spans="1:2" x14ac:dyDescent="0.25">
      <c r="A7" s="27" t="s">
        <v>157</v>
      </c>
      <c r="B7" s="131">
        <f>+'Conto Economico'!B13</f>
        <v>48281531</v>
      </c>
    </row>
    <row r="8" spans="1:2" x14ac:dyDescent="0.25">
      <c r="A8" s="27" t="s">
        <v>158</v>
      </c>
      <c r="B8" s="131">
        <f>+'Conto Economico'!B14</f>
        <v>1398513</v>
      </c>
    </row>
    <row r="9" spans="1:2" x14ac:dyDescent="0.25">
      <c r="A9" s="27" t="s">
        <v>105</v>
      </c>
      <c r="B9" s="131">
        <f>+'Conto Economico'!B28</f>
        <v>51006</v>
      </c>
    </row>
    <row r="10" spans="1:2" x14ac:dyDescent="0.25">
      <c r="A10" s="27" t="s">
        <v>80</v>
      </c>
      <c r="B10" s="131">
        <f>+'Conto Economico'!B31</f>
        <v>310020</v>
      </c>
    </row>
    <row r="11" spans="1:2" ht="13" x14ac:dyDescent="0.3">
      <c r="A11" s="29" t="s">
        <v>141</v>
      </c>
      <c r="B11" s="130">
        <f>SUM(B6:B10)</f>
        <v>100288155</v>
      </c>
    </row>
    <row r="12" spans="1:2" x14ac:dyDescent="0.25">
      <c r="A12" s="27"/>
      <c r="B12" s="131"/>
    </row>
    <row r="13" spans="1:2" ht="13" x14ac:dyDescent="0.3">
      <c r="A13" s="29" t="s">
        <v>142</v>
      </c>
      <c r="B13" s="130">
        <f>B3-B11</f>
        <v>32297949</v>
      </c>
    </row>
    <row r="14" spans="1:2" x14ac:dyDescent="0.25">
      <c r="A14" s="27"/>
      <c r="B14" s="131"/>
    </row>
    <row r="15" spans="1:2" x14ac:dyDescent="0.25">
      <c r="A15" s="25" t="s">
        <v>143</v>
      </c>
      <c r="B15" s="132">
        <f>SUM('Conto Economico'!B16:B20)</f>
        <v>27309207</v>
      </c>
    </row>
    <row r="16" spans="1:2" x14ac:dyDescent="0.25">
      <c r="A16" s="27"/>
      <c r="B16" s="131"/>
    </row>
    <row r="17" spans="1:2" ht="13" x14ac:dyDescent="0.3">
      <c r="A17" s="29" t="s">
        <v>161</v>
      </c>
      <c r="B17" s="130">
        <f>B13-B15</f>
        <v>4988742</v>
      </c>
    </row>
    <row r="18" spans="1:2" x14ac:dyDescent="0.25">
      <c r="A18" s="27"/>
      <c r="B18" s="131"/>
    </row>
    <row r="19" spans="1:2" x14ac:dyDescent="0.25">
      <c r="A19" s="27" t="s">
        <v>144</v>
      </c>
      <c r="B19" s="131">
        <f>SUM('Conto Economico'!B23:B26)</f>
        <v>5954015</v>
      </c>
    </row>
    <row r="20" spans="1:2" x14ac:dyDescent="0.25">
      <c r="A20" s="27" t="s">
        <v>145</v>
      </c>
      <c r="B20" s="131">
        <f>SUM('Conto Economico'!B29)</f>
        <v>1836544</v>
      </c>
    </row>
    <row r="21" spans="1:2" x14ac:dyDescent="0.25">
      <c r="A21" s="27" t="s">
        <v>146</v>
      </c>
      <c r="B21" s="131">
        <f>+'Conto Economico'!B30</f>
        <v>0</v>
      </c>
    </row>
    <row r="22" spans="1:2" x14ac:dyDescent="0.25">
      <c r="A22" s="27"/>
      <c r="B22" s="131"/>
    </row>
    <row r="23" spans="1:2" ht="13" x14ac:dyDescent="0.3">
      <c r="A23" s="29" t="s">
        <v>236</v>
      </c>
      <c r="B23" s="130">
        <f>B17-B19-B20-B21</f>
        <v>-2801817</v>
      </c>
    </row>
    <row r="24" spans="1:2" x14ac:dyDescent="0.25">
      <c r="A24" s="27"/>
      <c r="B24" s="131"/>
    </row>
    <row r="25" spans="1:2" x14ac:dyDescent="0.25">
      <c r="A25" s="27" t="s">
        <v>147</v>
      </c>
      <c r="B25" s="131">
        <f>SUM('Conto Economico'!B37:B42)</f>
        <v>2116943</v>
      </c>
    </row>
    <row r="26" spans="1:2" x14ac:dyDescent="0.25">
      <c r="A26" s="27" t="s">
        <v>148</v>
      </c>
      <c r="B26" s="131">
        <f>+'Conto Economico'!B43</f>
        <v>717894</v>
      </c>
    </row>
    <row r="27" spans="1:2" x14ac:dyDescent="0.25">
      <c r="A27" s="27" t="s">
        <v>149</v>
      </c>
      <c r="B27" s="131">
        <f>+'Conto Economico'!B44</f>
        <v>170858</v>
      </c>
    </row>
    <row r="28" spans="1:2" x14ac:dyDescent="0.25">
      <c r="A28" s="27" t="s">
        <v>150</v>
      </c>
      <c r="B28" s="131">
        <f>+'Conto Economico'!B56</f>
        <v>2887887</v>
      </c>
    </row>
    <row r="29" spans="1:2" x14ac:dyDescent="0.25">
      <c r="A29" s="27"/>
      <c r="B29" s="131"/>
    </row>
    <row r="30" spans="1:2" x14ac:dyDescent="0.25">
      <c r="A30" s="27" t="s">
        <v>151</v>
      </c>
      <c r="B30" s="131">
        <f>+'Conto Economico'!B61</f>
        <v>0</v>
      </c>
    </row>
    <row r="31" spans="1:2" x14ac:dyDescent="0.25">
      <c r="A31" s="27"/>
      <c r="B31" s="131"/>
    </row>
    <row r="32" spans="1:2" ht="13" x14ac:dyDescent="0.3">
      <c r="A32" s="29" t="s">
        <v>237</v>
      </c>
      <c r="B32" s="130">
        <f>B23+B25-B26+B27+B28+B30</f>
        <v>1655977</v>
      </c>
    </row>
    <row r="33" spans="1:2" x14ac:dyDescent="0.25">
      <c r="A33" s="27"/>
      <c r="B33" s="131"/>
    </row>
    <row r="34" spans="1:2" x14ac:dyDescent="0.25">
      <c r="A34" s="27" t="s">
        <v>152</v>
      </c>
      <c r="B34" s="131">
        <f>+'Conto Economico'!B65</f>
        <v>-805789</v>
      </c>
    </row>
    <row r="35" spans="1:2" x14ac:dyDescent="0.25">
      <c r="A35" s="27"/>
      <c r="B35" s="131"/>
    </row>
    <row r="36" spans="1:2" ht="13" x14ac:dyDescent="0.3">
      <c r="A36" s="29" t="s">
        <v>235</v>
      </c>
      <c r="B36" s="130">
        <f>B32-B34</f>
        <v>2461766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1C672-1187-4800-9AF6-9E4CD1631AE1}">
  <dimension ref="A1:B23"/>
  <sheetViews>
    <sheetView workbookViewId="0">
      <selection activeCell="B2" sqref="B1:B1048576"/>
    </sheetView>
  </sheetViews>
  <sheetFormatPr defaultRowHeight="12.5" x14ac:dyDescent="0.25"/>
  <cols>
    <col min="1" max="1" width="47.90625" customWidth="1"/>
    <col min="2" max="2" width="16.36328125" customWidth="1"/>
  </cols>
  <sheetData>
    <row r="1" spans="1:2" ht="31" x14ac:dyDescent="0.25">
      <c r="A1" s="144" t="s">
        <v>153</v>
      </c>
      <c r="B1" s="145"/>
    </row>
    <row r="2" spans="1:2" x14ac:dyDescent="0.25">
      <c r="A2" s="60"/>
      <c r="B2" s="62" t="s">
        <v>154</v>
      </c>
    </row>
    <row r="3" spans="1:2" x14ac:dyDescent="0.25">
      <c r="A3" s="63" t="s">
        <v>155</v>
      </c>
      <c r="B3" s="133">
        <f>+'Conto Economico Riclassificato'!B3</f>
        <v>132586104</v>
      </c>
    </row>
    <row r="4" spans="1:2" x14ac:dyDescent="0.25">
      <c r="A4" s="61"/>
      <c r="B4" s="134"/>
    </row>
    <row r="5" spans="1:2" x14ac:dyDescent="0.25">
      <c r="A5" s="61" t="s">
        <v>248</v>
      </c>
      <c r="B5" s="134">
        <f>+'Conto Economico Riclassificato'!B11</f>
        <v>100288155</v>
      </c>
    </row>
    <row r="6" spans="1:2" x14ac:dyDescent="0.25">
      <c r="A6" s="61"/>
      <c r="B6" s="134"/>
    </row>
    <row r="7" spans="1:2" x14ac:dyDescent="0.25">
      <c r="A7" s="64" t="s">
        <v>249</v>
      </c>
      <c r="B7" s="135">
        <f>+B3-B5</f>
        <v>32297949</v>
      </c>
    </row>
    <row r="8" spans="1:2" x14ac:dyDescent="0.25">
      <c r="A8" s="63"/>
      <c r="B8" s="133"/>
    </row>
    <row r="9" spans="1:2" x14ac:dyDescent="0.25">
      <c r="A9" s="61" t="s">
        <v>250</v>
      </c>
      <c r="B9" s="134">
        <f>+'Conto Economico Riclassificato'!B15</f>
        <v>27309207</v>
      </c>
    </row>
    <row r="10" spans="1:2" x14ac:dyDescent="0.25">
      <c r="A10" s="61"/>
      <c r="B10" s="134"/>
    </row>
    <row r="11" spans="1:2" x14ac:dyDescent="0.25">
      <c r="A11" s="64" t="s">
        <v>251</v>
      </c>
      <c r="B11" s="135">
        <f>+B7-B9</f>
        <v>4988742</v>
      </c>
    </row>
    <row r="12" spans="1:2" x14ac:dyDescent="0.25">
      <c r="A12" s="63"/>
      <c r="B12" s="133"/>
    </row>
    <row r="13" spans="1:2" x14ac:dyDescent="0.25">
      <c r="A13" s="61" t="s">
        <v>252</v>
      </c>
      <c r="B13" s="134">
        <f>SUM('Conto Economico Riclassificato'!B19:B21)</f>
        <v>7790559</v>
      </c>
    </row>
    <row r="14" spans="1:2" x14ac:dyDescent="0.25">
      <c r="A14" s="61"/>
      <c r="B14" s="134"/>
    </row>
    <row r="15" spans="1:2" x14ac:dyDescent="0.25">
      <c r="A15" s="64" t="s">
        <v>253</v>
      </c>
      <c r="B15" s="135">
        <f>+B11-B13</f>
        <v>-2801817</v>
      </c>
    </row>
    <row r="16" spans="1:2" x14ac:dyDescent="0.25">
      <c r="A16" s="63"/>
      <c r="B16" s="133"/>
    </row>
    <row r="17" spans="1:2" x14ac:dyDescent="0.25">
      <c r="A17" s="61" t="s">
        <v>255</v>
      </c>
      <c r="B17" s="134">
        <f>+'Conto Economico Riclassificato'!B25-'Conto Economico Riclassificato'!B26+'Conto Economico Riclassificato'!B27+'Conto Economico Riclassificato'!B28+'Conto Economico Riclassificato'!B30</f>
        <v>4457794</v>
      </c>
    </row>
    <row r="18" spans="1:2" x14ac:dyDescent="0.25">
      <c r="A18" s="61"/>
      <c r="B18" s="134"/>
    </row>
    <row r="19" spans="1:2" x14ac:dyDescent="0.25">
      <c r="A19" s="64" t="s">
        <v>254</v>
      </c>
      <c r="B19" s="135">
        <f>+B15+B17</f>
        <v>1655977</v>
      </c>
    </row>
    <row r="20" spans="1:2" x14ac:dyDescent="0.25">
      <c r="A20" s="61"/>
      <c r="B20" s="134"/>
    </row>
    <row r="21" spans="1:2" x14ac:dyDescent="0.25">
      <c r="A21" s="61" t="s">
        <v>256</v>
      </c>
      <c r="B21" s="134">
        <f>+'Conto Economico Riclassificato'!B34</f>
        <v>-805789</v>
      </c>
    </row>
    <row r="22" spans="1:2" x14ac:dyDescent="0.25">
      <c r="A22" s="61"/>
      <c r="B22" s="134"/>
    </row>
    <row r="23" spans="1:2" x14ac:dyDescent="0.25">
      <c r="A23" s="64" t="s">
        <v>257</v>
      </c>
      <c r="B23" s="135">
        <f>+B19-B21</f>
        <v>2461766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3456-6EBC-4AAC-AF33-08735C58EDA8}">
  <dimension ref="A1:F30"/>
  <sheetViews>
    <sheetView workbookViewId="0">
      <selection activeCell="C12" sqref="C12:C30"/>
    </sheetView>
  </sheetViews>
  <sheetFormatPr defaultRowHeight="12.5" x14ac:dyDescent="0.25"/>
  <cols>
    <col min="1" max="1" width="30.90625" customWidth="1"/>
    <col min="2" max="2" width="38.6328125" customWidth="1"/>
    <col min="3" max="3" width="15.36328125" bestFit="1" customWidth="1"/>
  </cols>
  <sheetData>
    <row r="1" spans="1:4" ht="13" x14ac:dyDescent="0.3">
      <c r="A1" s="65" t="s">
        <v>162</v>
      </c>
    </row>
    <row r="3" spans="1:4" s="30" customFormat="1" x14ac:dyDescent="0.25">
      <c r="A3" s="30" t="s">
        <v>268</v>
      </c>
    </row>
    <row r="4" spans="1:4" s="30" customFormat="1" x14ac:dyDescent="0.25">
      <c r="A4" s="30" t="s">
        <v>261</v>
      </c>
      <c r="B4" s="30" t="s">
        <v>262</v>
      </c>
      <c r="C4" s="30" t="s">
        <v>263</v>
      </c>
      <c r="D4" s="30" t="s">
        <v>264</v>
      </c>
    </row>
    <row r="5" spans="1:4" x14ac:dyDescent="0.25">
      <c r="A5" s="30" t="s">
        <v>234</v>
      </c>
      <c r="B5" s="30" t="s">
        <v>307</v>
      </c>
      <c r="C5" s="45">
        <f>+'Sintesi CE Riclassificato'!B23/'Stato Patrim. Riclassificato '!D40</f>
        <v>1.5172599516675338E-2</v>
      </c>
      <c r="D5" s="30" t="s">
        <v>269</v>
      </c>
    </row>
    <row r="6" spans="1:4" x14ac:dyDescent="0.25">
      <c r="A6" s="30" t="s">
        <v>238</v>
      </c>
      <c r="B6" s="30" t="s">
        <v>308</v>
      </c>
      <c r="C6" s="45">
        <f>+'Conto Economico Riclassificato'!B23/'Stato Patrimoniale Passivo'!B4</f>
        <v>-0.70045424999999994</v>
      </c>
      <c r="D6" s="30" t="s">
        <v>272</v>
      </c>
    </row>
    <row r="7" spans="1:4" x14ac:dyDescent="0.25">
      <c r="A7" s="30" t="s">
        <v>239</v>
      </c>
      <c r="B7" s="30" t="s">
        <v>309</v>
      </c>
      <c r="C7" s="45">
        <f>+'Conto Economico Riclassificato'!B23/'Conto Economico'!B4</f>
        <v>-6.0488902724188359E-2</v>
      </c>
      <c r="D7" s="30" t="s">
        <v>273</v>
      </c>
    </row>
    <row r="8" spans="1:4" x14ac:dyDescent="0.25">
      <c r="A8" s="30" t="s">
        <v>240</v>
      </c>
      <c r="B8" s="30" t="s">
        <v>310</v>
      </c>
      <c r="C8" s="45">
        <f>+'Conto Economico Riclassificato'!B17/'Conto Economico'!B4</f>
        <v>0.10770279770380181</v>
      </c>
    </row>
    <row r="9" spans="1:4" x14ac:dyDescent="0.25">
      <c r="A9" s="30" t="s">
        <v>266</v>
      </c>
      <c r="B9" s="30" t="s">
        <v>267</v>
      </c>
      <c r="C9">
        <f>+'Conto Economico'!B4/'Sintesi SP Riclassificato'!B15</f>
        <v>0.16251291819142807</v>
      </c>
    </row>
    <row r="11" spans="1:4" x14ac:dyDescent="0.25">
      <c r="A11" s="30" t="s">
        <v>274</v>
      </c>
    </row>
    <row r="12" spans="1:4" x14ac:dyDescent="0.25">
      <c r="A12" s="30" t="s">
        <v>275</v>
      </c>
      <c r="B12" s="30" t="s">
        <v>276</v>
      </c>
      <c r="C12" s="111">
        <f>+'Sintesi SP Riclassificato'!B12/'Sintesi SP Riclassificato'!B15</f>
        <v>0.33279623755407278</v>
      </c>
    </row>
    <row r="13" spans="1:4" x14ac:dyDescent="0.25">
      <c r="A13" s="30" t="s">
        <v>277</v>
      </c>
      <c r="B13" s="30" t="s">
        <v>278</v>
      </c>
      <c r="C13" s="111">
        <f>+'Sintesi SP Riclassificato'!B7/'Sintesi SP Riclassificato'!B15</f>
        <v>0.66720376244592727</v>
      </c>
    </row>
    <row r="14" spans="1:4" x14ac:dyDescent="0.25">
      <c r="A14" s="30" t="s">
        <v>279</v>
      </c>
      <c r="B14" s="30" t="s">
        <v>280</v>
      </c>
      <c r="C14" s="111">
        <f>+'Sintesi SP Riclassificato'!B7/'Sintesi SP Riclassificato'!B12</f>
        <v>2.0048416633241533</v>
      </c>
    </row>
    <row r="15" spans="1:4" x14ac:dyDescent="0.25">
      <c r="A15" s="30" t="s">
        <v>281</v>
      </c>
      <c r="B15" s="30" t="s">
        <v>282</v>
      </c>
      <c r="C15" s="111">
        <f>+'Sintesi SP Riclassificato'!D5/'Sintesi SP Riclassificato'!B15</f>
        <v>0.29656188858355575</v>
      </c>
    </row>
    <row r="16" spans="1:4" x14ac:dyDescent="0.25">
      <c r="A16" s="30" t="s">
        <v>283</v>
      </c>
      <c r="B16" s="30" t="s">
        <v>284</v>
      </c>
      <c r="C16" s="111">
        <f>+'Sintesi SP Riclassificato'!D9/'Sintesi SP Riclassificato'!B15</f>
        <v>0.13417819616289559</v>
      </c>
    </row>
    <row r="17" spans="1:6" x14ac:dyDescent="0.25">
      <c r="A17" s="30" t="s">
        <v>311</v>
      </c>
      <c r="B17" s="30" t="s">
        <v>285</v>
      </c>
      <c r="C17" s="111">
        <f>+('Sintesi SP Riclassificato'!D11+'Sintesi SP Riclassificato'!D12)/'Sintesi SP Riclassificato'!B15</f>
        <v>0.56062276253851007</v>
      </c>
      <c r="D17" s="30" t="s">
        <v>292</v>
      </c>
    </row>
    <row r="18" spans="1:6" x14ac:dyDescent="0.25">
      <c r="A18" s="30" t="s">
        <v>312</v>
      </c>
      <c r="B18" s="30" t="s">
        <v>286</v>
      </c>
      <c r="C18" s="111">
        <f>+'Sintesi SP Riclassificato'!D10/'Sintesi SP Riclassificato'!B15</f>
        <v>0.43074008474645131</v>
      </c>
      <c r="D18" s="30" t="s">
        <v>287</v>
      </c>
    </row>
    <row r="19" spans="1:6" x14ac:dyDescent="0.25">
      <c r="A19" s="30" t="s">
        <v>270</v>
      </c>
      <c r="B19" s="30" t="s">
        <v>288</v>
      </c>
      <c r="C19" s="111">
        <f>+'Sintesi SP Riclassificato'!D14/'Sintesi SP Riclassificato'!D10</f>
        <v>1.3215856508656141</v>
      </c>
      <c r="D19" s="30" t="s">
        <v>293</v>
      </c>
    </row>
    <row r="20" spans="1:6" x14ac:dyDescent="0.25">
      <c r="A20" s="30" t="s">
        <v>289</v>
      </c>
      <c r="B20" s="30" t="s">
        <v>290</v>
      </c>
      <c r="C20" s="111">
        <f>+'Sintesi SP Riclassificato'!D10/('Sintesi SP Riclassificato'!D11+'Sintesi SP Riclassificato'!D12)</f>
        <v>0.7683242877903359</v>
      </c>
      <c r="D20" s="30"/>
    </row>
    <row r="21" spans="1:6" x14ac:dyDescent="0.25">
      <c r="A21" s="30" t="s">
        <v>271</v>
      </c>
      <c r="B21" s="30" t="s">
        <v>265</v>
      </c>
      <c r="C21" s="111">
        <f>+'Sintesi SP Riclassificato'!B15/'Sintesi SP Riclassificato'!D14</f>
        <v>1.7566668110727583</v>
      </c>
      <c r="D21" s="30" t="s">
        <v>270</v>
      </c>
    </row>
    <row r="22" spans="1:6" x14ac:dyDescent="0.25">
      <c r="A22" s="30"/>
      <c r="B22" s="30"/>
      <c r="C22" s="111"/>
      <c r="D22" s="30"/>
    </row>
    <row r="23" spans="1:6" x14ac:dyDescent="0.25">
      <c r="A23" s="30" t="s">
        <v>291</v>
      </c>
      <c r="C23" s="111"/>
    </row>
    <row r="24" spans="1:6" s="30" customFormat="1" x14ac:dyDescent="0.25">
      <c r="A24" s="30" t="s">
        <v>294</v>
      </c>
      <c r="B24" s="30" t="s">
        <v>295</v>
      </c>
      <c r="C24" s="112">
        <f>+('Sintesi SP Riclassificato'!D14+'Sintesi SP Riclassificato'!D9)/'Sintesi SP Riclassificato'!B12</f>
        <v>2.1137201447541893</v>
      </c>
    </row>
    <row r="25" spans="1:6" s="30" customFormat="1" x14ac:dyDescent="0.25">
      <c r="A25" s="30" t="s">
        <v>296</v>
      </c>
      <c r="B25" s="30" t="s">
        <v>297</v>
      </c>
      <c r="C25" s="112">
        <f>+'Sintesi SP Riclassificato'!D14/'Sintesi SP Riclassificato'!B12</f>
        <v>1.7105359106142397</v>
      </c>
    </row>
    <row r="26" spans="1:6" s="30" customFormat="1" x14ac:dyDescent="0.25">
      <c r="A26" s="30" t="s">
        <v>298</v>
      </c>
      <c r="B26" s="30" t="s">
        <v>299</v>
      </c>
      <c r="C26" s="112">
        <f>+'Sintesi SP Riclassificato'!D9/'Sintesi SP Riclassificato'!B12</f>
        <v>0.40318423413994969</v>
      </c>
      <c r="F26" s="30" t="s">
        <v>168</v>
      </c>
    </row>
    <row r="27" spans="1:6" x14ac:dyDescent="0.25">
      <c r="A27" s="30" t="s">
        <v>300</v>
      </c>
      <c r="B27" s="30" t="s">
        <v>302</v>
      </c>
      <c r="C27" s="112">
        <f>+'Sintesi SP Riclassificato'!B7/'Sintesi SP Riclassificato'!D5</f>
        <v>2.2497960396483778</v>
      </c>
      <c r="F27" t="s">
        <v>301</v>
      </c>
    </row>
    <row r="28" spans="1:6" x14ac:dyDescent="0.25">
      <c r="A28" s="30" t="s">
        <v>303</v>
      </c>
      <c r="B28" s="30" t="s">
        <v>304</v>
      </c>
      <c r="C28" s="112">
        <f>+'Sintesi SP Riclassificato'!B3/'Sintesi SP Riclassificato'!D5</f>
        <v>0.47995272047617121</v>
      </c>
      <c r="F28" t="s">
        <v>174</v>
      </c>
    </row>
    <row r="29" spans="1:6" x14ac:dyDescent="0.25">
      <c r="A29" s="30" t="s">
        <v>305</v>
      </c>
      <c r="B29" s="30" t="s">
        <v>306</v>
      </c>
      <c r="C29" s="112">
        <f>+('Sintesi SP Riclassificato'!B3+'Sintesi SP Riclassificato'!B4+'Sintesi SP Riclassificato'!B5)/'Sintesi SP Riclassificato'!D5</f>
        <v>1.6827913611480989</v>
      </c>
    </row>
    <row r="30" spans="1:6" s="30" customFormat="1" x14ac:dyDescent="0.25">
      <c r="A30" s="30" t="s">
        <v>313</v>
      </c>
      <c r="B30" s="30" t="s">
        <v>258</v>
      </c>
      <c r="C30" s="112">
        <f>+'Sintesi SP Riclassificato'!B3+'Sintesi SP Riclassificato'!B5-'Sintesi SP Riclassificato'!D4</f>
        <v>16168157</v>
      </c>
      <c r="D30" s="30" t="s">
        <v>260</v>
      </c>
      <c r="E30" s="30" t="s">
        <v>259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Stato Patrimoniale Attivo</vt:lpstr>
      <vt:lpstr>Stato Patrimoniale Passivo</vt:lpstr>
      <vt:lpstr>Stato Patrim. Riclassificato </vt:lpstr>
      <vt:lpstr>Sintesi SP Riclassificato</vt:lpstr>
      <vt:lpstr>Conto Economico</vt:lpstr>
      <vt:lpstr>Conto Economico Riclassificato</vt:lpstr>
      <vt:lpstr>Sintesi CE Riclassificato</vt:lpstr>
      <vt:lpstr>Indici Bilancio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ROSATO PAOLO</dc:creator>
  <cp:lastModifiedBy>ROSATO PAOLO</cp:lastModifiedBy>
  <cp:lastPrinted>2023-01-28T10:09:54Z</cp:lastPrinted>
  <dcterms:created xsi:type="dcterms:W3CDTF">2011-09-26T17:34:58Z</dcterms:created>
  <dcterms:modified xsi:type="dcterms:W3CDTF">2023-05-15T12:54:43Z</dcterms:modified>
</cp:coreProperties>
</file>