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bla\Lisa_HP\Lisa_Teaching\UniTS_Teaching\UniTS_2023_24\Disegni Longitudinali e Personalità 2023_24\File dati Esercitazioni da caricare\"/>
    </mc:Choice>
  </mc:AlternateContent>
  <xr:revisionPtr revIDLastSave="0" documentId="13_ncr:1_{E75524BE-EBD5-4DA7-A3A9-3C2DF3CFC785}" xr6:coauthVersionLast="47" xr6:coauthVersionMax="47" xr10:uidLastSave="{00000000-0000-0000-0000-000000000000}"/>
  <bookViews>
    <workbookView xWindow="-108" yWindow="-108" windowWidth="23256" windowHeight="12456" activeTab="1" xr2:uid="{AA0D5A2C-C039-48D0-AFFD-8A6148315E85}"/>
  </bookViews>
  <sheets>
    <sheet name="foglio 1" sheetId="1" r:id="rId1"/>
    <sheet name="foglio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F10" i="1"/>
  <c r="F7" i="1"/>
  <c r="J2" i="1"/>
  <c r="K2" i="1"/>
  <c r="F21" i="1"/>
  <c r="F20" i="1"/>
  <c r="F17" i="1"/>
  <c r="F18" i="1" s="1"/>
  <c r="F15" i="1"/>
  <c r="J7" i="1"/>
  <c r="L89" i="1"/>
  <c r="L88" i="1"/>
  <c r="G2" i="1"/>
  <c r="H2" i="1" s="1"/>
  <c r="Q41" i="2"/>
  <c r="Q38" i="2"/>
  <c r="Q22" i="2"/>
  <c r="Q26" i="2"/>
  <c r="Q24" i="2"/>
  <c r="J2" i="2"/>
  <c r="L2" i="2" s="1"/>
  <c r="L17" i="2" l="1"/>
  <c r="L25" i="2"/>
  <c r="L49" i="2"/>
  <c r="L57" i="2"/>
  <c r="L81" i="2"/>
  <c r="K7" i="2"/>
  <c r="M7" i="2" s="1"/>
  <c r="K25" i="2"/>
  <c r="M25" i="2" s="1"/>
  <c r="K31" i="2"/>
  <c r="M31" i="2" s="1"/>
  <c r="K39" i="2"/>
  <c r="M39" i="2" s="1"/>
  <c r="K57" i="2"/>
  <c r="M57" i="2" s="1"/>
  <c r="K58" i="2"/>
  <c r="M58" i="2" s="1"/>
  <c r="K65" i="2"/>
  <c r="M65" i="2" s="1"/>
  <c r="J3" i="2"/>
  <c r="L3" i="2" s="1"/>
  <c r="J4" i="2"/>
  <c r="L4" i="2" s="1"/>
  <c r="J5" i="2"/>
  <c r="L5" i="2" s="1"/>
  <c r="J6" i="2"/>
  <c r="L6" i="2" s="1"/>
  <c r="J7" i="2"/>
  <c r="L7" i="2" s="1"/>
  <c r="J8" i="2"/>
  <c r="L8" i="2" s="1"/>
  <c r="J9" i="2"/>
  <c r="L9" i="2" s="1"/>
  <c r="J10" i="2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7" i="2"/>
  <c r="J18" i="2"/>
  <c r="L18" i="2" s="1"/>
  <c r="J19" i="2"/>
  <c r="L19" i="2" s="1"/>
  <c r="J20" i="2"/>
  <c r="L20" i="2" s="1"/>
  <c r="J21" i="2"/>
  <c r="L21" i="2" s="1"/>
  <c r="J22" i="2"/>
  <c r="L22" i="2" s="1"/>
  <c r="J23" i="2"/>
  <c r="L23" i="2" s="1"/>
  <c r="J24" i="2"/>
  <c r="L24" i="2" s="1"/>
  <c r="J25" i="2"/>
  <c r="J26" i="2"/>
  <c r="L26" i="2" s="1"/>
  <c r="J27" i="2"/>
  <c r="L27" i="2" s="1"/>
  <c r="J28" i="2"/>
  <c r="L28" i="2" s="1"/>
  <c r="J29" i="2"/>
  <c r="L29" i="2" s="1"/>
  <c r="J30" i="2"/>
  <c r="L30" i="2" s="1"/>
  <c r="J31" i="2"/>
  <c r="L31" i="2" s="1"/>
  <c r="J32" i="2"/>
  <c r="L32" i="2" s="1"/>
  <c r="J33" i="2"/>
  <c r="L33" i="2" s="1"/>
  <c r="J34" i="2"/>
  <c r="L34" i="2" s="1"/>
  <c r="J35" i="2"/>
  <c r="L35" i="2" s="1"/>
  <c r="J36" i="2"/>
  <c r="L36" i="2" s="1"/>
  <c r="J37" i="2"/>
  <c r="L37" i="2" s="1"/>
  <c r="J38" i="2"/>
  <c r="L38" i="2" s="1"/>
  <c r="J39" i="2"/>
  <c r="L39" i="2" s="1"/>
  <c r="J40" i="2"/>
  <c r="L40" i="2" s="1"/>
  <c r="J41" i="2"/>
  <c r="L41" i="2" s="1"/>
  <c r="J42" i="2"/>
  <c r="L42" i="2" s="1"/>
  <c r="J43" i="2"/>
  <c r="L43" i="2" s="1"/>
  <c r="J44" i="2"/>
  <c r="L44" i="2" s="1"/>
  <c r="J45" i="2"/>
  <c r="L45" i="2" s="1"/>
  <c r="J46" i="2"/>
  <c r="L46" i="2" s="1"/>
  <c r="J47" i="2"/>
  <c r="L47" i="2" s="1"/>
  <c r="J48" i="2"/>
  <c r="L48" i="2" s="1"/>
  <c r="J49" i="2"/>
  <c r="J50" i="2"/>
  <c r="L50" i="2" s="1"/>
  <c r="J51" i="2"/>
  <c r="L51" i="2" s="1"/>
  <c r="J52" i="2"/>
  <c r="L52" i="2" s="1"/>
  <c r="J53" i="2"/>
  <c r="L53" i="2" s="1"/>
  <c r="J54" i="2"/>
  <c r="L54" i="2" s="1"/>
  <c r="J55" i="2"/>
  <c r="L55" i="2" s="1"/>
  <c r="J56" i="2"/>
  <c r="L56" i="2" s="1"/>
  <c r="J57" i="2"/>
  <c r="J58" i="2"/>
  <c r="L58" i="2" s="1"/>
  <c r="J59" i="2"/>
  <c r="L59" i="2" s="1"/>
  <c r="J60" i="2"/>
  <c r="L60" i="2" s="1"/>
  <c r="J61" i="2"/>
  <c r="L61" i="2" s="1"/>
  <c r="J62" i="2"/>
  <c r="L62" i="2" s="1"/>
  <c r="J63" i="2"/>
  <c r="L63" i="2" s="1"/>
  <c r="J64" i="2"/>
  <c r="L64" i="2" s="1"/>
  <c r="J65" i="2"/>
  <c r="L65" i="2" s="1"/>
  <c r="J66" i="2"/>
  <c r="L66" i="2" s="1"/>
  <c r="J67" i="2"/>
  <c r="L67" i="2" s="1"/>
  <c r="J68" i="2"/>
  <c r="L68" i="2" s="1"/>
  <c r="J69" i="2"/>
  <c r="L69" i="2" s="1"/>
  <c r="J70" i="2"/>
  <c r="L70" i="2" s="1"/>
  <c r="J71" i="2"/>
  <c r="L71" i="2" s="1"/>
  <c r="J72" i="2"/>
  <c r="L72" i="2" s="1"/>
  <c r="J73" i="2"/>
  <c r="L73" i="2" s="1"/>
  <c r="J74" i="2"/>
  <c r="L74" i="2" s="1"/>
  <c r="J75" i="2"/>
  <c r="L75" i="2" s="1"/>
  <c r="J76" i="2"/>
  <c r="L76" i="2" s="1"/>
  <c r="J77" i="2"/>
  <c r="L77" i="2" s="1"/>
  <c r="J78" i="2"/>
  <c r="L78" i="2" s="1"/>
  <c r="J79" i="2"/>
  <c r="L79" i="2" s="1"/>
  <c r="J80" i="2"/>
  <c r="L80" i="2" s="1"/>
  <c r="J81" i="2"/>
  <c r="J82" i="2"/>
  <c r="L82" i="2" s="1"/>
  <c r="J83" i="2"/>
  <c r="L83" i="2" s="1"/>
  <c r="J84" i="2"/>
  <c r="L84" i="2" s="1"/>
  <c r="J85" i="2"/>
  <c r="L85" i="2" s="1"/>
  <c r="J86" i="2"/>
  <c r="L86" i="2" s="1"/>
  <c r="D88" i="2"/>
  <c r="D89" i="2"/>
  <c r="C89" i="2"/>
  <c r="B89" i="2"/>
  <c r="C88" i="2"/>
  <c r="B88" i="2"/>
  <c r="G86" i="2"/>
  <c r="G85" i="2"/>
  <c r="H85" i="2" s="1"/>
  <c r="N85" i="2" s="1"/>
  <c r="G84" i="2"/>
  <c r="K84" i="2" s="1"/>
  <c r="M84" i="2" s="1"/>
  <c r="H83" i="2"/>
  <c r="N83" i="2" s="1"/>
  <c r="G83" i="2"/>
  <c r="K83" i="2" s="1"/>
  <c r="M83" i="2" s="1"/>
  <c r="G82" i="2"/>
  <c r="H82" i="2" s="1"/>
  <c r="N82" i="2" s="1"/>
  <c r="G81" i="2"/>
  <c r="H81" i="2" s="1"/>
  <c r="N81" i="2" s="1"/>
  <c r="G80" i="2"/>
  <c r="H80" i="2" s="1"/>
  <c r="N80" i="2" s="1"/>
  <c r="H79" i="2"/>
  <c r="N79" i="2" s="1"/>
  <c r="G79" i="2"/>
  <c r="K79" i="2" s="1"/>
  <c r="M79" i="2" s="1"/>
  <c r="G78" i="2"/>
  <c r="G77" i="2"/>
  <c r="H77" i="2" s="1"/>
  <c r="N77" i="2" s="1"/>
  <c r="G76" i="2"/>
  <c r="K76" i="2" s="1"/>
  <c r="M76" i="2" s="1"/>
  <c r="G75" i="2"/>
  <c r="K75" i="2" s="1"/>
  <c r="M75" i="2" s="1"/>
  <c r="G74" i="2"/>
  <c r="H74" i="2" s="1"/>
  <c r="N74" i="2" s="1"/>
  <c r="G73" i="2"/>
  <c r="H73" i="2" s="1"/>
  <c r="N73" i="2" s="1"/>
  <c r="G72" i="2"/>
  <c r="G71" i="2"/>
  <c r="K71" i="2" s="1"/>
  <c r="M71" i="2" s="1"/>
  <c r="G70" i="2"/>
  <c r="G69" i="2"/>
  <c r="H69" i="2" s="1"/>
  <c r="N69" i="2" s="1"/>
  <c r="G68" i="2"/>
  <c r="G67" i="2"/>
  <c r="K67" i="2" s="1"/>
  <c r="M67" i="2" s="1"/>
  <c r="G66" i="2"/>
  <c r="H66" i="2" s="1"/>
  <c r="N66" i="2" s="1"/>
  <c r="G65" i="2"/>
  <c r="H65" i="2" s="1"/>
  <c r="N65" i="2" s="1"/>
  <c r="G64" i="2"/>
  <c r="G63" i="2"/>
  <c r="H63" i="2" s="1"/>
  <c r="N63" i="2" s="1"/>
  <c r="G62" i="2"/>
  <c r="G61" i="2"/>
  <c r="H61" i="2" s="1"/>
  <c r="N61" i="2" s="1"/>
  <c r="G60" i="2"/>
  <c r="G59" i="2"/>
  <c r="K59" i="2" s="1"/>
  <c r="M59" i="2" s="1"/>
  <c r="G58" i="2"/>
  <c r="H58" i="2" s="1"/>
  <c r="N58" i="2" s="1"/>
  <c r="G57" i="2"/>
  <c r="H57" i="2" s="1"/>
  <c r="N57" i="2" s="1"/>
  <c r="G56" i="2"/>
  <c r="H55" i="2"/>
  <c r="N55" i="2" s="1"/>
  <c r="G55" i="2"/>
  <c r="K55" i="2" s="1"/>
  <c r="M55" i="2" s="1"/>
  <c r="G54" i="2"/>
  <c r="G53" i="2"/>
  <c r="H53" i="2" s="1"/>
  <c r="N53" i="2" s="1"/>
  <c r="G52" i="2"/>
  <c r="H51" i="2"/>
  <c r="N51" i="2" s="1"/>
  <c r="G51" i="2"/>
  <c r="K51" i="2" s="1"/>
  <c r="M51" i="2" s="1"/>
  <c r="G50" i="2"/>
  <c r="H50" i="2" s="1"/>
  <c r="N50" i="2" s="1"/>
  <c r="G49" i="2"/>
  <c r="H49" i="2" s="1"/>
  <c r="N49" i="2" s="1"/>
  <c r="G48" i="2"/>
  <c r="H47" i="2"/>
  <c r="N47" i="2" s="1"/>
  <c r="G47" i="2"/>
  <c r="K47" i="2" s="1"/>
  <c r="M47" i="2" s="1"/>
  <c r="G46" i="2"/>
  <c r="G45" i="2"/>
  <c r="H45" i="2" s="1"/>
  <c r="N45" i="2" s="1"/>
  <c r="G44" i="2"/>
  <c r="G43" i="2"/>
  <c r="K43" i="2" s="1"/>
  <c r="M43" i="2" s="1"/>
  <c r="G42" i="2"/>
  <c r="H42" i="2" s="1"/>
  <c r="N42" i="2" s="1"/>
  <c r="G41" i="2"/>
  <c r="H41" i="2" s="1"/>
  <c r="N41" i="2" s="1"/>
  <c r="G40" i="2"/>
  <c r="G39" i="2"/>
  <c r="H39" i="2" s="1"/>
  <c r="N39" i="2" s="1"/>
  <c r="G38" i="2"/>
  <c r="G37" i="2"/>
  <c r="H37" i="2" s="1"/>
  <c r="N37" i="2" s="1"/>
  <c r="G36" i="2"/>
  <c r="G35" i="2"/>
  <c r="K35" i="2" s="1"/>
  <c r="M35" i="2" s="1"/>
  <c r="G34" i="2"/>
  <c r="H34" i="2" s="1"/>
  <c r="N34" i="2" s="1"/>
  <c r="G33" i="2"/>
  <c r="H33" i="2" s="1"/>
  <c r="N33" i="2" s="1"/>
  <c r="G32" i="2"/>
  <c r="G31" i="2"/>
  <c r="H31" i="2" s="1"/>
  <c r="N31" i="2" s="1"/>
  <c r="G30" i="2"/>
  <c r="G29" i="2"/>
  <c r="H29" i="2" s="1"/>
  <c r="N29" i="2" s="1"/>
  <c r="G28" i="2"/>
  <c r="G27" i="2"/>
  <c r="K27" i="2" s="1"/>
  <c r="M27" i="2" s="1"/>
  <c r="G26" i="2"/>
  <c r="H26" i="2" s="1"/>
  <c r="N26" i="2" s="1"/>
  <c r="G25" i="2"/>
  <c r="H25" i="2" s="1"/>
  <c r="N25" i="2" s="1"/>
  <c r="G24" i="2"/>
  <c r="H23" i="2"/>
  <c r="N23" i="2" s="1"/>
  <c r="G23" i="2"/>
  <c r="K23" i="2" s="1"/>
  <c r="M23" i="2" s="1"/>
  <c r="G22" i="2"/>
  <c r="G21" i="2"/>
  <c r="H21" i="2" s="1"/>
  <c r="N21" i="2" s="1"/>
  <c r="G20" i="2"/>
  <c r="H19" i="2"/>
  <c r="N19" i="2" s="1"/>
  <c r="G19" i="2"/>
  <c r="K19" i="2" s="1"/>
  <c r="M19" i="2" s="1"/>
  <c r="G18" i="2"/>
  <c r="H18" i="2" s="1"/>
  <c r="N18" i="2" s="1"/>
  <c r="G17" i="2"/>
  <c r="H17" i="2" s="1"/>
  <c r="N17" i="2" s="1"/>
  <c r="G16" i="2"/>
  <c r="H15" i="2"/>
  <c r="N15" i="2" s="1"/>
  <c r="G15" i="2"/>
  <c r="K15" i="2" s="1"/>
  <c r="M15" i="2" s="1"/>
  <c r="G14" i="2"/>
  <c r="G13" i="2"/>
  <c r="H13" i="2" s="1"/>
  <c r="N13" i="2" s="1"/>
  <c r="G12" i="2"/>
  <c r="G11" i="2"/>
  <c r="K11" i="2" s="1"/>
  <c r="M11" i="2" s="1"/>
  <c r="G10" i="2"/>
  <c r="H10" i="2" s="1"/>
  <c r="N10" i="2" s="1"/>
  <c r="G9" i="2"/>
  <c r="H9" i="2" s="1"/>
  <c r="N9" i="2" s="1"/>
  <c r="G8" i="2"/>
  <c r="G7" i="2"/>
  <c r="H7" i="2" s="1"/>
  <c r="N7" i="2" s="1"/>
  <c r="G6" i="2"/>
  <c r="G5" i="2"/>
  <c r="H5" i="2" s="1"/>
  <c r="N5" i="2" s="1"/>
  <c r="G4" i="2"/>
  <c r="G3" i="2"/>
  <c r="K3" i="2" s="1"/>
  <c r="M3" i="2" s="1"/>
  <c r="G2" i="2"/>
  <c r="N3" i="1"/>
  <c r="N4" i="1"/>
  <c r="O4" i="1" s="1"/>
  <c r="N5" i="1"/>
  <c r="N6" i="1"/>
  <c r="O6" i="1" s="1"/>
  <c r="N7" i="1"/>
  <c r="O7" i="1" s="1"/>
  <c r="N8" i="1"/>
  <c r="N9" i="1"/>
  <c r="N10" i="1"/>
  <c r="O10" i="1" s="1"/>
  <c r="N11" i="1"/>
  <c r="N12" i="1"/>
  <c r="O12" i="1" s="1"/>
  <c r="N13" i="1"/>
  <c r="N14" i="1"/>
  <c r="O14" i="1" s="1"/>
  <c r="N15" i="1"/>
  <c r="O15" i="1" s="1"/>
  <c r="N16" i="1"/>
  <c r="O16" i="1" s="1"/>
  <c r="N17" i="1"/>
  <c r="O17" i="1" s="1"/>
  <c r="N18" i="1"/>
  <c r="O18" i="1" s="1"/>
  <c r="N19" i="1"/>
  <c r="N20" i="1"/>
  <c r="O20" i="1" s="1"/>
  <c r="N21" i="1"/>
  <c r="N22" i="1"/>
  <c r="O22" i="1" s="1"/>
  <c r="N23" i="1"/>
  <c r="O23" i="1" s="1"/>
  <c r="N24" i="1"/>
  <c r="N25" i="1"/>
  <c r="O25" i="1" s="1"/>
  <c r="N26" i="1"/>
  <c r="N27" i="1"/>
  <c r="N28" i="1"/>
  <c r="O28" i="1" s="1"/>
  <c r="N29" i="1"/>
  <c r="N30" i="1"/>
  <c r="O30" i="1" s="1"/>
  <c r="N31" i="1"/>
  <c r="O31" i="1" s="1"/>
  <c r="N32" i="1"/>
  <c r="O32" i="1" s="1"/>
  <c r="N33" i="1"/>
  <c r="O33" i="1" s="1"/>
  <c r="N34" i="1"/>
  <c r="O34" i="1" s="1"/>
  <c r="N35" i="1"/>
  <c r="N36" i="1"/>
  <c r="O36" i="1" s="1"/>
  <c r="N37" i="1"/>
  <c r="N38" i="1"/>
  <c r="N39" i="1"/>
  <c r="O39" i="1" s="1"/>
  <c r="N40" i="1"/>
  <c r="O40" i="1" s="1"/>
  <c r="N41" i="1"/>
  <c r="O41" i="1" s="1"/>
  <c r="N42" i="1"/>
  <c r="O42" i="1" s="1"/>
  <c r="N43" i="1"/>
  <c r="N44" i="1"/>
  <c r="N45" i="1"/>
  <c r="N46" i="1"/>
  <c r="O46" i="1" s="1"/>
  <c r="N47" i="1"/>
  <c r="O47" i="1" s="1"/>
  <c r="N48" i="1"/>
  <c r="N49" i="1"/>
  <c r="O49" i="1" s="1"/>
  <c r="N50" i="1"/>
  <c r="O50" i="1" s="1"/>
  <c r="N51" i="1"/>
  <c r="N52" i="1"/>
  <c r="O52" i="1" s="1"/>
  <c r="N53" i="1"/>
  <c r="N54" i="1"/>
  <c r="O54" i="1" s="1"/>
  <c r="N55" i="1"/>
  <c r="O55" i="1" s="1"/>
  <c r="N56" i="1"/>
  <c r="O56" i="1" s="1"/>
  <c r="N57" i="1"/>
  <c r="O57" i="1" s="1"/>
  <c r="N58" i="1"/>
  <c r="O58" i="1" s="1"/>
  <c r="N59" i="1"/>
  <c r="N60" i="1"/>
  <c r="O60" i="1" s="1"/>
  <c r="N61" i="1"/>
  <c r="N62" i="1"/>
  <c r="O62" i="1" s="1"/>
  <c r="N63" i="1"/>
  <c r="O63" i="1" s="1"/>
  <c r="N64" i="1"/>
  <c r="N65" i="1"/>
  <c r="O65" i="1" s="1"/>
  <c r="N66" i="1"/>
  <c r="O66" i="1" s="1"/>
  <c r="N67" i="1"/>
  <c r="N68" i="1"/>
  <c r="N69" i="1"/>
  <c r="N70" i="1"/>
  <c r="O70" i="1" s="1"/>
  <c r="N71" i="1"/>
  <c r="O71" i="1" s="1"/>
  <c r="N72" i="1"/>
  <c r="N73" i="1"/>
  <c r="O73" i="1" s="1"/>
  <c r="N74" i="1"/>
  <c r="O74" i="1" s="1"/>
  <c r="N75" i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N84" i="1"/>
  <c r="O84" i="1" s="1"/>
  <c r="N85" i="1"/>
  <c r="O85" i="1" s="1"/>
  <c r="N86" i="1"/>
  <c r="N2" i="1"/>
  <c r="O2" i="1" s="1"/>
  <c r="O8" i="1"/>
  <c r="O9" i="1"/>
  <c r="O24" i="1"/>
  <c r="O26" i="1"/>
  <c r="O48" i="1"/>
  <c r="O64" i="1"/>
  <c r="O72" i="1"/>
  <c r="O3" i="1"/>
  <c r="O5" i="1"/>
  <c r="O11" i="1"/>
  <c r="O13" i="1"/>
  <c r="O19" i="1"/>
  <c r="O21" i="1"/>
  <c r="O27" i="1"/>
  <c r="O29" i="1"/>
  <c r="O35" i="1"/>
  <c r="O37" i="1"/>
  <c r="O38" i="1"/>
  <c r="O43" i="1"/>
  <c r="O44" i="1"/>
  <c r="O45" i="1"/>
  <c r="O51" i="1"/>
  <c r="O53" i="1"/>
  <c r="O59" i="1"/>
  <c r="O61" i="1"/>
  <c r="O67" i="1"/>
  <c r="O68" i="1"/>
  <c r="O69" i="1"/>
  <c r="O75" i="1"/>
  <c r="O83" i="1"/>
  <c r="O86" i="1"/>
  <c r="J3" i="1"/>
  <c r="K3" i="1" s="1"/>
  <c r="J4" i="1"/>
  <c r="K4" i="1" s="1"/>
  <c r="J5" i="1"/>
  <c r="K5" i="1" s="1"/>
  <c r="J6" i="1"/>
  <c r="K6" i="1" s="1"/>
  <c r="K7" i="1"/>
  <c r="J8" i="1"/>
  <c r="K8" i="1" s="1"/>
  <c r="J9" i="1"/>
  <c r="K9" i="1" s="1"/>
  <c r="J10" i="1"/>
  <c r="K10" i="1" s="1"/>
  <c r="J11" i="1"/>
  <c r="K11" i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/>
  <c r="J29" i="1"/>
  <c r="K29" i="1" s="1"/>
  <c r="J30" i="1"/>
  <c r="K30" i="1" s="1"/>
  <c r="J31" i="1"/>
  <c r="K31" i="1" s="1"/>
  <c r="J32" i="1"/>
  <c r="K32" i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/>
  <c r="J40" i="1"/>
  <c r="K40" i="1" s="1"/>
  <c r="J41" i="1"/>
  <c r="K41" i="1" s="1"/>
  <c r="J42" i="1"/>
  <c r="K42" i="1" s="1"/>
  <c r="J43" i="1"/>
  <c r="K43" i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/>
  <c r="J69" i="1"/>
  <c r="K69" i="1" s="1"/>
  <c r="J70" i="1"/>
  <c r="K70" i="1" s="1"/>
  <c r="J71" i="1"/>
  <c r="K71" i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/>
  <c r="J78" i="1"/>
  <c r="K78" i="1" s="1"/>
  <c r="J79" i="1"/>
  <c r="K79" i="1" s="1"/>
  <c r="J80" i="1"/>
  <c r="K80" i="1" s="1"/>
  <c r="J81" i="1"/>
  <c r="K81" i="1"/>
  <c r="J82" i="1"/>
  <c r="K82" i="1" s="1"/>
  <c r="J83" i="1"/>
  <c r="K83" i="1"/>
  <c r="J84" i="1"/>
  <c r="K84" i="1" s="1"/>
  <c r="J85" i="1"/>
  <c r="K85" i="1" s="1"/>
  <c r="J86" i="1"/>
  <c r="K86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/>
  <c r="G13" i="1"/>
  <c r="H13" i="1"/>
  <c r="G14" i="1"/>
  <c r="H14" i="1" s="1"/>
  <c r="G15" i="1"/>
  <c r="H15" i="1" s="1"/>
  <c r="G16" i="1"/>
  <c r="H16" i="1" s="1"/>
  <c r="G17" i="1"/>
  <c r="H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/>
  <c r="G46" i="1"/>
  <c r="H46" i="1"/>
  <c r="G47" i="1"/>
  <c r="H47" i="1" s="1"/>
  <c r="G48" i="1"/>
  <c r="H48" i="1" s="1"/>
  <c r="G49" i="1"/>
  <c r="H49" i="1" s="1"/>
  <c r="G50" i="1"/>
  <c r="H50" i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/>
  <c r="G75" i="1"/>
  <c r="H75" i="1" s="1"/>
  <c r="G76" i="1"/>
  <c r="H76" i="1" s="1"/>
  <c r="G77" i="1"/>
  <c r="H77" i="1" s="1"/>
  <c r="G78" i="1"/>
  <c r="H78" i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C88" i="1"/>
  <c r="D88" i="1"/>
  <c r="C89" i="1"/>
  <c r="D89" i="1"/>
  <c r="B89" i="1"/>
  <c r="B88" i="1"/>
  <c r="H3" i="2" l="1"/>
  <c r="N3" i="2" s="1"/>
  <c r="H35" i="2"/>
  <c r="N35" i="2" s="1"/>
  <c r="H67" i="2"/>
  <c r="N67" i="2" s="1"/>
  <c r="K63" i="2"/>
  <c r="M63" i="2" s="1"/>
  <c r="K33" i="2"/>
  <c r="M33" i="2" s="1"/>
  <c r="H75" i="2"/>
  <c r="N75" i="2" s="1"/>
  <c r="K81" i="2"/>
  <c r="M81" i="2" s="1"/>
  <c r="H11" i="2"/>
  <c r="N11" i="2" s="1"/>
  <c r="H43" i="2"/>
  <c r="N43" i="2" s="1"/>
  <c r="Q35" i="2"/>
  <c r="Q30" i="2"/>
  <c r="Q32" i="2"/>
  <c r="K73" i="2"/>
  <c r="M73" i="2" s="1"/>
  <c r="K49" i="2"/>
  <c r="M49" i="2" s="1"/>
  <c r="K17" i="2"/>
  <c r="M17" i="2" s="1"/>
  <c r="H71" i="2"/>
  <c r="N71" i="2" s="1"/>
  <c r="H27" i="2"/>
  <c r="N27" i="2" s="1"/>
  <c r="H59" i="2"/>
  <c r="N59" i="2" s="1"/>
  <c r="K66" i="2"/>
  <c r="M66" i="2" s="1"/>
  <c r="K41" i="2"/>
  <c r="M41" i="2" s="1"/>
  <c r="K9" i="2"/>
  <c r="M9" i="2" s="1"/>
  <c r="R21" i="1"/>
  <c r="H16" i="2"/>
  <c r="N16" i="2" s="1"/>
  <c r="K16" i="2"/>
  <c r="M16" i="2" s="1"/>
  <c r="H48" i="2"/>
  <c r="N48" i="2" s="1"/>
  <c r="K48" i="2"/>
  <c r="M48" i="2" s="1"/>
  <c r="K4" i="2"/>
  <c r="M4" i="2" s="1"/>
  <c r="H4" i="2"/>
  <c r="N4" i="2" s="1"/>
  <c r="K30" i="2"/>
  <c r="M30" i="2" s="1"/>
  <c r="H30" i="2"/>
  <c r="N30" i="2" s="1"/>
  <c r="K36" i="2"/>
  <c r="M36" i="2" s="1"/>
  <c r="H36" i="2"/>
  <c r="N36" i="2" s="1"/>
  <c r="K62" i="2"/>
  <c r="M62" i="2" s="1"/>
  <c r="H62" i="2"/>
  <c r="N62" i="2" s="1"/>
  <c r="K68" i="2"/>
  <c r="M68" i="2" s="1"/>
  <c r="H68" i="2"/>
  <c r="N68" i="2" s="1"/>
  <c r="L88" i="2"/>
  <c r="Q18" i="2" s="1"/>
  <c r="K42" i="2"/>
  <c r="M42" i="2" s="1"/>
  <c r="H24" i="2"/>
  <c r="N24" i="2" s="1"/>
  <c r="K24" i="2"/>
  <c r="M24" i="2" s="1"/>
  <c r="H56" i="2"/>
  <c r="N56" i="2" s="1"/>
  <c r="K56" i="2"/>
  <c r="M56" i="2" s="1"/>
  <c r="K82" i="2"/>
  <c r="M82" i="2" s="1"/>
  <c r="K18" i="2"/>
  <c r="M18" i="2" s="1"/>
  <c r="K6" i="2"/>
  <c r="M6" i="2" s="1"/>
  <c r="H6" i="2"/>
  <c r="N6" i="2" s="1"/>
  <c r="K44" i="2"/>
  <c r="M44" i="2" s="1"/>
  <c r="H44" i="2"/>
  <c r="N44" i="2" s="1"/>
  <c r="K38" i="2"/>
  <c r="M38" i="2" s="1"/>
  <c r="H38" i="2"/>
  <c r="N38" i="2" s="1"/>
  <c r="K70" i="2"/>
  <c r="M70" i="2" s="1"/>
  <c r="H70" i="2"/>
  <c r="N70" i="2" s="1"/>
  <c r="H32" i="2"/>
  <c r="N32" i="2" s="1"/>
  <c r="K32" i="2"/>
  <c r="M32" i="2" s="1"/>
  <c r="H64" i="2"/>
  <c r="N64" i="2" s="1"/>
  <c r="K64" i="2"/>
  <c r="M64" i="2" s="1"/>
  <c r="K34" i="2"/>
  <c r="M34" i="2" s="1"/>
  <c r="K12" i="2"/>
  <c r="M12" i="2" s="1"/>
  <c r="H12" i="2"/>
  <c r="N12" i="2" s="1"/>
  <c r="K14" i="2"/>
  <c r="M14" i="2" s="1"/>
  <c r="H14" i="2"/>
  <c r="N14" i="2" s="1"/>
  <c r="K20" i="2"/>
  <c r="M20" i="2" s="1"/>
  <c r="H20" i="2"/>
  <c r="N20" i="2" s="1"/>
  <c r="K46" i="2"/>
  <c r="M46" i="2" s="1"/>
  <c r="H46" i="2"/>
  <c r="N46" i="2" s="1"/>
  <c r="H52" i="2"/>
  <c r="N52" i="2" s="1"/>
  <c r="K52" i="2"/>
  <c r="M52" i="2" s="1"/>
  <c r="K78" i="2"/>
  <c r="M78" i="2" s="1"/>
  <c r="H78" i="2"/>
  <c r="N78" i="2" s="1"/>
  <c r="K74" i="2"/>
  <c r="M74" i="2" s="1"/>
  <c r="K10" i="2"/>
  <c r="M10" i="2" s="1"/>
  <c r="K2" i="2"/>
  <c r="M2" i="2" s="1"/>
  <c r="H2" i="2"/>
  <c r="N2" i="2" s="1"/>
  <c r="P3" i="2"/>
  <c r="Q3" i="2" s="1"/>
  <c r="H8" i="2"/>
  <c r="N8" i="2" s="1"/>
  <c r="K8" i="2"/>
  <c r="M8" i="2" s="1"/>
  <c r="H40" i="2"/>
  <c r="N40" i="2" s="1"/>
  <c r="K40" i="2"/>
  <c r="M40" i="2" s="1"/>
  <c r="H72" i="2"/>
  <c r="N72" i="2" s="1"/>
  <c r="K72" i="2"/>
  <c r="M72" i="2" s="1"/>
  <c r="K50" i="2"/>
  <c r="M50" i="2" s="1"/>
  <c r="K22" i="2"/>
  <c r="M22" i="2" s="1"/>
  <c r="H22" i="2"/>
  <c r="N22" i="2" s="1"/>
  <c r="H28" i="2"/>
  <c r="N28" i="2" s="1"/>
  <c r="K28" i="2"/>
  <c r="M28" i="2" s="1"/>
  <c r="K54" i="2"/>
  <c r="M54" i="2" s="1"/>
  <c r="H54" i="2"/>
  <c r="N54" i="2" s="1"/>
  <c r="K60" i="2"/>
  <c r="M60" i="2" s="1"/>
  <c r="H60" i="2"/>
  <c r="N60" i="2" s="1"/>
  <c r="K86" i="2"/>
  <c r="M86" i="2" s="1"/>
  <c r="H86" i="2"/>
  <c r="N86" i="2" s="1"/>
  <c r="K26" i="2"/>
  <c r="M26" i="2" s="1"/>
  <c r="K80" i="2"/>
  <c r="M80" i="2" s="1"/>
  <c r="K85" i="2"/>
  <c r="M85" i="2" s="1"/>
  <c r="K77" i="2"/>
  <c r="M77" i="2" s="1"/>
  <c r="K69" i="2"/>
  <c r="M69" i="2" s="1"/>
  <c r="K61" i="2"/>
  <c r="M61" i="2" s="1"/>
  <c r="K53" i="2"/>
  <c r="M53" i="2" s="1"/>
  <c r="K45" i="2"/>
  <c r="M45" i="2" s="1"/>
  <c r="K37" i="2"/>
  <c r="M37" i="2" s="1"/>
  <c r="K29" i="2"/>
  <c r="M29" i="2" s="1"/>
  <c r="K21" i="2"/>
  <c r="M21" i="2" s="1"/>
  <c r="K13" i="2"/>
  <c r="M13" i="2" s="1"/>
  <c r="K5" i="2"/>
  <c r="M5" i="2" s="1"/>
  <c r="H76" i="2"/>
  <c r="N76" i="2" s="1"/>
  <c r="H84" i="2"/>
  <c r="N84" i="2" s="1"/>
  <c r="R22" i="1"/>
  <c r="N88" i="2" l="1"/>
  <c r="M88" i="2"/>
  <c r="Q16" i="2" l="1"/>
  <c r="Q5" i="2"/>
  <c r="Q7" i="2"/>
  <c r="Q14" i="2"/>
  <c r="Q10" i="2"/>
  <c r="Q12" i="2"/>
</calcChain>
</file>

<file path=xl/sharedStrings.xml><?xml version="1.0" encoding="utf-8"?>
<sst xmlns="http://schemas.openxmlformats.org/spreadsheetml/2006/main" count="56" uniqueCount="41">
  <si>
    <t>Sesso</t>
  </si>
  <si>
    <t>CiboFuoriPasto (Y)</t>
  </si>
  <si>
    <t>UmoreNeg (X2)</t>
  </si>
  <si>
    <t>InsCorp (X1)</t>
  </si>
  <si>
    <t>media</t>
  </si>
  <si>
    <t>DS</t>
  </si>
  <si>
    <t>Valori attesi di Y in base a X1 e X2</t>
  </si>
  <si>
    <t>Valori attesi di X2 in base a X1</t>
  </si>
  <si>
    <t>Errore di stima o residui di Y sulla base di X1 e X2</t>
  </si>
  <si>
    <t xml:space="preserve">Residui di X2 </t>
  </si>
  <si>
    <t>Valori attesi di Y in base a X1</t>
  </si>
  <si>
    <t>Residui di Y</t>
  </si>
  <si>
    <t>r Y e RES X2</t>
  </si>
  <si>
    <t>r  RES Y e RES X2</t>
  </si>
  <si>
    <t>DEV totale</t>
  </si>
  <si>
    <t>DEV regressione</t>
  </si>
  <si>
    <t>Rquadro che lega Y a X1 e X2 come correlazione tra Y e Y previsto</t>
  </si>
  <si>
    <t>R quadro come rapporto tra dev reg / dev TOT</t>
  </si>
  <si>
    <t>DEV errore</t>
  </si>
  <si>
    <t>F  test</t>
  </si>
  <si>
    <t>F test</t>
  </si>
  <si>
    <t xml:space="preserve">F test </t>
  </si>
  <si>
    <t xml:space="preserve"> Y atteso in base a X1 e X2</t>
  </si>
  <si>
    <r>
      <t>(Y-Y</t>
    </r>
    <r>
      <rPr>
        <b/>
        <vertAlign val="subscript"/>
        <sz val="11"/>
        <color theme="4" tint="-0.249977111117893"/>
        <rFont val="Calibri"/>
        <family val="2"/>
        <scheme val="minor"/>
      </rPr>
      <t>medio)</t>
    </r>
  </si>
  <si>
    <r>
      <t>Riduzione dell'errore di stima (Y'-Y</t>
    </r>
    <r>
      <rPr>
        <b/>
        <vertAlign val="subscript"/>
        <sz val="11"/>
        <color theme="4"/>
        <rFont val="Calibri"/>
        <family val="2"/>
        <scheme val="minor"/>
      </rPr>
      <t>medio</t>
    </r>
    <r>
      <rPr>
        <b/>
        <sz val="11"/>
        <color theme="4"/>
        <rFont val="Calibri"/>
        <family val="2"/>
        <scheme val="minor"/>
      </rPr>
      <t>)</t>
    </r>
  </si>
  <si>
    <t>se N = 200 e K = 2</t>
  </si>
  <si>
    <t>se k = 6 e N = 86</t>
  </si>
  <si>
    <t>R quadro che lega Y a X1 e X2 come rapporto tra var reg/var tot</t>
  </si>
  <si>
    <t>modificando var TOT (p &lt; .001)</t>
  </si>
  <si>
    <t>modificando var RES(p =0.04)</t>
  </si>
  <si>
    <r>
      <t>t test di b</t>
    </r>
    <r>
      <rPr>
        <b/>
        <vertAlign val="subscript"/>
        <sz val="11"/>
        <color rgb="FF0070C0"/>
        <rFont val="Calibri"/>
        <family val="2"/>
        <scheme val="minor"/>
      </rPr>
      <t>YX2</t>
    </r>
  </si>
  <si>
    <t>se N = 200</t>
  </si>
  <si>
    <t>se N = 200 e gl = 197 p &lt; 0,01</t>
  </si>
  <si>
    <t>se sr = 0,3 e gl = 82 p &lt; 0.01</t>
  </si>
  <si>
    <t>se sr =.21 gl = 82  p &lt; 0,05</t>
  </si>
  <si>
    <r>
      <t>SE di b</t>
    </r>
    <r>
      <rPr>
        <b/>
        <vertAlign val="subscript"/>
        <sz val="11"/>
        <color rgb="FFFF0000"/>
        <rFont val="Calibri"/>
        <family val="2"/>
        <scheme val="minor"/>
      </rPr>
      <t>YX2</t>
    </r>
  </si>
  <si>
    <t>se diminuisce la correlazione tra X1 e X2</t>
  </si>
  <si>
    <t>se aumenta SD di Y</t>
  </si>
  <si>
    <t>se aumenta SD di X2</t>
  </si>
  <si>
    <t>Genere (f = 1)</t>
  </si>
  <si>
    <t>Coefficienti di correlazione (calcolo)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</si>
</sst>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vertAlign val="subscript"/>
      <sz val="11"/>
      <color theme="4" tint="-0.249977111117893"/>
      <name val="Calibri"/>
      <family val="2"/>
      <scheme val="minor"/>
    </font>
    <font>
      <b/>
      <vertAlign val="subscript"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1" fillId="0" borderId="0" xfId="0" applyFont="1"/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2" fontId="5" fillId="0" borderId="0" xfId="0" applyNumberFormat="1" applyFont="1"/>
    <xf numFmtId="0" fontId="6" fillId="0" borderId="0" xfId="0" applyFont="1" applyAlignment="1">
      <alignment wrapText="1"/>
    </xf>
    <xf numFmtId="2" fontId="7" fillId="0" borderId="0" xfId="0" applyNumberFormat="1" applyFont="1"/>
    <xf numFmtId="0" fontId="7" fillId="0" borderId="0" xfId="0" applyFont="1" applyAlignment="1">
      <alignment wrapText="1"/>
    </xf>
    <xf numFmtId="2" fontId="8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FF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'foglio 1'!$C$1</c:f>
              <c:strCache>
                <c:ptCount val="1"/>
                <c:pt idx="0">
                  <c:v>UmoreNeg (X2)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223705161854768"/>
                  <c:y val="-0.201833260425780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'foglio 1'!$B$2:$B$86</c:f>
              <c:numCache>
                <c:formatCode>General</c:formatCode>
                <c:ptCount val="85"/>
                <c:pt idx="0">
                  <c:v>1.08</c:v>
                </c:pt>
                <c:pt idx="1">
                  <c:v>2.21</c:v>
                </c:pt>
                <c:pt idx="2">
                  <c:v>2.29</c:v>
                </c:pt>
                <c:pt idx="3">
                  <c:v>2.2400000000000002</c:v>
                </c:pt>
                <c:pt idx="4">
                  <c:v>1.95</c:v>
                </c:pt>
                <c:pt idx="5">
                  <c:v>2.2599999999999998</c:v>
                </c:pt>
                <c:pt idx="6">
                  <c:v>2.4</c:v>
                </c:pt>
                <c:pt idx="7">
                  <c:v>1.62</c:v>
                </c:pt>
                <c:pt idx="8">
                  <c:v>2.44</c:v>
                </c:pt>
                <c:pt idx="9">
                  <c:v>1.87</c:v>
                </c:pt>
                <c:pt idx="10">
                  <c:v>1.8</c:v>
                </c:pt>
                <c:pt idx="11">
                  <c:v>2.86</c:v>
                </c:pt>
                <c:pt idx="12">
                  <c:v>2.61</c:v>
                </c:pt>
                <c:pt idx="13">
                  <c:v>2.1800000000000002</c:v>
                </c:pt>
                <c:pt idx="14">
                  <c:v>3.57</c:v>
                </c:pt>
                <c:pt idx="15">
                  <c:v>1.4</c:v>
                </c:pt>
                <c:pt idx="16">
                  <c:v>2.27</c:v>
                </c:pt>
                <c:pt idx="17">
                  <c:v>2.2400000000000002</c:v>
                </c:pt>
                <c:pt idx="18">
                  <c:v>2.34</c:v>
                </c:pt>
                <c:pt idx="19">
                  <c:v>2.2400000000000002</c:v>
                </c:pt>
                <c:pt idx="20">
                  <c:v>3.38</c:v>
                </c:pt>
                <c:pt idx="21">
                  <c:v>3.14</c:v>
                </c:pt>
                <c:pt idx="22">
                  <c:v>2.2200000000000002</c:v>
                </c:pt>
                <c:pt idx="23">
                  <c:v>2.2599999999999998</c:v>
                </c:pt>
                <c:pt idx="24">
                  <c:v>2.59</c:v>
                </c:pt>
                <c:pt idx="25">
                  <c:v>3.03</c:v>
                </c:pt>
                <c:pt idx="26">
                  <c:v>2.74</c:v>
                </c:pt>
                <c:pt idx="27">
                  <c:v>2.8</c:v>
                </c:pt>
                <c:pt idx="28">
                  <c:v>1.28</c:v>
                </c:pt>
                <c:pt idx="29">
                  <c:v>2.29</c:v>
                </c:pt>
                <c:pt idx="30">
                  <c:v>2.68</c:v>
                </c:pt>
                <c:pt idx="31">
                  <c:v>1.69</c:v>
                </c:pt>
                <c:pt idx="32">
                  <c:v>1.54</c:v>
                </c:pt>
                <c:pt idx="33">
                  <c:v>2.88</c:v>
                </c:pt>
                <c:pt idx="34">
                  <c:v>2.76</c:v>
                </c:pt>
                <c:pt idx="35">
                  <c:v>2.93</c:v>
                </c:pt>
                <c:pt idx="36">
                  <c:v>2.6</c:v>
                </c:pt>
                <c:pt idx="37">
                  <c:v>3.38</c:v>
                </c:pt>
                <c:pt idx="38">
                  <c:v>2.38</c:v>
                </c:pt>
                <c:pt idx="39">
                  <c:v>2.29</c:v>
                </c:pt>
                <c:pt idx="40">
                  <c:v>2.56</c:v>
                </c:pt>
                <c:pt idx="41">
                  <c:v>2.54</c:v>
                </c:pt>
                <c:pt idx="42">
                  <c:v>3.62</c:v>
                </c:pt>
                <c:pt idx="43">
                  <c:v>2.44</c:v>
                </c:pt>
                <c:pt idx="44">
                  <c:v>2.4</c:v>
                </c:pt>
                <c:pt idx="45">
                  <c:v>1.9</c:v>
                </c:pt>
                <c:pt idx="46">
                  <c:v>1.68</c:v>
                </c:pt>
                <c:pt idx="47">
                  <c:v>2.31</c:v>
                </c:pt>
                <c:pt idx="48">
                  <c:v>2.29</c:v>
                </c:pt>
                <c:pt idx="49">
                  <c:v>1.93</c:v>
                </c:pt>
                <c:pt idx="50">
                  <c:v>2.33</c:v>
                </c:pt>
                <c:pt idx="51">
                  <c:v>2.1</c:v>
                </c:pt>
                <c:pt idx="52">
                  <c:v>2.72</c:v>
                </c:pt>
                <c:pt idx="53">
                  <c:v>1.52</c:v>
                </c:pt>
                <c:pt idx="54">
                  <c:v>2.23</c:v>
                </c:pt>
                <c:pt idx="55">
                  <c:v>2.9</c:v>
                </c:pt>
                <c:pt idx="56">
                  <c:v>2.79</c:v>
                </c:pt>
                <c:pt idx="57">
                  <c:v>2.15</c:v>
                </c:pt>
                <c:pt idx="58">
                  <c:v>1.38</c:v>
                </c:pt>
                <c:pt idx="59">
                  <c:v>2.02</c:v>
                </c:pt>
                <c:pt idx="60">
                  <c:v>2.4700000000000002</c:v>
                </c:pt>
                <c:pt idx="61">
                  <c:v>1.75</c:v>
                </c:pt>
                <c:pt idx="62">
                  <c:v>3.2</c:v>
                </c:pt>
                <c:pt idx="63">
                  <c:v>1.52</c:v>
                </c:pt>
                <c:pt idx="64">
                  <c:v>1.99</c:v>
                </c:pt>
                <c:pt idx="65">
                  <c:v>1.97</c:v>
                </c:pt>
                <c:pt idx="66">
                  <c:v>2.37</c:v>
                </c:pt>
                <c:pt idx="67">
                  <c:v>3.01</c:v>
                </c:pt>
                <c:pt idx="68">
                  <c:v>2.08</c:v>
                </c:pt>
                <c:pt idx="69">
                  <c:v>1.77</c:v>
                </c:pt>
                <c:pt idx="70">
                  <c:v>3.29</c:v>
                </c:pt>
                <c:pt idx="71">
                  <c:v>1.69</c:v>
                </c:pt>
                <c:pt idx="72">
                  <c:v>1.54</c:v>
                </c:pt>
                <c:pt idx="73">
                  <c:v>2.25</c:v>
                </c:pt>
                <c:pt idx="74">
                  <c:v>2.38</c:v>
                </c:pt>
                <c:pt idx="75">
                  <c:v>2.5499999999999998</c:v>
                </c:pt>
                <c:pt idx="76">
                  <c:v>2.57</c:v>
                </c:pt>
                <c:pt idx="77">
                  <c:v>2.62</c:v>
                </c:pt>
                <c:pt idx="78">
                  <c:v>1.1200000000000001</c:v>
                </c:pt>
                <c:pt idx="79">
                  <c:v>2.19</c:v>
                </c:pt>
                <c:pt idx="80">
                  <c:v>2.12</c:v>
                </c:pt>
                <c:pt idx="81">
                  <c:v>2.12</c:v>
                </c:pt>
                <c:pt idx="82">
                  <c:v>1.32</c:v>
                </c:pt>
                <c:pt idx="83">
                  <c:v>2.11</c:v>
                </c:pt>
                <c:pt idx="84">
                  <c:v>2.67</c:v>
                </c:pt>
              </c:numCache>
            </c:numRef>
          </c:xVal>
          <c:yVal>
            <c:numRef>
              <c:f>'foglio 1'!$C$2:$C$86</c:f>
              <c:numCache>
                <c:formatCode>General</c:formatCode>
                <c:ptCount val="85"/>
                <c:pt idx="0">
                  <c:v>1.1299999999999999</c:v>
                </c:pt>
                <c:pt idx="1">
                  <c:v>1.21</c:v>
                </c:pt>
                <c:pt idx="2">
                  <c:v>1.1499999999999999</c:v>
                </c:pt>
                <c:pt idx="3">
                  <c:v>1.54</c:v>
                </c:pt>
                <c:pt idx="4">
                  <c:v>1.23</c:v>
                </c:pt>
                <c:pt idx="5">
                  <c:v>1.62</c:v>
                </c:pt>
                <c:pt idx="6">
                  <c:v>1.21</c:v>
                </c:pt>
                <c:pt idx="7">
                  <c:v>1.45</c:v>
                </c:pt>
                <c:pt idx="8">
                  <c:v>1.1100000000000001</c:v>
                </c:pt>
                <c:pt idx="9">
                  <c:v>1.41</c:v>
                </c:pt>
                <c:pt idx="10">
                  <c:v>1.18</c:v>
                </c:pt>
                <c:pt idx="11">
                  <c:v>2.08</c:v>
                </c:pt>
                <c:pt idx="12">
                  <c:v>2.7</c:v>
                </c:pt>
                <c:pt idx="13">
                  <c:v>1.76</c:v>
                </c:pt>
                <c:pt idx="14">
                  <c:v>2.68</c:v>
                </c:pt>
                <c:pt idx="15">
                  <c:v>1.57</c:v>
                </c:pt>
                <c:pt idx="16">
                  <c:v>2.04</c:v>
                </c:pt>
                <c:pt idx="17">
                  <c:v>1.6</c:v>
                </c:pt>
                <c:pt idx="18">
                  <c:v>1.43</c:v>
                </c:pt>
                <c:pt idx="19">
                  <c:v>1.65</c:v>
                </c:pt>
                <c:pt idx="20">
                  <c:v>2.68</c:v>
                </c:pt>
                <c:pt idx="21">
                  <c:v>2.0299999999999998</c:v>
                </c:pt>
                <c:pt idx="22">
                  <c:v>1.68</c:v>
                </c:pt>
                <c:pt idx="23">
                  <c:v>2.66</c:v>
                </c:pt>
                <c:pt idx="24">
                  <c:v>1.72</c:v>
                </c:pt>
                <c:pt idx="25">
                  <c:v>2.02</c:v>
                </c:pt>
                <c:pt idx="26">
                  <c:v>3.17</c:v>
                </c:pt>
                <c:pt idx="27">
                  <c:v>2.23</c:v>
                </c:pt>
                <c:pt idx="28">
                  <c:v>1.89</c:v>
                </c:pt>
                <c:pt idx="29">
                  <c:v>2.02</c:v>
                </c:pt>
                <c:pt idx="30">
                  <c:v>2.29</c:v>
                </c:pt>
                <c:pt idx="31">
                  <c:v>2.23</c:v>
                </c:pt>
                <c:pt idx="32">
                  <c:v>1.85</c:v>
                </c:pt>
                <c:pt idx="33">
                  <c:v>2.16</c:v>
                </c:pt>
                <c:pt idx="34">
                  <c:v>2.14</c:v>
                </c:pt>
                <c:pt idx="35">
                  <c:v>1.75</c:v>
                </c:pt>
                <c:pt idx="36">
                  <c:v>2.4</c:v>
                </c:pt>
                <c:pt idx="37">
                  <c:v>2.19</c:v>
                </c:pt>
                <c:pt idx="38">
                  <c:v>1.98</c:v>
                </c:pt>
                <c:pt idx="39">
                  <c:v>1.07</c:v>
                </c:pt>
                <c:pt idx="40">
                  <c:v>1.4</c:v>
                </c:pt>
                <c:pt idx="41">
                  <c:v>1.71</c:v>
                </c:pt>
                <c:pt idx="42">
                  <c:v>1.67</c:v>
                </c:pt>
                <c:pt idx="43">
                  <c:v>2.52</c:v>
                </c:pt>
                <c:pt idx="44">
                  <c:v>2.6</c:v>
                </c:pt>
                <c:pt idx="45">
                  <c:v>1.84</c:v>
                </c:pt>
                <c:pt idx="46">
                  <c:v>1.18</c:v>
                </c:pt>
                <c:pt idx="47">
                  <c:v>1.97</c:v>
                </c:pt>
                <c:pt idx="48">
                  <c:v>2.04</c:v>
                </c:pt>
                <c:pt idx="49">
                  <c:v>1.6</c:v>
                </c:pt>
                <c:pt idx="50">
                  <c:v>2.08</c:v>
                </c:pt>
                <c:pt idx="51">
                  <c:v>1.1100000000000001</c:v>
                </c:pt>
                <c:pt idx="52">
                  <c:v>2.8</c:v>
                </c:pt>
                <c:pt idx="53">
                  <c:v>1.22</c:v>
                </c:pt>
                <c:pt idx="54">
                  <c:v>1.34</c:v>
                </c:pt>
                <c:pt idx="55">
                  <c:v>1.89</c:v>
                </c:pt>
                <c:pt idx="56">
                  <c:v>1.58</c:v>
                </c:pt>
                <c:pt idx="57">
                  <c:v>1.51</c:v>
                </c:pt>
                <c:pt idx="58">
                  <c:v>1.17</c:v>
                </c:pt>
                <c:pt idx="59">
                  <c:v>1.35</c:v>
                </c:pt>
                <c:pt idx="60">
                  <c:v>1.95</c:v>
                </c:pt>
                <c:pt idx="61">
                  <c:v>1.42</c:v>
                </c:pt>
                <c:pt idx="62">
                  <c:v>1.7</c:v>
                </c:pt>
                <c:pt idx="63">
                  <c:v>2.0499999999999998</c:v>
                </c:pt>
                <c:pt idx="64">
                  <c:v>1.4</c:v>
                </c:pt>
                <c:pt idx="65">
                  <c:v>2.0299999999999998</c:v>
                </c:pt>
                <c:pt idx="66">
                  <c:v>1.64</c:v>
                </c:pt>
                <c:pt idx="67">
                  <c:v>1.58</c:v>
                </c:pt>
                <c:pt idx="68">
                  <c:v>1.57</c:v>
                </c:pt>
                <c:pt idx="69">
                  <c:v>1.63</c:v>
                </c:pt>
                <c:pt idx="70">
                  <c:v>2.2000000000000002</c:v>
                </c:pt>
                <c:pt idx="71">
                  <c:v>1.33</c:v>
                </c:pt>
                <c:pt idx="72">
                  <c:v>1.1499999999999999</c:v>
                </c:pt>
                <c:pt idx="73">
                  <c:v>2.0499999999999998</c:v>
                </c:pt>
                <c:pt idx="74">
                  <c:v>1.82</c:v>
                </c:pt>
                <c:pt idx="75">
                  <c:v>1.87</c:v>
                </c:pt>
                <c:pt idx="76">
                  <c:v>1.93</c:v>
                </c:pt>
                <c:pt idx="77">
                  <c:v>2.27</c:v>
                </c:pt>
                <c:pt idx="78">
                  <c:v>1.19</c:v>
                </c:pt>
                <c:pt idx="79">
                  <c:v>3.37</c:v>
                </c:pt>
                <c:pt idx="80">
                  <c:v>1.53</c:v>
                </c:pt>
                <c:pt idx="81">
                  <c:v>1.53</c:v>
                </c:pt>
                <c:pt idx="82">
                  <c:v>1.08</c:v>
                </c:pt>
                <c:pt idx="83">
                  <c:v>1.49</c:v>
                </c:pt>
                <c:pt idx="84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C1-4EEF-839E-8B460D0BF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750336"/>
        <c:axId val="408011296"/>
      </c:scatterChart>
      <c:valAx>
        <c:axId val="48975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 Insoddisfazione corporea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8011296"/>
        <c:crosses val="autoZero"/>
        <c:crossBetween val="midCat"/>
      </c:valAx>
      <c:valAx>
        <c:axId val="4080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Umore Negativo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9750336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645516185476818"/>
                  <c:y val="-0.396016331291921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'foglio 1'!$J$2:$J$86</c:f>
              <c:numCache>
                <c:formatCode>0.00</c:formatCode>
                <c:ptCount val="85"/>
                <c:pt idx="0">
                  <c:v>1.2534480000000001</c:v>
                </c:pt>
                <c:pt idx="1">
                  <c:v>1.754151</c:v>
                </c:pt>
                <c:pt idx="2">
                  <c:v>1.7895989999999999</c:v>
                </c:pt>
                <c:pt idx="3">
                  <c:v>1.7674440000000002</c:v>
                </c:pt>
                <c:pt idx="4">
                  <c:v>1.6389450000000001</c:v>
                </c:pt>
                <c:pt idx="5">
                  <c:v>1.7763059999999999</c:v>
                </c:pt>
                <c:pt idx="6">
                  <c:v>1.8383400000000001</c:v>
                </c:pt>
                <c:pt idx="7">
                  <c:v>1.4927220000000001</c:v>
                </c:pt>
                <c:pt idx="8">
                  <c:v>1.8560639999999999</c:v>
                </c:pt>
                <c:pt idx="9">
                  <c:v>1.603497</c:v>
                </c:pt>
                <c:pt idx="10">
                  <c:v>1.5724800000000001</c:v>
                </c:pt>
                <c:pt idx="11">
                  <c:v>2.0421659999999999</c:v>
                </c:pt>
                <c:pt idx="12">
                  <c:v>1.9313910000000001</c:v>
                </c:pt>
                <c:pt idx="13">
                  <c:v>1.7408580000000002</c:v>
                </c:pt>
                <c:pt idx="14">
                  <c:v>2.3567670000000001</c:v>
                </c:pt>
                <c:pt idx="15">
                  <c:v>1.39524</c:v>
                </c:pt>
                <c:pt idx="16">
                  <c:v>1.7807370000000002</c:v>
                </c:pt>
                <c:pt idx="17">
                  <c:v>1.7674440000000002</c:v>
                </c:pt>
                <c:pt idx="18">
                  <c:v>1.8117540000000001</c:v>
                </c:pt>
                <c:pt idx="19">
                  <c:v>1.7674440000000002</c:v>
                </c:pt>
                <c:pt idx="20">
                  <c:v>2.2725779999999998</c:v>
                </c:pt>
                <c:pt idx="21">
                  <c:v>2.1662340000000002</c:v>
                </c:pt>
                <c:pt idx="22">
                  <c:v>1.7585820000000001</c:v>
                </c:pt>
                <c:pt idx="23">
                  <c:v>1.7763059999999999</c:v>
                </c:pt>
                <c:pt idx="24">
                  <c:v>1.9225289999999999</c:v>
                </c:pt>
                <c:pt idx="25">
                  <c:v>2.1174930000000001</c:v>
                </c:pt>
                <c:pt idx="26">
                  <c:v>1.9889939999999999</c:v>
                </c:pt>
                <c:pt idx="27">
                  <c:v>2.0155799999999999</c:v>
                </c:pt>
                <c:pt idx="28">
                  <c:v>1.342068</c:v>
                </c:pt>
                <c:pt idx="29">
                  <c:v>1.7895989999999999</c:v>
                </c:pt>
                <c:pt idx="30">
                  <c:v>1.9624079999999999</c:v>
                </c:pt>
                <c:pt idx="31">
                  <c:v>1.523739</c:v>
                </c:pt>
                <c:pt idx="32">
                  <c:v>1.457274</c:v>
                </c:pt>
                <c:pt idx="33">
                  <c:v>2.0510280000000001</c:v>
                </c:pt>
                <c:pt idx="34">
                  <c:v>1.9978560000000001</c:v>
                </c:pt>
                <c:pt idx="35">
                  <c:v>2.0731830000000002</c:v>
                </c:pt>
                <c:pt idx="36">
                  <c:v>1.9269600000000002</c:v>
                </c:pt>
                <c:pt idx="37">
                  <c:v>2.2725779999999998</c:v>
                </c:pt>
                <c:pt idx="38">
                  <c:v>1.8294779999999999</c:v>
                </c:pt>
                <c:pt idx="39">
                  <c:v>1.7895989999999999</c:v>
                </c:pt>
                <c:pt idx="40">
                  <c:v>1.9092359999999999</c:v>
                </c:pt>
                <c:pt idx="41">
                  <c:v>1.9003740000000002</c:v>
                </c:pt>
                <c:pt idx="42">
                  <c:v>2.3789220000000002</c:v>
                </c:pt>
                <c:pt idx="43">
                  <c:v>1.8560639999999999</c:v>
                </c:pt>
                <c:pt idx="44">
                  <c:v>1.8383400000000001</c:v>
                </c:pt>
                <c:pt idx="45">
                  <c:v>1.6167899999999999</c:v>
                </c:pt>
                <c:pt idx="46">
                  <c:v>1.5193080000000001</c:v>
                </c:pt>
                <c:pt idx="47">
                  <c:v>1.7984610000000001</c:v>
                </c:pt>
                <c:pt idx="48">
                  <c:v>1.7895989999999999</c:v>
                </c:pt>
                <c:pt idx="49">
                  <c:v>1.6300829999999999</c:v>
                </c:pt>
                <c:pt idx="50">
                  <c:v>1.8073230000000002</c:v>
                </c:pt>
                <c:pt idx="51">
                  <c:v>1.7054100000000001</c:v>
                </c:pt>
                <c:pt idx="52">
                  <c:v>1.9801320000000002</c:v>
                </c:pt>
                <c:pt idx="53">
                  <c:v>1.448412</c:v>
                </c:pt>
                <c:pt idx="54">
                  <c:v>1.7630129999999999</c:v>
                </c:pt>
                <c:pt idx="55">
                  <c:v>2.0598899999999998</c:v>
                </c:pt>
                <c:pt idx="56">
                  <c:v>2.0111490000000001</c:v>
                </c:pt>
                <c:pt idx="57">
                  <c:v>1.727565</c:v>
                </c:pt>
                <c:pt idx="58">
                  <c:v>1.3863780000000001</c:v>
                </c:pt>
                <c:pt idx="59">
                  <c:v>1.6699619999999999</c:v>
                </c:pt>
                <c:pt idx="60">
                  <c:v>1.8693569999999999</c:v>
                </c:pt>
                <c:pt idx="61">
                  <c:v>1.550325</c:v>
                </c:pt>
                <c:pt idx="62">
                  <c:v>2.1928200000000002</c:v>
                </c:pt>
                <c:pt idx="63">
                  <c:v>1.448412</c:v>
                </c:pt>
                <c:pt idx="64">
                  <c:v>1.6566689999999999</c:v>
                </c:pt>
                <c:pt idx="65">
                  <c:v>1.647807</c:v>
                </c:pt>
                <c:pt idx="66">
                  <c:v>1.8250470000000001</c:v>
                </c:pt>
                <c:pt idx="67">
                  <c:v>2.1086309999999999</c:v>
                </c:pt>
                <c:pt idx="68">
                  <c:v>1.6965479999999999</c:v>
                </c:pt>
                <c:pt idx="69">
                  <c:v>1.5591870000000001</c:v>
                </c:pt>
                <c:pt idx="70">
                  <c:v>2.2326990000000002</c:v>
                </c:pt>
                <c:pt idx="71">
                  <c:v>1.523739</c:v>
                </c:pt>
                <c:pt idx="72">
                  <c:v>1.457274</c:v>
                </c:pt>
                <c:pt idx="73">
                  <c:v>1.7718750000000001</c:v>
                </c:pt>
                <c:pt idx="74">
                  <c:v>1.8294779999999999</c:v>
                </c:pt>
                <c:pt idx="75">
                  <c:v>1.9048050000000001</c:v>
                </c:pt>
                <c:pt idx="76">
                  <c:v>1.9136669999999998</c:v>
                </c:pt>
                <c:pt idx="77">
                  <c:v>1.9358219999999999</c:v>
                </c:pt>
                <c:pt idx="78">
                  <c:v>1.271172</c:v>
                </c:pt>
                <c:pt idx="79">
                  <c:v>1.7452890000000001</c:v>
                </c:pt>
                <c:pt idx="80">
                  <c:v>1.714272</c:v>
                </c:pt>
                <c:pt idx="81">
                  <c:v>1.714272</c:v>
                </c:pt>
                <c:pt idx="82">
                  <c:v>1.3597920000000001</c:v>
                </c:pt>
                <c:pt idx="83">
                  <c:v>1.7098409999999999</c:v>
                </c:pt>
                <c:pt idx="84">
                  <c:v>1.9579770000000001</c:v>
                </c:pt>
              </c:numCache>
            </c:numRef>
          </c:xVal>
          <c:yVal>
            <c:numRef>
              <c:f>'foglio 1'!$K$2:$K$86</c:f>
              <c:numCache>
                <c:formatCode>0.00</c:formatCode>
                <c:ptCount val="85"/>
                <c:pt idx="0">
                  <c:v>-0.12344800000000022</c:v>
                </c:pt>
                <c:pt idx="1">
                  <c:v>-0.54415100000000005</c:v>
                </c:pt>
                <c:pt idx="2">
                  <c:v>-0.63959900000000003</c:v>
                </c:pt>
                <c:pt idx="3">
                  <c:v>-0.2274440000000002</c:v>
                </c:pt>
                <c:pt idx="4">
                  <c:v>-0.40894500000000011</c:v>
                </c:pt>
                <c:pt idx="5">
                  <c:v>-0.15630599999999983</c:v>
                </c:pt>
                <c:pt idx="6">
                  <c:v>-0.62834000000000012</c:v>
                </c:pt>
                <c:pt idx="7">
                  <c:v>-4.2722000000000149E-2</c:v>
                </c:pt>
                <c:pt idx="8">
                  <c:v>-0.74606399999999984</c:v>
                </c:pt>
                <c:pt idx="9">
                  <c:v>-0.19349700000000003</c:v>
                </c:pt>
                <c:pt idx="10">
                  <c:v>-0.39248000000000016</c:v>
                </c:pt>
                <c:pt idx="11">
                  <c:v>3.7834000000000145E-2</c:v>
                </c:pt>
                <c:pt idx="12">
                  <c:v>0.7686090000000001</c:v>
                </c:pt>
                <c:pt idx="13">
                  <c:v>1.914199999999977E-2</c:v>
                </c:pt>
                <c:pt idx="14">
                  <c:v>0.3232330000000001</c:v>
                </c:pt>
                <c:pt idx="15">
                  <c:v>0.17476000000000003</c:v>
                </c:pt>
                <c:pt idx="16">
                  <c:v>0.2592629999999998</c:v>
                </c:pt>
                <c:pt idx="17">
                  <c:v>-0.16744400000000015</c:v>
                </c:pt>
                <c:pt idx="18">
                  <c:v>-0.38175400000000015</c:v>
                </c:pt>
                <c:pt idx="19">
                  <c:v>-0.11744400000000033</c:v>
                </c:pt>
                <c:pt idx="20">
                  <c:v>0.40742200000000039</c:v>
                </c:pt>
                <c:pt idx="21">
                  <c:v>-0.13623400000000041</c:v>
                </c:pt>
                <c:pt idx="22">
                  <c:v>-7.8582000000000152E-2</c:v>
                </c:pt>
                <c:pt idx="23">
                  <c:v>0.8836940000000002</c:v>
                </c:pt>
                <c:pt idx="24">
                  <c:v>-0.20252899999999996</c:v>
                </c:pt>
                <c:pt idx="25">
                  <c:v>-9.7493000000000052E-2</c:v>
                </c:pt>
                <c:pt idx="26">
                  <c:v>1.181006</c:v>
                </c:pt>
                <c:pt idx="27">
                  <c:v>0.21442000000000005</c:v>
                </c:pt>
                <c:pt idx="28">
                  <c:v>0.54793199999999986</c:v>
                </c:pt>
                <c:pt idx="29">
                  <c:v>0.23040100000000008</c:v>
                </c:pt>
                <c:pt idx="30">
                  <c:v>0.32759200000000011</c:v>
                </c:pt>
                <c:pt idx="31">
                  <c:v>0.70626100000000003</c:v>
                </c:pt>
                <c:pt idx="32">
                  <c:v>0.39272600000000013</c:v>
                </c:pt>
                <c:pt idx="33">
                  <c:v>0.10897200000000007</c:v>
                </c:pt>
                <c:pt idx="34">
                  <c:v>0.14214400000000005</c:v>
                </c:pt>
                <c:pt idx="35">
                  <c:v>-0.32318300000000022</c:v>
                </c:pt>
                <c:pt idx="36">
                  <c:v>0.47303999999999968</c:v>
                </c:pt>
                <c:pt idx="37">
                  <c:v>-8.2577999999999818E-2</c:v>
                </c:pt>
                <c:pt idx="38">
                  <c:v>0.15052200000000004</c:v>
                </c:pt>
                <c:pt idx="39">
                  <c:v>-0.71959899999999988</c:v>
                </c:pt>
                <c:pt idx="40">
                  <c:v>-0.50923600000000002</c:v>
                </c:pt>
                <c:pt idx="41">
                  <c:v>-0.19037400000000027</c:v>
                </c:pt>
                <c:pt idx="42">
                  <c:v>-0.70892200000000027</c:v>
                </c:pt>
                <c:pt idx="43">
                  <c:v>0.66393600000000008</c:v>
                </c:pt>
                <c:pt idx="44">
                  <c:v>0.76166</c:v>
                </c:pt>
                <c:pt idx="45">
                  <c:v>0.22321000000000013</c:v>
                </c:pt>
                <c:pt idx="46">
                  <c:v>-0.33930800000000017</c:v>
                </c:pt>
                <c:pt idx="47">
                  <c:v>0.17153899999999989</c:v>
                </c:pt>
                <c:pt idx="48">
                  <c:v>0.2504010000000001</c:v>
                </c:pt>
                <c:pt idx="49">
                  <c:v>-3.008299999999986E-2</c:v>
                </c:pt>
                <c:pt idx="50">
                  <c:v>0.27267699999999984</c:v>
                </c:pt>
                <c:pt idx="51">
                  <c:v>-0.59540999999999999</c:v>
                </c:pt>
                <c:pt idx="52">
                  <c:v>0.8198679999999996</c:v>
                </c:pt>
                <c:pt idx="53">
                  <c:v>-0.22841200000000006</c:v>
                </c:pt>
                <c:pt idx="54">
                  <c:v>-0.42301299999999986</c:v>
                </c:pt>
                <c:pt idx="55">
                  <c:v>-0.16988999999999987</c:v>
                </c:pt>
                <c:pt idx="56">
                  <c:v>-0.431149</c:v>
                </c:pt>
                <c:pt idx="57">
                  <c:v>-0.21756500000000001</c:v>
                </c:pt>
                <c:pt idx="58">
                  <c:v>-0.21637800000000018</c:v>
                </c:pt>
                <c:pt idx="59">
                  <c:v>-0.31996199999999986</c:v>
                </c:pt>
                <c:pt idx="60">
                  <c:v>8.064300000000002E-2</c:v>
                </c:pt>
                <c:pt idx="61">
                  <c:v>-0.13032500000000002</c:v>
                </c:pt>
                <c:pt idx="62">
                  <c:v>-0.49282000000000026</c:v>
                </c:pt>
                <c:pt idx="63">
                  <c:v>0.60158799999999979</c:v>
                </c:pt>
                <c:pt idx="64">
                  <c:v>-0.25666900000000004</c:v>
                </c:pt>
                <c:pt idx="65">
                  <c:v>0.38219299999999978</c:v>
                </c:pt>
                <c:pt idx="66">
                  <c:v>-0.18504700000000018</c:v>
                </c:pt>
                <c:pt idx="67">
                  <c:v>-0.52863099999999985</c:v>
                </c:pt>
                <c:pt idx="68">
                  <c:v>-0.12654799999999988</c:v>
                </c:pt>
                <c:pt idx="69">
                  <c:v>7.0812999999999793E-2</c:v>
                </c:pt>
                <c:pt idx="70">
                  <c:v>-3.2699000000000034E-2</c:v>
                </c:pt>
                <c:pt idx="71">
                  <c:v>-0.19373899999999988</c:v>
                </c:pt>
                <c:pt idx="72">
                  <c:v>-0.30727400000000005</c:v>
                </c:pt>
                <c:pt idx="73">
                  <c:v>0.27812499999999973</c:v>
                </c:pt>
                <c:pt idx="74">
                  <c:v>-9.4779999999998754E-3</c:v>
                </c:pt>
                <c:pt idx="75">
                  <c:v>-3.4804999999999975E-2</c:v>
                </c:pt>
                <c:pt idx="76">
                  <c:v>1.6333000000000153E-2</c:v>
                </c:pt>
                <c:pt idx="77">
                  <c:v>0.33417800000000009</c:v>
                </c:pt>
                <c:pt idx="78">
                  <c:v>-8.1172000000000022E-2</c:v>
                </c:pt>
                <c:pt idx="79">
                  <c:v>1.624711</c:v>
                </c:pt>
                <c:pt idx="80">
                  <c:v>-0.18427199999999999</c:v>
                </c:pt>
                <c:pt idx="81">
                  <c:v>-0.18427199999999999</c:v>
                </c:pt>
                <c:pt idx="82">
                  <c:v>-0.27979200000000004</c:v>
                </c:pt>
                <c:pt idx="83">
                  <c:v>-0.21984099999999995</c:v>
                </c:pt>
                <c:pt idx="84">
                  <c:v>0.14202300000000001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BA-4F13-AD4B-B1A0D0367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258463"/>
        <c:axId val="1902257631"/>
      </c:scatterChart>
      <c:valAx>
        <c:axId val="190225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2257631"/>
        <c:crosses val="autoZero"/>
        <c:crossBetween val="midCat"/>
      </c:valAx>
      <c:valAx>
        <c:axId val="190225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2258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3903105861767278E-2"/>
                  <c:y val="-7.078776611256926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'foglio 1'!$K$2:$K$86</c:f>
              <c:numCache>
                <c:formatCode>0.00</c:formatCode>
                <c:ptCount val="85"/>
                <c:pt idx="0">
                  <c:v>-0.12344800000000022</c:v>
                </c:pt>
                <c:pt idx="1">
                  <c:v>-0.54415100000000005</c:v>
                </c:pt>
                <c:pt idx="2">
                  <c:v>-0.63959900000000003</c:v>
                </c:pt>
                <c:pt idx="3">
                  <c:v>-0.2274440000000002</c:v>
                </c:pt>
                <c:pt idx="4">
                  <c:v>-0.40894500000000011</c:v>
                </c:pt>
                <c:pt idx="5">
                  <c:v>-0.15630599999999983</c:v>
                </c:pt>
                <c:pt idx="6">
                  <c:v>-0.62834000000000012</c:v>
                </c:pt>
                <c:pt idx="7">
                  <c:v>-4.2722000000000149E-2</c:v>
                </c:pt>
                <c:pt idx="8">
                  <c:v>-0.74606399999999984</c:v>
                </c:pt>
                <c:pt idx="9">
                  <c:v>-0.19349700000000003</c:v>
                </c:pt>
                <c:pt idx="10">
                  <c:v>-0.39248000000000016</c:v>
                </c:pt>
                <c:pt idx="11">
                  <c:v>3.7834000000000145E-2</c:v>
                </c:pt>
                <c:pt idx="12">
                  <c:v>0.7686090000000001</c:v>
                </c:pt>
                <c:pt idx="13">
                  <c:v>1.914199999999977E-2</c:v>
                </c:pt>
                <c:pt idx="14">
                  <c:v>0.3232330000000001</c:v>
                </c:pt>
                <c:pt idx="15">
                  <c:v>0.17476000000000003</c:v>
                </c:pt>
                <c:pt idx="16">
                  <c:v>0.2592629999999998</c:v>
                </c:pt>
                <c:pt idx="17">
                  <c:v>-0.16744400000000015</c:v>
                </c:pt>
                <c:pt idx="18">
                  <c:v>-0.38175400000000015</c:v>
                </c:pt>
                <c:pt idx="19">
                  <c:v>-0.11744400000000033</c:v>
                </c:pt>
                <c:pt idx="20">
                  <c:v>0.40742200000000039</c:v>
                </c:pt>
                <c:pt idx="21">
                  <c:v>-0.13623400000000041</c:v>
                </c:pt>
                <c:pt idx="22">
                  <c:v>-7.8582000000000152E-2</c:v>
                </c:pt>
                <c:pt idx="23">
                  <c:v>0.8836940000000002</c:v>
                </c:pt>
                <c:pt idx="24">
                  <c:v>-0.20252899999999996</c:v>
                </c:pt>
                <c:pt idx="25">
                  <c:v>-9.7493000000000052E-2</c:v>
                </c:pt>
                <c:pt idx="26">
                  <c:v>1.181006</c:v>
                </c:pt>
                <c:pt idx="27">
                  <c:v>0.21442000000000005</c:v>
                </c:pt>
                <c:pt idx="28">
                  <c:v>0.54793199999999986</c:v>
                </c:pt>
                <c:pt idx="29">
                  <c:v>0.23040100000000008</c:v>
                </c:pt>
                <c:pt idx="30">
                  <c:v>0.32759200000000011</c:v>
                </c:pt>
                <c:pt idx="31">
                  <c:v>0.70626100000000003</c:v>
                </c:pt>
                <c:pt idx="32">
                  <c:v>0.39272600000000013</c:v>
                </c:pt>
                <c:pt idx="33">
                  <c:v>0.10897200000000007</c:v>
                </c:pt>
                <c:pt idx="34">
                  <c:v>0.14214400000000005</c:v>
                </c:pt>
                <c:pt idx="35">
                  <c:v>-0.32318300000000022</c:v>
                </c:pt>
                <c:pt idx="36">
                  <c:v>0.47303999999999968</c:v>
                </c:pt>
                <c:pt idx="37">
                  <c:v>-8.2577999999999818E-2</c:v>
                </c:pt>
                <c:pt idx="38">
                  <c:v>0.15052200000000004</c:v>
                </c:pt>
                <c:pt idx="39">
                  <c:v>-0.71959899999999988</c:v>
                </c:pt>
                <c:pt idx="40">
                  <c:v>-0.50923600000000002</c:v>
                </c:pt>
                <c:pt idx="41">
                  <c:v>-0.19037400000000027</c:v>
                </c:pt>
                <c:pt idx="42">
                  <c:v>-0.70892200000000027</c:v>
                </c:pt>
                <c:pt idx="43">
                  <c:v>0.66393600000000008</c:v>
                </c:pt>
                <c:pt idx="44">
                  <c:v>0.76166</c:v>
                </c:pt>
                <c:pt idx="45">
                  <c:v>0.22321000000000013</c:v>
                </c:pt>
                <c:pt idx="46">
                  <c:v>-0.33930800000000017</c:v>
                </c:pt>
                <c:pt idx="47">
                  <c:v>0.17153899999999989</c:v>
                </c:pt>
                <c:pt idx="48">
                  <c:v>0.2504010000000001</c:v>
                </c:pt>
                <c:pt idx="49">
                  <c:v>-3.008299999999986E-2</c:v>
                </c:pt>
                <c:pt idx="50">
                  <c:v>0.27267699999999984</c:v>
                </c:pt>
                <c:pt idx="51">
                  <c:v>-0.59540999999999999</c:v>
                </c:pt>
                <c:pt idx="52">
                  <c:v>0.8198679999999996</c:v>
                </c:pt>
                <c:pt idx="53">
                  <c:v>-0.22841200000000006</c:v>
                </c:pt>
                <c:pt idx="54">
                  <c:v>-0.42301299999999986</c:v>
                </c:pt>
                <c:pt idx="55">
                  <c:v>-0.16988999999999987</c:v>
                </c:pt>
                <c:pt idx="56">
                  <c:v>-0.431149</c:v>
                </c:pt>
                <c:pt idx="57">
                  <c:v>-0.21756500000000001</c:v>
                </c:pt>
                <c:pt idx="58">
                  <c:v>-0.21637800000000018</c:v>
                </c:pt>
                <c:pt idx="59">
                  <c:v>-0.31996199999999986</c:v>
                </c:pt>
                <c:pt idx="60">
                  <c:v>8.064300000000002E-2</c:v>
                </c:pt>
                <c:pt idx="61">
                  <c:v>-0.13032500000000002</c:v>
                </c:pt>
                <c:pt idx="62">
                  <c:v>-0.49282000000000026</c:v>
                </c:pt>
                <c:pt idx="63">
                  <c:v>0.60158799999999979</c:v>
                </c:pt>
                <c:pt idx="64">
                  <c:v>-0.25666900000000004</c:v>
                </c:pt>
                <c:pt idx="65">
                  <c:v>0.38219299999999978</c:v>
                </c:pt>
                <c:pt idx="66">
                  <c:v>-0.18504700000000018</c:v>
                </c:pt>
                <c:pt idx="67">
                  <c:v>-0.52863099999999985</c:v>
                </c:pt>
                <c:pt idx="68">
                  <c:v>-0.12654799999999988</c:v>
                </c:pt>
                <c:pt idx="69">
                  <c:v>7.0812999999999793E-2</c:v>
                </c:pt>
                <c:pt idx="70">
                  <c:v>-3.2699000000000034E-2</c:v>
                </c:pt>
                <c:pt idx="71">
                  <c:v>-0.19373899999999988</c:v>
                </c:pt>
                <c:pt idx="72">
                  <c:v>-0.30727400000000005</c:v>
                </c:pt>
                <c:pt idx="73">
                  <c:v>0.27812499999999973</c:v>
                </c:pt>
                <c:pt idx="74">
                  <c:v>-9.4779999999998754E-3</c:v>
                </c:pt>
                <c:pt idx="75">
                  <c:v>-3.4804999999999975E-2</c:v>
                </c:pt>
                <c:pt idx="76">
                  <c:v>1.6333000000000153E-2</c:v>
                </c:pt>
                <c:pt idx="77">
                  <c:v>0.33417800000000009</c:v>
                </c:pt>
                <c:pt idx="78">
                  <c:v>-8.1172000000000022E-2</c:v>
                </c:pt>
                <c:pt idx="79">
                  <c:v>1.624711</c:v>
                </c:pt>
                <c:pt idx="80">
                  <c:v>-0.18427199999999999</c:v>
                </c:pt>
                <c:pt idx="81">
                  <c:v>-0.18427199999999999</c:v>
                </c:pt>
                <c:pt idx="82">
                  <c:v>-0.27979200000000004</c:v>
                </c:pt>
                <c:pt idx="83">
                  <c:v>-0.21984099999999995</c:v>
                </c:pt>
                <c:pt idx="84">
                  <c:v>0.14202300000000001</c:v>
                </c:pt>
              </c:numCache>
            </c:numRef>
          </c:xVal>
          <c:yVal>
            <c:numRef>
              <c:f>'foglio 1'!$L$2:$L$86</c:f>
              <c:numCache>
                <c:formatCode>General</c:formatCode>
                <c:ptCount val="85"/>
                <c:pt idx="0">
                  <c:v>1.1299999999999999</c:v>
                </c:pt>
                <c:pt idx="1">
                  <c:v>1.21</c:v>
                </c:pt>
                <c:pt idx="2">
                  <c:v>1.1499999999999999</c:v>
                </c:pt>
                <c:pt idx="3">
                  <c:v>1.54</c:v>
                </c:pt>
                <c:pt idx="4">
                  <c:v>1.23</c:v>
                </c:pt>
                <c:pt idx="5">
                  <c:v>1.62</c:v>
                </c:pt>
                <c:pt idx="6">
                  <c:v>1.21</c:v>
                </c:pt>
                <c:pt idx="7">
                  <c:v>1.45</c:v>
                </c:pt>
                <c:pt idx="8">
                  <c:v>1.1100000000000001</c:v>
                </c:pt>
                <c:pt idx="9">
                  <c:v>1.41</c:v>
                </c:pt>
                <c:pt idx="10">
                  <c:v>1.18</c:v>
                </c:pt>
                <c:pt idx="11">
                  <c:v>2.08</c:v>
                </c:pt>
                <c:pt idx="12">
                  <c:v>2.7</c:v>
                </c:pt>
                <c:pt idx="13">
                  <c:v>1.76</c:v>
                </c:pt>
                <c:pt idx="14">
                  <c:v>2.68</c:v>
                </c:pt>
                <c:pt idx="15">
                  <c:v>1.57</c:v>
                </c:pt>
                <c:pt idx="16">
                  <c:v>2.04</c:v>
                </c:pt>
                <c:pt idx="17">
                  <c:v>1.6</c:v>
                </c:pt>
                <c:pt idx="18">
                  <c:v>1.43</c:v>
                </c:pt>
                <c:pt idx="19">
                  <c:v>1.65</c:v>
                </c:pt>
                <c:pt idx="20">
                  <c:v>2.68</c:v>
                </c:pt>
                <c:pt idx="21">
                  <c:v>2.0299999999999998</c:v>
                </c:pt>
                <c:pt idx="22">
                  <c:v>1.68</c:v>
                </c:pt>
                <c:pt idx="23">
                  <c:v>2.66</c:v>
                </c:pt>
                <c:pt idx="24">
                  <c:v>1.72</c:v>
                </c:pt>
                <c:pt idx="25">
                  <c:v>2.02</c:v>
                </c:pt>
                <c:pt idx="26">
                  <c:v>3.17</c:v>
                </c:pt>
                <c:pt idx="27">
                  <c:v>2.23</c:v>
                </c:pt>
                <c:pt idx="28">
                  <c:v>1.89</c:v>
                </c:pt>
                <c:pt idx="29">
                  <c:v>2.02</c:v>
                </c:pt>
                <c:pt idx="30">
                  <c:v>2.29</c:v>
                </c:pt>
                <c:pt idx="31">
                  <c:v>2.23</c:v>
                </c:pt>
                <c:pt idx="32">
                  <c:v>1.85</c:v>
                </c:pt>
                <c:pt idx="33">
                  <c:v>2.16</c:v>
                </c:pt>
                <c:pt idx="34">
                  <c:v>2.14</c:v>
                </c:pt>
                <c:pt idx="35">
                  <c:v>1.75</c:v>
                </c:pt>
                <c:pt idx="36">
                  <c:v>2.4</c:v>
                </c:pt>
                <c:pt idx="37">
                  <c:v>2.19</c:v>
                </c:pt>
                <c:pt idx="38">
                  <c:v>1.98</c:v>
                </c:pt>
                <c:pt idx="39">
                  <c:v>1.07</c:v>
                </c:pt>
                <c:pt idx="40">
                  <c:v>1.4</c:v>
                </c:pt>
                <c:pt idx="41">
                  <c:v>1.71</c:v>
                </c:pt>
                <c:pt idx="42">
                  <c:v>1.67</c:v>
                </c:pt>
                <c:pt idx="43">
                  <c:v>2.52</c:v>
                </c:pt>
                <c:pt idx="44">
                  <c:v>2.6</c:v>
                </c:pt>
                <c:pt idx="45">
                  <c:v>1.84</c:v>
                </c:pt>
                <c:pt idx="46">
                  <c:v>1.18</c:v>
                </c:pt>
                <c:pt idx="47">
                  <c:v>1.97</c:v>
                </c:pt>
                <c:pt idx="48">
                  <c:v>2.04</c:v>
                </c:pt>
                <c:pt idx="49">
                  <c:v>1.6</c:v>
                </c:pt>
                <c:pt idx="50">
                  <c:v>2.08</c:v>
                </c:pt>
                <c:pt idx="51">
                  <c:v>1.1100000000000001</c:v>
                </c:pt>
                <c:pt idx="52">
                  <c:v>2.8</c:v>
                </c:pt>
                <c:pt idx="53">
                  <c:v>1.22</c:v>
                </c:pt>
                <c:pt idx="54">
                  <c:v>1.34</c:v>
                </c:pt>
                <c:pt idx="55">
                  <c:v>1.89</c:v>
                </c:pt>
                <c:pt idx="56">
                  <c:v>1.58</c:v>
                </c:pt>
                <c:pt idx="57">
                  <c:v>1.51</c:v>
                </c:pt>
                <c:pt idx="58">
                  <c:v>1.17</c:v>
                </c:pt>
                <c:pt idx="59">
                  <c:v>1.35</c:v>
                </c:pt>
                <c:pt idx="60">
                  <c:v>1.95</c:v>
                </c:pt>
                <c:pt idx="61">
                  <c:v>1.42</c:v>
                </c:pt>
                <c:pt idx="62">
                  <c:v>1.7</c:v>
                </c:pt>
                <c:pt idx="63">
                  <c:v>2.0499999999999998</c:v>
                </c:pt>
                <c:pt idx="64">
                  <c:v>1.4</c:v>
                </c:pt>
                <c:pt idx="65">
                  <c:v>2.0299999999999998</c:v>
                </c:pt>
                <c:pt idx="66">
                  <c:v>1.64</c:v>
                </c:pt>
                <c:pt idx="67">
                  <c:v>1.58</c:v>
                </c:pt>
                <c:pt idx="68">
                  <c:v>1.57</c:v>
                </c:pt>
                <c:pt idx="69">
                  <c:v>1.63</c:v>
                </c:pt>
                <c:pt idx="70">
                  <c:v>2.2000000000000002</c:v>
                </c:pt>
                <c:pt idx="71">
                  <c:v>1.33</c:v>
                </c:pt>
                <c:pt idx="72">
                  <c:v>1.1499999999999999</c:v>
                </c:pt>
                <c:pt idx="73">
                  <c:v>2.0499999999999998</c:v>
                </c:pt>
                <c:pt idx="74">
                  <c:v>1.82</c:v>
                </c:pt>
                <c:pt idx="75">
                  <c:v>1.87</c:v>
                </c:pt>
                <c:pt idx="76">
                  <c:v>1.93</c:v>
                </c:pt>
                <c:pt idx="77">
                  <c:v>2.27</c:v>
                </c:pt>
                <c:pt idx="78">
                  <c:v>1.19</c:v>
                </c:pt>
                <c:pt idx="79">
                  <c:v>3.37</c:v>
                </c:pt>
                <c:pt idx="80">
                  <c:v>1.53</c:v>
                </c:pt>
                <c:pt idx="81">
                  <c:v>1.53</c:v>
                </c:pt>
                <c:pt idx="82">
                  <c:v>1.08</c:v>
                </c:pt>
                <c:pt idx="83">
                  <c:v>1.49</c:v>
                </c:pt>
                <c:pt idx="84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2-40E3-B8EA-B7FB484BE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512528"/>
        <c:axId val="1046517936"/>
      </c:scatterChart>
      <c:valAx>
        <c:axId val="104651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6517936"/>
        <c:crosses val="autoZero"/>
        <c:crossBetween val="midCat"/>
      </c:valAx>
      <c:valAx>
        <c:axId val="104651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46512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279399</xdr:colOff>
      <xdr:row>1</xdr:row>
      <xdr:rowOff>50799</xdr:rowOff>
    </xdr:from>
    <xdr:to>
      <xdr:col>23</xdr:col>
      <xdr:colOff>584199</xdr:colOff>
      <xdr:row>15</xdr:row>
      <xdr:rowOff>186265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31322D6-39F8-44C1-BA54-8826244CB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389466</xdr:colOff>
      <xdr:row>2</xdr:row>
      <xdr:rowOff>93134</xdr:rowOff>
    </xdr:from>
    <xdr:to>
      <xdr:col>32</xdr:col>
      <xdr:colOff>84666</xdr:colOff>
      <xdr:row>17</xdr:row>
      <xdr:rowOff>42334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2AB5413-A91E-4FF5-A89C-2741EF428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296333</xdr:colOff>
      <xdr:row>18</xdr:row>
      <xdr:rowOff>118534</xdr:rowOff>
    </xdr:from>
    <xdr:to>
      <xdr:col>27</xdr:col>
      <xdr:colOff>601133</xdr:colOff>
      <xdr:row>33</xdr:row>
      <xdr:rowOff>67734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84462C8-679D-4878-9E07-5FDAF702B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A2A6-272C-43E3-8E76-471CA2BDE9EE}">
  <dimension ref="A1:R89"/>
  <sheetViews>
    <sheetView zoomScale="130" zoomScaleNormal="130" workbookViewId="0">
      <selection activeCell="F2" sqref="F2"/>
    </sheetView>
  </sheetViews>
  <sheetFormatPr defaultRowHeight="14.4" x14ac:dyDescent="0.3"/>
  <cols>
    <col min="2" max="2" width="14" style="2" customWidth="1"/>
    <col min="3" max="3" width="11.5546875" style="2" customWidth="1"/>
    <col min="4" max="4" width="15.33203125" style="2" customWidth="1"/>
    <col min="5" max="5" width="11.6640625" style="2" customWidth="1"/>
    <col min="6" max="6" width="12" style="29" bestFit="1" customWidth="1"/>
    <col min="7" max="8" width="13.77734375" customWidth="1"/>
    <col min="9" max="9" width="5.5546875" customWidth="1"/>
    <col min="10" max="10" width="11.5546875" style="5" customWidth="1"/>
    <col min="11" max="11" width="14.109375" style="5" customWidth="1"/>
    <col min="12" max="12" width="11.5546875" style="2" customWidth="1"/>
    <col min="14" max="14" width="11.21875" style="5" customWidth="1"/>
    <col min="15" max="15" width="8.88671875" style="5"/>
    <col min="17" max="17" width="15.44140625" customWidth="1"/>
    <col min="18" max="18" width="12" customWidth="1"/>
  </cols>
  <sheetData>
    <row r="1" spans="2:15" s="3" customFormat="1" ht="63.6" customHeight="1" x14ac:dyDescent="0.3">
      <c r="B1" s="3" t="s">
        <v>3</v>
      </c>
      <c r="C1" s="3" t="s">
        <v>2</v>
      </c>
      <c r="D1" s="3" t="s">
        <v>1</v>
      </c>
      <c r="E1" s="3" t="s">
        <v>39</v>
      </c>
      <c r="F1" s="28" t="s">
        <v>40</v>
      </c>
      <c r="G1" s="3" t="s">
        <v>6</v>
      </c>
      <c r="H1" s="3" t="s">
        <v>8</v>
      </c>
      <c r="J1" s="8" t="s">
        <v>7</v>
      </c>
      <c r="K1" s="8" t="s">
        <v>9</v>
      </c>
      <c r="L1" s="3" t="s">
        <v>2</v>
      </c>
      <c r="N1" s="9" t="s">
        <v>10</v>
      </c>
      <c r="O1" s="9" t="s">
        <v>11</v>
      </c>
    </row>
    <row r="2" spans="2:15" x14ac:dyDescent="0.3">
      <c r="B2" s="1">
        <v>1.08</v>
      </c>
      <c r="C2" s="1">
        <v>1.1299999999999999</v>
      </c>
      <c r="D2" s="1">
        <v>2.35</v>
      </c>
      <c r="E2" s="1">
        <v>1</v>
      </c>
      <c r="G2" s="7">
        <f>1.237+(0.141*B2)+(0.205*C2)</f>
        <v>1.62093</v>
      </c>
      <c r="H2" s="7">
        <f>D2-G2</f>
        <v>0.72907000000000011</v>
      </c>
      <c r="J2" s="5">
        <f>0.7749+(0.4431*B2)</f>
        <v>1.2534480000000001</v>
      </c>
      <c r="K2" s="5">
        <f>C2-J2</f>
        <v>-0.12344800000000022</v>
      </c>
      <c r="L2" s="1">
        <v>1.1299999999999999</v>
      </c>
      <c r="N2" s="5">
        <f>1.396+(0.232*B2)</f>
        <v>1.64656</v>
      </c>
      <c r="O2" s="5">
        <f>D2-N2</f>
        <v>0.70344000000000007</v>
      </c>
    </row>
    <row r="3" spans="2:15" x14ac:dyDescent="0.3">
      <c r="B3" s="1">
        <v>2.21</v>
      </c>
      <c r="C3" s="1">
        <v>1.21</v>
      </c>
      <c r="D3" s="1">
        <v>1.73</v>
      </c>
      <c r="E3" s="1">
        <v>1</v>
      </c>
      <c r="G3" s="7">
        <f t="shared" ref="G3:G33" si="0">1.237+(0.141*B3)+(0.205*C3)</f>
        <v>1.7966599999999999</v>
      </c>
      <c r="H3" s="7">
        <f t="shared" ref="H3:H33" si="1">D3-G3</f>
        <v>-6.6659999999999942E-2</v>
      </c>
      <c r="J3" s="5">
        <f t="shared" ref="J3:J33" si="2">0.7749+(0.4431*B3)</f>
        <v>1.754151</v>
      </c>
      <c r="K3" s="5">
        <f t="shared" ref="K3:K33" si="3">C3-J3</f>
        <v>-0.54415100000000005</v>
      </c>
      <c r="L3" s="1">
        <v>1.21</v>
      </c>
      <c r="N3" s="5">
        <f t="shared" ref="N3:N66" si="4">1.396+(0.232*B3)</f>
        <v>1.90872</v>
      </c>
      <c r="O3" s="5">
        <f t="shared" ref="O3:O66" si="5">D3-N3</f>
        <v>-0.17871999999999999</v>
      </c>
    </row>
    <row r="4" spans="2:15" x14ac:dyDescent="0.3">
      <c r="B4" s="1">
        <v>2.29</v>
      </c>
      <c r="C4" s="1">
        <v>1.1499999999999999</v>
      </c>
      <c r="D4" s="1">
        <v>2.37</v>
      </c>
      <c r="E4" s="1">
        <v>0</v>
      </c>
      <c r="G4" s="7">
        <f t="shared" si="0"/>
        <v>1.7956399999999999</v>
      </c>
      <c r="H4" s="7">
        <f t="shared" si="1"/>
        <v>0.5743600000000002</v>
      </c>
      <c r="J4" s="5">
        <f t="shared" si="2"/>
        <v>1.7895989999999999</v>
      </c>
      <c r="K4" s="5">
        <f t="shared" si="3"/>
        <v>-0.63959900000000003</v>
      </c>
      <c r="L4" s="1">
        <v>1.1499999999999999</v>
      </c>
      <c r="N4" s="5">
        <f t="shared" si="4"/>
        <v>1.9272800000000001</v>
      </c>
      <c r="O4" s="5">
        <f t="shared" si="5"/>
        <v>0.44272</v>
      </c>
    </row>
    <row r="5" spans="2:15" x14ac:dyDescent="0.3">
      <c r="B5" s="1">
        <v>2.2400000000000002</v>
      </c>
      <c r="C5" s="1">
        <v>1.54</v>
      </c>
      <c r="D5" s="1">
        <v>2.15</v>
      </c>
      <c r="E5" s="1">
        <v>0</v>
      </c>
      <c r="G5" s="7">
        <f t="shared" si="0"/>
        <v>1.8685400000000003</v>
      </c>
      <c r="H5" s="7">
        <f t="shared" si="1"/>
        <v>0.2814599999999996</v>
      </c>
      <c r="J5" s="5">
        <f t="shared" si="2"/>
        <v>1.7674440000000002</v>
      </c>
      <c r="K5" s="5">
        <f t="shared" si="3"/>
        <v>-0.2274440000000002</v>
      </c>
      <c r="L5" s="1">
        <v>1.54</v>
      </c>
      <c r="N5" s="5">
        <f t="shared" si="4"/>
        <v>1.91568</v>
      </c>
      <c r="O5" s="5">
        <f t="shared" si="5"/>
        <v>0.23431999999999986</v>
      </c>
    </row>
    <row r="6" spans="2:15" x14ac:dyDescent="0.3">
      <c r="B6" s="1">
        <v>1.95</v>
      </c>
      <c r="C6" s="1">
        <v>1.23</v>
      </c>
      <c r="D6" s="1">
        <v>1.51</v>
      </c>
      <c r="E6" s="1">
        <v>0</v>
      </c>
      <c r="G6" s="7">
        <f t="shared" si="0"/>
        <v>1.7641</v>
      </c>
      <c r="H6" s="7">
        <f t="shared" si="1"/>
        <v>-0.25409999999999999</v>
      </c>
      <c r="J6" s="5">
        <f t="shared" si="2"/>
        <v>1.6389450000000001</v>
      </c>
      <c r="K6" s="5">
        <f t="shared" si="3"/>
        <v>-0.40894500000000011</v>
      </c>
      <c r="L6" s="1">
        <v>1.23</v>
      </c>
      <c r="N6" s="5">
        <f t="shared" si="4"/>
        <v>1.8483999999999998</v>
      </c>
      <c r="O6" s="5">
        <f t="shared" si="5"/>
        <v>-0.33839999999999981</v>
      </c>
    </row>
    <row r="7" spans="2:15" x14ac:dyDescent="0.3">
      <c r="B7" s="1">
        <v>2.2599999999999998</v>
      </c>
      <c r="C7" s="1">
        <v>1.62</v>
      </c>
      <c r="D7" s="1">
        <v>2.2200000000000002</v>
      </c>
      <c r="E7" s="1">
        <v>1</v>
      </c>
      <c r="F7" s="29">
        <f>CORREL(B2:B86,C2:C86)</f>
        <v>0.48902090422011679</v>
      </c>
      <c r="G7" s="7">
        <f t="shared" si="0"/>
        <v>1.8877600000000001</v>
      </c>
      <c r="H7" s="7">
        <f t="shared" si="1"/>
        <v>0.33224000000000009</v>
      </c>
      <c r="J7" s="5">
        <f>0.7749+(0.4431*B7)</f>
        <v>1.7763059999999999</v>
      </c>
      <c r="K7" s="5">
        <f t="shared" si="3"/>
        <v>-0.15630599999999983</v>
      </c>
      <c r="L7" s="1">
        <v>1.62</v>
      </c>
      <c r="N7" s="5">
        <f t="shared" si="4"/>
        <v>1.9203199999999998</v>
      </c>
      <c r="O7" s="5">
        <f t="shared" si="5"/>
        <v>0.29968000000000039</v>
      </c>
    </row>
    <row r="8" spans="2:15" x14ac:dyDescent="0.3">
      <c r="B8" s="1">
        <v>2.4</v>
      </c>
      <c r="C8" s="1">
        <v>1.21</v>
      </c>
      <c r="D8" s="1">
        <v>1.78</v>
      </c>
      <c r="E8" s="1">
        <v>1</v>
      </c>
      <c r="G8" s="7">
        <f t="shared" si="0"/>
        <v>1.82345</v>
      </c>
      <c r="H8" s="7">
        <f t="shared" si="1"/>
        <v>-4.3449999999999989E-2</v>
      </c>
      <c r="J8" s="5">
        <f t="shared" si="2"/>
        <v>1.8383400000000001</v>
      </c>
      <c r="K8" s="5">
        <f t="shared" si="3"/>
        <v>-0.62834000000000012</v>
      </c>
      <c r="L8" s="1">
        <v>1.21</v>
      </c>
      <c r="N8" s="5">
        <f t="shared" si="4"/>
        <v>1.9527999999999999</v>
      </c>
      <c r="O8" s="5">
        <f t="shared" si="5"/>
        <v>-0.17279999999999984</v>
      </c>
    </row>
    <row r="9" spans="2:15" x14ac:dyDescent="0.3">
      <c r="B9" s="1">
        <v>1.62</v>
      </c>
      <c r="C9" s="1">
        <v>1.45</v>
      </c>
      <c r="D9" s="1">
        <v>1.59</v>
      </c>
      <c r="E9" s="1">
        <v>0</v>
      </c>
      <c r="G9" s="7">
        <f t="shared" si="0"/>
        <v>1.7626700000000002</v>
      </c>
      <c r="H9" s="7">
        <f t="shared" si="1"/>
        <v>-0.1726700000000001</v>
      </c>
      <c r="J9" s="5">
        <f t="shared" si="2"/>
        <v>1.4927220000000001</v>
      </c>
      <c r="K9" s="5">
        <f t="shared" si="3"/>
        <v>-4.2722000000000149E-2</v>
      </c>
      <c r="L9" s="1">
        <v>1.45</v>
      </c>
      <c r="N9" s="5">
        <f t="shared" si="4"/>
        <v>1.7718400000000001</v>
      </c>
      <c r="O9" s="5">
        <f t="shared" si="5"/>
        <v>-0.18184</v>
      </c>
    </row>
    <row r="10" spans="2:15" x14ac:dyDescent="0.3">
      <c r="B10" s="1">
        <v>2.44</v>
      </c>
      <c r="C10" s="1">
        <v>1.1100000000000001</v>
      </c>
      <c r="D10" s="1">
        <v>1.91</v>
      </c>
      <c r="E10" s="1">
        <v>1</v>
      </c>
      <c r="F10" s="29">
        <f>CORREL(C2:C86,D2:D86)</f>
        <v>0.33125706668454347</v>
      </c>
      <c r="G10" s="7">
        <f t="shared" si="0"/>
        <v>1.8085899999999999</v>
      </c>
      <c r="H10" s="7">
        <f t="shared" si="1"/>
        <v>0.10141</v>
      </c>
      <c r="J10" s="5">
        <f t="shared" si="2"/>
        <v>1.8560639999999999</v>
      </c>
      <c r="K10" s="5">
        <f t="shared" si="3"/>
        <v>-0.74606399999999984</v>
      </c>
      <c r="L10" s="1">
        <v>1.1100000000000001</v>
      </c>
      <c r="N10" s="5">
        <f t="shared" si="4"/>
        <v>1.9620799999999998</v>
      </c>
      <c r="O10" s="5">
        <f t="shared" si="5"/>
        <v>-5.2079999999999904E-2</v>
      </c>
    </row>
    <row r="11" spans="2:15" x14ac:dyDescent="0.3">
      <c r="B11" s="1">
        <v>1.87</v>
      </c>
      <c r="C11" s="1">
        <v>1.41</v>
      </c>
      <c r="D11" s="1">
        <v>1.42</v>
      </c>
      <c r="E11" s="1">
        <v>0</v>
      </c>
      <c r="G11" s="7">
        <f t="shared" si="0"/>
        <v>1.7897200000000002</v>
      </c>
      <c r="H11" s="7">
        <f t="shared" si="1"/>
        <v>-0.36972000000000027</v>
      </c>
      <c r="J11" s="5">
        <f t="shared" si="2"/>
        <v>1.603497</v>
      </c>
      <c r="K11" s="5">
        <f t="shared" si="3"/>
        <v>-0.19349700000000003</v>
      </c>
      <c r="L11" s="1">
        <v>1.41</v>
      </c>
      <c r="N11" s="5">
        <f t="shared" si="4"/>
        <v>1.8298399999999999</v>
      </c>
      <c r="O11" s="5">
        <f t="shared" si="5"/>
        <v>-0.40983999999999998</v>
      </c>
    </row>
    <row r="12" spans="2:15" x14ac:dyDescent="0.3">
      <c r="B12" s="1">
        <v>1.8</v>
      </c>
      <c r="C12" s="1">
        <v>1.18</v>
      </c>
      <c r="D12" s="1">
        <v>1.02</v>
      </c>
      <c r="E12" s="1">
        <v>1</v>
      </c>
      <c r="F12" s="29">
        <f>CORREL(B2:B86,D2:D86)</f>
        <v>0.30190164818149851</v>
      </c>
      <c r="G12" s="7">
        <f t="shared" si="0"/>
        <v>1.7327000000000001</v>
      </c>
      <c r="H12" s="7">
        <f t="shared" si="1"/>
        <v>-0.71270000000000011</v>
      </c>
      <c r="J12" s="5">
        <f t="shared" si="2"/>
        <v>1.5724800000000001</v>
      </c>
      <c r="K12" s="5">
        <f t="shared" si="3"/>
        <v>-0.39248000000000016</v>
      </c>
      <c r="L12" s="1">
        <v>1.18</v>
      </c>
      <c r="N12" s="5">
        <f t="shared" si="4"/>
        <v>1.8135999999999999</v>
      </c>
      <c r="O12" s="5">
        <f t="shared" si="5"/>
        <v>-0.79359999999999986</v>
      </c>
    </row>
    <row r="13" spans="2:15" x14ac:dyDescent="0.3">
      <c r="B13" s="1">
        <v>2.86</v>
      </c>
      <c r="C13" s="1">
        <v>2.08</v>
      </c>
      <c r="D13" s="1">
        <v>2.0699999999999998</v>
      </c>
      <c r="E13" s="1">
        <v>1</v>
      </c>
      <c r="G13" s="7">
        <f t="shared" si="0"/>
        <v>2.0666600000000002</v>
      </c>
      <c r="H13" s="7">
        <f t="shared" si="1"/>
        <v>3.3399999999996766E-3</v>
      </c>
      <c r="J13" s="5">
        <f t="shared" si="2"/>
        <v>2.0421659999999999</v>
      </c>
      <c r="K13" s="5">
        <f t="shared" si="3"/>
        <v>3.7834000000000145E-2</v>
      </c>
      <c r="L13" s="1">
        <v>2.08</v>
      </c>
      <c r="N13" s="5">
        <f t="shared" si="4"/>
        <v>2.05952</v>
      </c>
      <c r="O13" s="5">
        <f t="shared" si="5"/>
        <v>1.0479999999999823E-2</v>
      </c>
    </row>
    <row r="14" spans="2:15" x14ac:dyDescent="0.3">
      <c r="B14" s="1">
        <v>2.61</v>
      </c>
      <c r="C14" s="1">
        <v>2.7</v>
      </c>
      <c r="D14" s="1">
        <v>1.89</v>
      </c>
      <c r="E14" s="1">
        <v>0</v>
      </c>
      <c r="F14" s="29">
        <f>CORREL(B2:B86,K2:K86)</f>
        <v>2.7657896344675999E-5</v>
      </c>
      <c r="G14" s="7">
        <f t="shared" si="0"/>
        <v>2.1585100000000002</v>
      </c>
      <c r="H14" s="7">
        <f t="shared" si="1"/>
        <v>-0.26851000000000025</v>
      </c>
      <c r="J14" s="5">
        <f t="shared" si="2"/>
        <v>1.9313910000000001</v>
      </c>
      <c r="K14" s="5">
        <f t="shared" si="3"/>
        <v>0.7686090000000001</v>
      </c>
      <c r="L14" s="1">
        <v>2.7</v>
      </c>
      <c r="N14" s="5">
        <f t="shared" si="4"/>
        <v>2.0015199999999997</v>
      </c>
      <c r="O14" s="5">
        <f t="shared" si="5"/>
        <v>-0.11151999999999984</v>
      </c>
    </row>
    <row r="15" spans="2:15" x14ac:dyDescent="0.3">
      <c r="B15" s="1">
        <v>2.1800000000000002</v>
      </c>
      <c r="C15" s="1">
        <v>1.76</v>
      </c>
      <c r="D15" s="1">
        <v>1.37</v>
      </c>
      <c r="E15" s="1">
        <v>1</v>
      </c>
      <c r="F15" s="29">
        <f>CORREL(B2:B86,J2:J86)</f>
        <v>1</v>
      </c>
      <c r="G15" s="7">
        <f t="shared" si="0"/>
        <v>1.9051800000000001</v>
      </c>
      <c r="H15" s="7">
        <f t="shared" si="1"/>
        <v>-0.53517999999999999</v>
      </c>
      <c r="J15" s="5">
        <f t="shared" si="2"/>
        <v>1.7408580000000002</v>
      </c>
      <c r="K15" s="5">
        <f t="shared" si="3"/>
        <v>1.914199999999977E-2</v>
      </c>
      <c r="L15" s="1">
        <v>1.76</v>
      </c>
      <c r="N15" s="5">
        <f t="shared" si="4"/>
        <v>1.9017599999999999</v>
      </c>
      <c r="O15" s="5">
        <f t="shared" si="5"/>
        <v>-0.53175999999999979</v>
      </c>
    </row>
    <row r="16" spans="2:15" x14ac:dyDescent="0.3">
      <c r="B16" s="1">
        <v>3.57</v>
      </c>
      <c r="C16" s="1">
        <v>2.68</v>
      </c>
      <c r="D16" s="1">
        <v>1.47</v>
      </c>
      <c r="E16" s="1">
        <v>1</v>
      </c>
      <c r="G16" s="7">
        <f t="shared" si="0"/>
        <v>2.2897699999999999</v>
      </c>
      <c r="H16" s="7">
        <f t="shared" si="1"/>
        <v>-0.81976999999999989</v>
      </c>
      <c r="J16" s="5">
        <f t="shared" si="2"/>
        <v>2.3567670000000001</v>
      </c>
      <c r="K16" s="5">
        <f t="shared" si="3"/>
        <v>0.3232330000000001</v>
      </c>
      <c r="L16" s="1">
        <v>2.68</v>
      </c>
      <c r="N16" s="5">
        <f t="shared" si="4"/>
        <v>2.22424</v>
      </c>
      <c r="O16" s="5">
        <f t="shared" si="5"/>
        <v>-0.75424000000000002</v>
      </c>
    </row>
    <row r="17" spans="2:18" x14ac:dyDescent="0.3">
      <c r="B17" s="1">
        <v>1.4</v>
      </c>
      <c r="C17" s="1">
        <v>1.57</v>
      </c>
      <c r="D17" s="1">
        <v>1.93</v>
      </c>
      <c r="E17" s="1">
        <v>1</v>
      </c>
      <c r="F17" s="29">
        <f>CORREL(K2:K86,D2:D86)</f>
        <v>0.21051703987924086</v>
      </c>
      <c r="G17" s="7">
        <f t="shared" si="0"/>
        <v>1.7562500000000001</v>
      </c>
      <c r="H17" s="7">
        <f t="shared" si="1"/>
        <v>0.17374999999999985</v>
      </c>
      <c r="J17" s="5">
        <f t="shared" si="2"/>
        <v>1.39524</v>
      </c>
      <c r="K17" s="5">
        <f t="shared" si="3"/>
        <v>0.17476000000000003</v>
      </c>
      <c r="L17" s="1">
        <v>1.57</v>
      </c>
      <c r="N17" s="5">
        <f t="shared" si="4"/>
        <v>1.7207999999999999</v>
      </c>
      <c r="O17" s="5">
        <f t="shared" si="5"/>
        <v>0.20920000000000005</v>
      </c>
    </row>
    <row r="18" spans="2:18" x14ac:dyDescent="0.3">
      <c r="B18" s="1">
        <v>2.27</v>
      </c>
      <c r="C18" s="1">
        <v>2.04</v>
      </c>
      <c r="D18" s="1">
        <v>2.39</v>
      </c>
      <c r="E18" s="1">
        <v>0</v>
      </c>
      <c r="F18" s="29">
        <f>F17^2</f>
        <v>4.4317424079517886E-2</v>
      </c>
      <c r="G18" s="7">
        <f t="shared" si="0"/>
        <v>1.9752699999999999</v>
      </c>
      <c r="H18" s="7">
        <f t="shared" si="1"/>
        <v>0.41473000000000027</v>
      </c>
      <c r="J18" s="5">
        <f t="shared" si="2"/>
        <v>1.7807370000000002</v>
      </c>
      <c r="K18" s="5">
        <f t="shared" si="3"/>
        <v>0.2592629999999998</v>
      </c>
      <c r="L18" s="1">
        <v>2.04</v>
      </c>
      <c r="N18" s="5">
        <f t="shared" si="4"/>
        <v>1.9226399999999999</v>
      </c>
      <c r="O18" s="5">
        <f t="shared" si="5"/>
        <v>0.46736000000000022</v>
      </c>
    </row>
    <row r="19" spans="2:18" x14ac:dyDescent="0.3">
      <c r="B19" s="1">
        <v>2.2400000000000002</v>
      </c>
      <c r="C19" s="1">
        <v>1.6</v>
      </c>
      <c r="D19" s="1">
        <v>2.37</v>
      </c>
      <c r="E19" s="1">
        <v>0</v>
      </c>
      <c r="G19" s="7">
        <f t="shared" si="0"/>
        <v>1.8808400000000003</v>
      </c>
      <c r="H19" s="7">
        <f t="shared" si="1"/>
        <v>0.48915999999999982</v>
      </c>
      <c r="J19" s="5">
        <f t="shared" si="2"/>
        <v>1.7674440000000002</v>
      </c>
      <c r="K19" s="5">
        <f t="shared" si="3"/>
        <v>-0.16744400000000015</v>
      </c>
      <c r="L19" s="1">
        <v>1.6</v>
      </c>
      <c r="N19" s="5">
        <f t="shared" si="4"/>
        <v>1.91568</v>
      </c>
      <c r="O19" s="5">
        <f t="shared" si="5"/>
        <v>0.45432000000000006</v>
      </c>
    </row>
    <row r="20" spans="2:18" x14ac:dyDescent="0.3">
      <c r="B20" s="1">
        <v>2.34</v>
      </c>
      <c r="C20" s="1">
        <v>1.43</v>
      </c>
      <c r="D20" s="1">
        <v>2.31</v>
      </c>
      <c r="E20" s="1">
        <v>0</v>
      </c>
      <c r="F20" s="29">
        <f>CORREL(O2:O86,K2:K86)</f>
        <v>0.22081198253922635</v>
      </c>
      <c r="G20" s="7">
        <f t="shared" si="0"/>
        <v>1.86009</v>
      </c>
      <c r="H20" s="7">
        <f t="shared" si="1"/>
        <v>0.44991000000000003</v>
      </c>
      <c r="J20" s="5">
        <f t="shared" si="2"/>
        <v>1.8117540000000001</v>
      </c>
      <c r="K20" s="5">
        <f t="shared" si="3"/>
        <v>-0.38175400000000015</v>
      </c>
      <c r="L20" s="1">
        <v>1.43</v>
      </c>
      <c r="N20" s="5">
        <f t="shared" si="4"/>
        <v>1.9388799999999999</v>
      </c>
      <c r="O20" s="5">
        <f t="shared" si="5"/>
        <v>0.37112000000000012</v>
      </c>
    </row>
    <row r="21" spans="2:18" x14ac:dyDescent="0.3">
      <c r="B21" s="1">
        <v>2.2400000000000002</v>
      </c>
      <c r="C21" s="1">
        <v>1.65</v>
      </c>
      <c r="D21" s="1">
        <v>2.37</v>
      </c>
      <c r="E21" s="1">
        <v>1</v>
      </c>
      <c r="F21" s="29">
        <f>F20^2</f>
        <v>4.8757931632903602E-2</v>
      </c>
      <c r="G21" s="7">
        <f t="shared" si="0"/>
        <v>1.8910900000000002</v>
      </c>
      <c r="H21" s="7">
        <f t="shared" si="1"/>
        <v>0.47890999999999995</v>
      </c>
      <c r="J21" s="5">
        <f t="shared" si="2"/>
        <v>1.7674440000000002</v>
      </c>
      <c r="K21" s="5">
        <f t="shared" si="3"/>
        <v>-0.11744400000000033</v>
      </c>
      <c r="L21" s="1">
        <v>1.65</v>
      </c>
      <c r="N21" s="5">
        <f t="shared" si="4"/>
        <v>1.91568</v>
      </c>
      <c r="O21" s="5">
        <f t="shared" si="5"/>
        <v>0.45432000000000006</v>
      </c>
      <c r="Q21" s="10" t="s">
        <v>12</v>
      </c>
      <c r="R21" s="30">
        <f>CORREL(D2:D86,K2:K86)</f>
        <v>0.21051703987924086</v>
      </c>
    </row>
    <row r="22" spans="2:18" x14ac:dyDescent="0.3">
      <c r="B22" s="1">
        <v>3.38</v>
      </c>
      <c r="C22" s="1">
        <v>2.68</v>
      </c>
      <c r="D22" s="1">
        <v>1.61</v>
      </c>
      <c r="E22" s="1">
        <v>1</v>
      </c>
      <c r="G22" s="7">
        <f t="shared" si="0"/>
        <v>2.2629800000000002</v>
      </c>
      <c r="H22" s="7">
        <f t="shared" si="1"/>
        <v>-0.65298000000000012</v>
      </c>
      <c r="J22" s="5">
        <f t="shared" si="2"/>
        <v>2.2725779999999998</v>
      </c>
      <c r="K22" s="5">
        <f t="shared" si="3"/>
        <v>0.40742200000000039</v>
      </c>
      <c r="L22" s="1">
        <v>2.68</v>
      </c>
      <c r="N22" s="5">
        <f t="shared" si="4"/>
        <v>2.1801599999999999</v>
      </c>
      <c r="O22" s="5">
        <f t="shared" si="5"/>
        <v>-0.57015999999999978</v>
      </c>
      <c r="Q22" s="10" t="s">
        <v>13</v>
      </c>
      <c r="R22" s="30">
        <f>CORREL(K2:K86,O2:O86)</f>
        <v>0.22081198253922635</v>
      </c>
    </row>
    <row r="23" spans="2:18" x14ac:dyDescent="0.3">
      <c r="B23" s="1">
        <v>3.14</v>
      </c>
      <c r="C23" s="1">
        <v>2.0299999999999998</v>
      </c>
      <c r="D23" s="1">
        <v>2.06</v>
      </c>
      <c r="E23" s="1">
        <v>0</v>
      </c>
      <c r="G23" s="7">
        <f t="shared" si="0"/>
        <v>2.0958899999999998</v>
      </c>
      <c r="H23" s="7">
        <f t="shared" si="1"/>
        <v>-3.5889999999999755E-2</v>
      </c>
      <c r="J23" s="5">
        <f t="shared" si="2"/>
        <v>2.1662340000000002</v>
      </c>
      <c r="K23" s="5">
        <f t="shared" si="3"/>
        <v>-0.13623400000000041</v>
      </c>
      <c r="L23" s="1">
        <v>2.0299999999999998</v>
      </c>
      <c r="N23" s="5">
        <f t="shared" si="4"/>
        <v>2.1244800000000001</v>
      </c>
      <c r="O23" s="5">
        <f t="shared" si="5"/>
        <v>-6.4480000000000093E-2</v>
      </c>
    </row>
    <row r="24" spans="2:18" x14ac:dyDescent="0.3">
      <c r="B24" s="1">
        <v>2.2200000000000002</v>
      </c>
      <c r="C24" s="1">
        <v>1.68</v>
      </c>
      <c r="D24" s="1">
        <v>1.82</v>
      </c>
      <c r="E24" s="1">
        <v>0</v>
      </c>
      <c r="G24" s="7">
        <f t="shared" si="0"/>
        <v>1.8944200000000002</v>
      </c>
      <c r="H24" s="7">
        <f t="shared" si="1"/>
        <v>-7.4420000000000153E-2</v>
      </c>
      <c r="J24" s="5">
        <f t="shared" si="2"/>
        <v>1.7585820000000001</v>
      </c>
      <c r="K24" s="5">
        <f t="shared" si="3"/>
        <v>-7.8582000000000152E-2</v>
      </c>
      <c r="L24" s="1">
        <v>1.68</v>
      </c>
      <c r="N24" s="5">
        <f t="shared" si="4"/>
        <v>1.9110399999999998</v>
      </c>
      <c r="O24" s="5">
        <f t="shared" si="5"/>
        <v>-9.1039999999999788E-2</v>
      </c>
    </row>
    <row r="25" spans="2:18" x14ac:dyDescent="0.3">
      <c r="B25" s="1">
        <v>2.2599999999999998</v>
      </c>
      <c r="C25" s="1">
        <v>2.66</v>
      </c>
      <c r="D25" s="1">
        <v>2.2599999999999998</v>
      </c>
      <c r="E25" s="1">
        <v>0</v>
      </c>
      <c r="G25" s="7">
        <f t="shared" si="0"/>
        <v>2.1009600000000002</v>
      </c>
      <c r="H25" s="7">
        <f t="shared" si="1"/>
        <v>0.15903999999999963</v>
      </c>
      <c r="J25" s="5">
        <f t="shared" si="2"/>
        <v>1.7763059999999999</v>
      </c>
      <c r="K25" s="5">
        <f t="shared" si="3"/>
        <v>0.8836940000000002</v>
      </c>
      <c r="L25" s="1">
        <v>2.66</v>
      </c>
      <c r="N25" s="5">
        <f t="shared" si="4"/>
        <v>1.9203199999999998</v>
      </c>
      <c r="O25" s="5">
        <f t="shared" si="5"/>
        <v>0.33967999999999998</v>
      </c>
    </row>
    <row r="26" spans="2:18" x14ac:dyDescent="0.3">
      <c r="B26" s="1">
        <v>2.59</v>
      </c>
      <c r="C26" s="1">
        <v>1.72</v>
      </c>
      <c r="D26" s="1">
        <v>2.12</v>
      </c>
      <c r="E26" s="1">
        <v>0</v>
      </c>
      <c r="G26" s="7">
        <f t="shared" si="0"/>
        <v>1.95479</v>
      </c>
      <c r="H26" s="7">
        <f t="shared" si="1"/>
        <v>0.16521000000000008</v>
      </c>
      <c r="J26" s="5">
        <f t="shared" si="2"/>
        <v>1.9225289999999999</v>
      </c>
      <c r="K26" s="5">
        <f t="shared" si="3"/>
        <v>-0.20252899999999996</v>
      </c>
      <c r="L26" s="1">
        <v>1.72</v>
      </c>
      <c r="N26" s="5">
        <f t="shared" si="4"/>
        <v>1.99688</v>
      </c>
      <c r="O26" s="5">
        <f t="shared" si="5"/>
        <v>0.12312000000000012</v>
      </c>
    </row>
    <row r="27" spans="2:18" x14ac:dyDescent="0.3">
      <c r="B27" s="1">
        <v>3.03</v>
      </c>
      <c r="C27" s="1">
        <v>2.02</v>
      </c>
      <c r="D27" s="1">
        <v>2.52</v>
      </c>
      <c r="E27" s="1">
        <v>0</v>
      </c>
      <c r="G27" s="7">
        <f t="shared" si="0"/>
        <v>2.0783300000000002</v>
      </c>
      <c r="H27" s="7">
        <f t="shared" si="1"/>
        <v>0.44166999999999978</v>
      </c>
      <c r="J27" s="5">
        <f t="shared" si="2"/>
        <v>2.1174930000000001</v>
      </c>
      <c r="K27" s="5">
        <f t="shared" si="3"/>
        <v>-9.7493000000000052E-2</v>
      </c>
      <c r="L27" s="1">
        <v>2.02</v>
      </c>
      <c r="N27" s="5">
        <f t="shared" si="4"/>
        <v>2.0989599999999999</v>
      </c>
      <c r="O27" s="5">
        <f t="shared" si="5"/>
        <v>0.42104000000000008</v>
      </c>
    </row>
    <row r="28" spans="2:18" x14ac:dyDescent="0.3">
      <c r="B28" s="1">
        <v>2.74</v>
      </c>
      <c r="C28" s="1">
        <v>3.17</v>
      </c>
      <c r="D28" s="1">
        <v>2.21</v>
      </c>
      <c r="E28" s="1">
        <v>1</v>
      </c>
      <c r="G28" s="7">
        <f t="shared" si="0"/>
        <v>2.27319</v>
      </c>
      <c r="H28" s="7">
        <f t="shared" si="1"/>
        <v>-6.3190000000000079E-2</v>
      </c>
      <c r="J28" s="5">
        <f t="shared" si="2"/>
        <v>1.9889939999999999</v>
      </c>
      <c r="K28" s="5">
        <f t="shared" si="3"/>
        <v>1.181006</v>
      </c>
      <c r="L28" s="1">
        <v>3.17</v>
      </c>
      <c r="N28" s="5">
        <f t="shared" si="4"/>
        <v>2.0316800000000002</v>
      </c>
      <c r="O28" s="5">
        <f t="shared" si="5"/>
        <v>0.17831999999999981</v>
      </c>
    </row>
    <row r="29" spans="2:18" x14ac:dyDescent="0.3">
      <c r="B29" s="1">
        <v>2.8</v>
      </c>
      <c r="C29" s="1">
        <v>2.23</v>
      </c>
      <c r="D29" s="1">
        <v>2.02</v>
      </c>
      <c r="E29" s="1">
        <v>1</v>
      </c>
      <c r="G29" s="7">
        <f t="shared" si="0"/>
        <v>2.0889500000000001</v>
      </c>
      <c r="H29" s="7">
        <f t="shared" si="1"/>
        <v>-6.8950000000000067E-2</v>
      </c>
      <c r="J29" s="5">
        <f t="shared" si="2"/>
        <v>2.0155799999999999</v>
      </c>
      <c r="K29" s="5">
        <f t="shared" si="3"/>
        <v>0.21442000000000005</v>
      </c>
      <c r="L29" s="1">
        <v>2.23</v>
      </c>
      <c r="N29" s="5">
        <f t="shared" si="4"/>
        <v>2.0455999999999999</v>
      </c>
      <c r="O29" s="5">
        <f t="shared" si="5"/>
        <v>-2.5599999999999845E-2</v>
      </c>
    </row>
    <row r="30" spans="2:18" x14ac:dyDescent="0.3">
      <c r="B30" s="1">
        <v>1.28</v>
      </c>
      <c r="C30" s="1">
        <v>1.89</v>
      </c>
      <c r="D30" s="1">
        <v>2.08</v>
      </c>
      <c r="E30" s="1">
        <v>0</v>
      </c>
      <c r="G30" s="7">
        <f t="shared" si="0"/>
        <v>1.8049300000000001</v>
      </c>
      <c r="H30" s="7">
        <f t="shared" si="1"/>
        <v>0.27506999999999993</v>
      </c>
      <c r="J30" s="5">
        <f t="shared" si="2"/>
        <v>1.342068</v>
      </c>
      <c r="K30" s="5">
        <f t="shared" si="3"/>
        <v>0.54793199999999986</v>
      </c>
      <c r="L30" s="1">
        <v>1.89</v>
      </c>
      <c r="N30" s="5">
        <f t="shared" si="4"/>
        <v>1.6929599999999998</v>
      </c>
      <c r="O30" s="5">
        <f t="shared" si="5"/>
        <v>0.38704000000000027</v>
      </c>
    </row>
    <row r="31" spans="2:18" x14ac:dyDescent="0.3">
      <c r="B31" s="1">
        <v>2.29</v>
      </c>
      <c r="C31" s="1">
        <v>2.02</v>
      </c>
      <c r="D31" s="1">
        <v>2.29</v>
      </c>
      <c r="E31" s="1">
        <v>0</v>
      </c>
      <c r="G31" s="7">
        <f t="shared" si="0"/>
        <v>1.9739899999999999</v>
      </c>
      <c r="H31" s="7">
        <f t="shared" si="1"/>
        <v>0.31601000000000012</v>
      </c>
      <c r="J31" s="5">
        <f t="shared" si="2"/>
        <v>1.7895989999999999</v>
      </c>
      <c r="K31" s="5">
        <f t="shared" si="3"/>
        <v>0.23040100000000008</v>
      </c>
      <c r="L31" s="1">
        <v>2.02</v>
      </c>
      <c r="N31" s="5">
        <f t="shared" si="4"/>
        <v>1.9272800000000001</v>
      </c>
      <c r="O31" s="5">
        <f t="shared" si="5"/>
        <v>0.36271999999999993</v>
      </c>
    </row>
    <row r="32" spans="2:18" x14ac:dyDescent="0.3">
      <c r="B32" s="1">
        <v>2.68</v>
      </c>
      <c r="C32" s="1">
        <v>2.29</v>
      </c>
      <c r="D32" s="1">
        <v>2.2400000000000002</v>
      </c>
      <c r="E32" s="1">
        <v>1</v>
      </c>
      <c r="G32" s="7">
        <f t="shared" si="0"/>
        <v>2.08433</v>
      </c>
      <c r="H32" s="7">
        <f t="shared" si="1"/>
        <v>0.1556700000000002</v>
      </c>
      <c r="J32" s="5">
        <f t="shared" si="2"/>
        <v>1.9624079999999999</v>
      </c>
      <c r="K32" s="5">
        <f t="shared" si="3"/>
        <v>0.32759200000000011</v>
      </c>
      <c r="L32" s="1">
        <v>2.29</v>
      </c>
      <c r="N32" s="5">
        <f t="shared" si="4"/>
        <v>2.01776</v>
      </c>
      <c r="O32" s="5">
        <f t="shared" si="5"/>
        <v>0.22224000000000022</v>
      </c>
    </row>
    <row r="33" spans="2:15" x14ac:dyDescent="0.3">
      <c r="B33" s="1">
        <v>1.69</v>
      </c>
      <c r="C33" s="1">
        <v>2.23</v>
      </c>
      <c r="D33" s="1">
        <v>2.23</v>
      </c>
      <c r="E33" s="1">
        <v>0</v>
      </c>
      <c r="G33" s="7">
        <f t="shared" si="0"/>
        <v>1.9324399999999999</v>
      </c>
      <c r="H33" s="7">
        <f t="shared" si="1"/>
        <v>0.29756000000000005</v>
      </c>
      <c r="J33" s="5">
        <f t="shared" si="2"/>
        <v>1.523739</v>
      </c>
      <c r="K33" s="5">
        <f t="shared" si="3"/>
        <v>0.70626100000000003</v>
      </c>
      <c r="L33" s="1">
        <v>2.23</v>
      </c>
      <c r="N33" s="5">
        <f t="shared" si="4"/>
        <v>1.7880799999999999</v>
      </c>
      <c r="O33" s="5">
        <f t="shared" si="5"/>
        <v>0.44192000000000009</v>
      </c>
    </row>
    <row r="34" spans="2:15" x14ac:dyDescent="0.3">
      <c r="B34" s="1">
        <v>1.54</v>
      </c>
      <c r="C34" s="1">
        <v>1.85</v>
      </c>
      <c r="D34" s="1">
        <v>2.29</v>
      </c>
      <c r="E34" s="1">
        <v>1</v>
      </c>
      <c r="G34" s="7">
        <f t="shared" ref="G34:G65" si="6">1.237+(0.141*B34)+(0.205*C34)</f>
        <v>1.8333900000000001</v>
      </c>
      <c r="H34" s="7">
        <f t="shared" ref="H34:H65" si="7">D34-G34</f>
        <v>0.45660999999999996</v>
      </c>
      <c r="J34" s="5">
        <f t="shared" ref="J34:J65" si="8">0.7749+(0.4431*B34)</f>
        <v>1.457274</v>
      </c>
      <c r="K34" s="5">
        <f t="shared" ref="K34:K65" si="9">C34-J34</f>
        <v>0.39272600000000013</v>
      </c>
      <c r="L34" s="1">
        <v>1.85</v>
      </c>
      <c r="N34" s="5">
        <f t="shared" si="4"/>
        <v>1.7532799999999999</v>
      </c>
      <c r="O34" s="5">
        <f t="shared" si="5"/>
        <v>0.53672000000000009</v>
      </c>
    </row>
    <row r="35" spans="2:15" x14ac:dyDescent="0.3">
      <c r="B35" s="1">
        <v>2.88</v>
      </c>
      <c r="C35" s="1">
        <v>2.16</v>
      </c>
      <c r="D35" s="1">
        <v>2.48</v>
      </c>
      <c r="E35" s="1">
        <v>1</v>
      </c>
      <c r="G35" s="7">
        <f t="shared" si="6"/>
        <v>2.08588</v>
      </c>
      <c r="H35" s="7">
        <f t="shared" si="7"/>
        <v>0.39412000000000003</v>
      </c>
      <c r="J35" s="5">
        <f t="shared" si="8"/>
        <v>2.0510280000000001</v>
      </c>
      <c r="K35" s="5">
        <f t="shared" si="9"/>
        <v>0.10897200000000007</v>
      </c>
      <c r="L35" s="1">
        <v>2.16</v>
      </c>
      <c r="N35" s="5">
        <f t="shared" si="4"/>
        <v>2.0641599999999998</v>
      </c>
      <c r="O35" s="5">
        <f t="shared" si="5"/>
        <v>0.41584000000000021</v>
      </c>
    </row>
    <row r="36" spans="2:15" x14ac:dyDescent="0.3">
      <c r="B36" s="1">
        <v>2.76</v>
      </c>
      <c r="C36" s="1">
        <v>2.14</v>
      </c>
      <c r="D36" s="1">
        <v>1.91</v>
      </c>
      <c r="E36" s="1">
        <v>0</v>
      </c>
      <c r="G36" s="7">
        <f t="shared" si="6"/>
        <v>2.0648599999999999</v>
      </c>
      <c r="H36" s="7">
        <f t="shared" si="7"/>
        <v>-0.15486</v>
      </c>
      <c r="J36" s="5">
        <f t="shared" si="8"/>
        <v>1.9978560000000001</v>
      </c>
      <c r="K36" s="5">
        <f t="shared" si="9"/>
        <v>0.14214400000000005</v>
      </c>
      <c r="L36" s="1">
        <v>2.14</v>
      </c>
      <c r="N36" s="5">
        <f t="shared" si="4"/>
        <v>2.0363199999999999</v>
      </c>
      <c r="O36" s="5">
        <f t="shared" si="5"/>
        <v>-0.12631999999999999</v>
      </c>
    </row>
    <row r="37" spans="2:15" x14ac:dyDescent="0.3">
      <c r="B37" s="1">
        <v>2.93</v>
      </c>
      <c r="C37" s="1">
        <v>1.75</v>
      </c>
      <c r="D37" s="1">
        <v>2.27</v>
      </c>
      <c r="E37" s="1">
        <v>0</v>
      </c>
      <c r="G37" s="7">
        <f t="shared" si="6"/>
        <v>2.00888</v>
      </c>
      <c r="H37" s="7">
        <f t="shared" si="7"/>
        <v>0.26112000000000002</v>
      </c>
      <c r="J37" s="5">
        <f t="shared" si="8"/>
        <v>2.0731830000000002</v>
      </c>
      <c r="K37" s="5">
        <f t="shared" si="9"/>
        <v>-0.32318300000000022</v>
      </c>
      <c r="L37" s="1">
        <v>1.75</v>
      </c>
      <c r="N37" s="5">
        <f t="shared" si="4"/>
        <v>2.0757599999999998</v>
      </c>
      <c r="O37" s="5">
        <f t="shared" si="5"/>
        <v>0.19424000000000019</v>
      </c>
    </row>
    <row r="38" spans="2:15" x14ac:dyDescent="0.3">
      <c r="B38" s="1">
        <v>2.6</v>
      </c>
      <c r="C38" s="1">
        <v>2.4</v>
      </c>
      <c r="D38" s="1">
        <v>2.3199999999999998</v>
      </c>
      <c r="E38" s="1">
        <v>1</v>
      </c>
      <c r="G38" s="7">
        <f t="shared" si="6"/>
        <v>2.0956000000000001</v>
      </c>
      <c r="H38" s="7">
        <f t="shared" si="7"/>
        <v>0.22439999999999971</v>
      </c>
      <c r="J38" s="5">
        <f t="shared" si="8"/>
        <v>1.9269600000000002</v>
      </c>
      <c r="K38" s="5">
        <f t="shared" si="9"/>
        <v>0.47303999999999968</v>
      </c>
      <c r="L38" s="1">
        <v>2.4</v>
      </c>
      <c r="N38" s="5">
        <f t="shared" si="4"/>
        <v>1.9992000000000001</v>
      </c>
      <c r="O38" s="5">
        <f t="shared" si="5"/>
        <v>0.32079999999999975</v>
      </c>
    </row>
    <row r="39" spans="2:15" x14ac:dyDescent="0.3">
      <c r="B39" s="1">
        <v>3.38</v>
      </c>
      <c r="C39" s="1">
        <v>2.19</v>
      </c>
      <c r="D39" s="1">
        <v>2.4300000000000002</v>
      </c>
      <c r="E39" s="1">
        <v>1</v>
      </c>
      <c r="G39" s="7">
        <f t="shared" si="6"/>
        <v>2.1625300000000003</v>
      </c>
      <c r="H39" s="7">
        <f t="shared" si="7"/>
        <v>0.26746999999999987</v>
      </c>
      <c r="J39" s="5">
        <f t="shared" si="8"/>
        <v>2.2725779999999998</v>
      </c>
      <c r="K39" s="5">
        <f t="shared" si="9"/>
        <v>-8.2577999999999818E-2</v>
      </c>
      <c r="L39" s="1">
        <v>2.19</v>
      </c>
      <c r="N39" s="5">
        <f t="shared" si="4"/>
        <v>2.1801599999999999</v>
      </c>
      <c r="O39" s="5">
        <f t="shared" si="5"/>
        <v>0.24984000000000028</v>
      </c>
    </row>
    <row r="40" spans="2:15" x14ac:dyDescent="0.3">
      <c r="B40" s="1">
        <v>2.38</v>
      </c>
      <c r="C40" s="1">
        <v>1.98</v>
      </c>
      <c r="D40" s="1">
        <v>2.0099999999999998</v>
      </c>
      <c r="E40" s="1">
        <v>1</v>
      </c>
      <c r="G40" s="7">
        <f t="shared" si="6"/>
        <v>1.97848</v>
      </c>
      <c r="H40" s="7">
        <f t="shared" si="7"/>
        <v>3.151999999999977E-2</v>
      </c>
      <c r="J40" s="5">
        <f t="shared" si="8"/>
        <v>1.8294779999999999</v>
      </c>
      <c r="K40" s="5">
        <f t="shared" si="9"/>
        <v>0.15052200000000004</v>
      </c>
      <c r="L40" s="1">
        <v>1.98</v>
      </c>
      <c r="N40" s="5">
        <f t="shared" si="4"/>
        <v>1.9481599999999999</v>
      </c>
      <c r="O40" s="5">
        <f t="shared" si="5"/>
        <v>6.1839999999999895E-2</v>
      </c>
    </row>
    <row r="41" spans="2:15" x14ac:dyDescent="0.3">
      <c r="B41" s="1">
        <v>2.29</v>
      </c>
      <c r="C41" s="1">
        <v>1.07</v>
      </c>
      <c r="D41" s="1">
        <v>2.29</v>
      </c>
      <c r="E41" s="1">
        <v>0</v>
      </c>
      <c r="G41" s="7">
        <f t="shared" si="6"/>
        <v>1.7792399999999999</v>
      </c>
      <c r="H41" s="7">
        <f t="shared" si="7"/>
        <v>0.5107600000000001</v>
      </c>
      <c r="J41" s="5">
        <f t="shared" si="8"/>
        <v>1.7895989999999999</v>
      </c>
      <c r="K41" s="5">
        <f t="shared" si="9"/>
        <v>-0.71959899999999988</v>
      </c>
      <c r="L41" s="1">
        <v>1.07</v>
      </c>
      <c r="N41" s="5">
        <f t="shared" si="4"/>
        <v>1.9272800000000001</v>
      </c>
      <c r="O41" s="5">
        <f t="shared" si="5"/>
        <v>0.36271999999999993</v>
      </c>
    </row>
    <row r="42" spans="2:15" x14ac:dyDescent="0.3">
      <c r="B42" s="1">
        <v>2.56</v>
      </c>
      <c r="C42" s="1">
        <v>1.4</v>
      </c>
      <c r="D42" s="1">
        <v>2.2400000000000002</v>
      </c>
      <c r="E42" s="1">
        <v>0</v>
      </c>
      <c r="G42" s="7">
        <f t="shared" si="6"/>
        <v>1.88496</v>
      </c>
      <c r="H42" s="7">
        <f t="shared" si="7"/>
        <v>0.35504000000000024</v>
      </c>
      <c r="J42" s="5">
        <f t="shared" si="8"/>
        <v>1.9092359999999999</v>
      </c>
      <c r="K42" s="5">
        <f t="shared" si="9"/>
        <v>-0.50923600000000002</v>
      </c>
      <c r="L42" s="1">
        <v>1.4</v>
      </c>
      <c r="N42" s="5">
        <f t="shared" si="4"/>
        <v>1.9899199999999999</v>
      </c>
      <c r="O42" s="5">
        <f t="shared" si="5"/>
        <v>0.2500800000000003</v>
      </c>
    </row>
    <row r="43" spans="2:15" x14ac:dyDescent="0.3">
      <c r="B43" s="1">
        <v>2.54</v>
      </c>
      <c r="C43" s="1">
        <v>1.71</v>
      </c>
      <c r="D43" s="1">
        <v>2.1800000000000002</v>
      </c>
      <c r="E43" s="1">
        <v>0</v>
      </c>
      <c r="G43" s="7">
        <f t="shared" si="6"/>
        <v>1.9456899999999999</v>
      </c>
      <c r="H43" s="7">
        <f t="shared" si="7"/>
        <v>0.23431000000000024</v>
      </c>
      <c r="J43" s="5">
        <f t="shared" si="8"/>
        <v>1.9003740000000002</v>
      </c>
      <c r="K43" s="5">
        <f t="shared" si="9"/>
        <v>-0.19037400000000027</v>
      </c>
      <c r="L43" s="1">
        <v>1.71</v>
      </c>
      <c r="N43" s="5">
        <f t="shared" si="4"/>
        <v>1.9852799999999999</v>
      </c>
      <c r="O43" s="5">
        <f t="shared" si="5"/>
        <v>0.19472000000000023</v>
      </c>
    </row>
    <row r="44" spans="2:15" x14ac:dyDescent="0.3">
      <c r="B44" s="1">
        <v>3.62</v>
      </c>
      <c r="C44" s="1">
        <v>1.67</v>
      </c>
      <c r="D44" s="1">
        <v>1.56</v>
      </c>
      <c r="E44" s="1">
        <v>1</v>
      </c>
      <c r="G44" s="7">
        <f t="shared" si="6"/>
        <v>2.0897700000000001</v>
      </c>
      <c r="H44" s="7">
        <f t="shared" si="7"/>
        <v>-0.52977000000000007</v>
      </c>
      <c r="J44" s="5">
        <f t="shared" si="8"/>
        <v>2.3789220000000002</v>
      </c>
      <c r="K44" s="5">
        <f t="shared" si="9"/>
        <v>-0.70892200000000027</v>
      </c>
      <c r="L44" s="1">
        <v>1.67</v>
      </c>
      <c r="N44" s="5">
        <f t="shared" si="4"/>
        <v>2.23584</v>
      </c>
      <c r="O44" s="5">
        <f t="shared" si="5"/>
        <v>-0.67584</v>
      </c>
    </row>
    <row r="45" spans="2:15" x14ac:dyDescent="0.3">
      <c r="B45" s="1">
        <v>2.44</v>
      </c>
      <c r="C45" s="1">
        <v>2.52</v>
      </c>
      <c r="D45" s="1">
        <v>1.67</v>
      </c>
      <c r="E45" s="1">
        <v>1</v>
      </c>
      <c r="G45" s="7">
        <f t="shared" si="6"/>
        <v>2.0976400000000002</v>
      </c>
      <c r="H45" s="7">
        <f t="shared" si="7"/>
        <v>-0.42764000000000024</v>
      </c>
      <c r="J45" s="5">
        <f t="shared" si="8"/>
        <v>1.8560639999999999</v>
      </c>
      <c r="K45" s="5">
        <f t="shared" si="9"/>
        <v>0.66393600000000008</v>
      </c>
      <c r="L45" s="1">
        <v>2.52</v>
      </c>
      <c r="N45" s="5">
        <f t="shared" si="4"/>
        <v>1.9620799999999998</v>
      </c>
      <c r="O45" s="5">
        <f t="shared" si="5"/>
        <v>-0.2920799999999999</v>
      </c>
    </row>
    <row r="46" spans="2:15" x14ac:dyDescent="0.3">
      <c r="B46" s="1">
        <v>2.4</v>
      </c>
      <c r="C46" s="1">
        <v>2.6</v>
      </c>
      <c r="D46" s="1">
        <v>2.17</v>
      </c>
      <c r="E46" s="1">
        <v>1</v>
      </c>
      <c r="G46" s="7">
        <f t="shared" si="6"/>
        <v>2.1084000000000001</v>
      </c>
      <c r="H46" s="7">
        <f t="shared" si="7"/>
        <v>6.1599999999999877E-2</v>
      </c>
      <c r="J46" s="5">
        <f t="shared" si="8"/>
        <v>1.8383400000000001</v>
      </c>
      <c r="K46" s="5">
        <f t="shared" si="9"/>
        <v>0.76166</v>
      </c>
      <c r="L46" s="1">
        <v>2.6</v>
      </c>
      <c r="N46" s="5">
        <f t="shared" si="4"/>
        <v>1.9527999999999999</v>
      </c>
      <c r="O46" s="5">
        <f t="shared" si="5"/>
        <v>0.21720000000000006</v>
      </c>
    </row>
    <row r="47" spans="2:15" x14ac:dyDescent="0.3">
      <c r="B47" s="1">
        <v>1.9</v>
      </c>
      <c r="C47" s="1">
        <v>1.84</v>
      </c>
      <c r="D47" s="1">
        <v>1.89</v>
      </c>
      <c r="E47" s="1">
        <v>1</v>
      </c>
      <c r="G47" s="7">
        <f t="shared" si="6"/>
        <v>1.8821000000000001</v>
      </c>
      <c r="H47" s="7">
        <f t="shared" si="7"/>
        <v>7.8999999999997961E-3</v>
      </c>
      <c r="J47" s="5">
        <f t="shared" si="8"/>
        <v>1.6167899999999999</v>
      </c>
      <c r="K47" s="5">
        <f t="shared" si="9"/>
        <v>0.22321000000000013</v>
      </c>
      <c r="L47" s="1">
        <v>1.84</v>
      </c>
      <c r="N47" s="5">
        <f t="shared" si="4"/>
        <v>1.8368</v>
      </c>
      <c r="O47" s="5">
        <f t="shared" si="5"/>
        <v>5.3199999999999914E-2</v>
      </c>
    </row>
    <row r="48" spans="2:15" x14ac:dyDescent="0.3">
      <c r="B48" s="1">
        <v>1.68</v>
      </c>
      <c r="C48" s="1">
        <v>1.18</v>
      </c>
      <c r="D48" s="1">
        <v>1.43</v>
      </c>
      <c r="E48" s="1">
        <v>0</v>
      </c>
      <c r="G48" s="7">
        <f t="shared" si="6"/>
        <v>1.7157800000000001</v>
      </c>
      <c r="H48" s="7">
        <f t="shared" si="7"/>
        <v>-0.28578000000000015</v>
      </c>
      <c r="J48" s="5">
        <f t="shared" si="8"/>
        <v>1.5193080000000001</v>
      </c>
      <c r="K48" s="5">
        <f t="shared" si="9"/>
        <v>-0.33930800000000017</v>
      </c>
      <c r="L48" s="1">
        <v>1.18</v>
      </c>
      <c r="N48" s="5">
        <f t="shared" si="4"/>
        <v>1.7857599999999998</v>
      </c>
      <c r="O48" s="5">
        <f t="shared" si="5"/>
        <v>-0.35575999999999985</v>
      </c>
    </row>
    <row r="49" spans="2:15" x14ac:dyDescent="0.3">
      <c r="B49" s="1">
        <v>2.31</v>
      </c>
      <c r="C49" s="1">
        <v>1.97</v>
      </c>
      <c r="D49" s="1">
        <v>2.21</v>
      </c>
      <c r="E49" s="1">
        <v>0</v>
      </c>
      <c r="G49" s="7">
        <f t="shared" si="6"/>
        <v>1.9665600000000001</v>
      </c>
      <c r="H49" s="7">
        <f t="shared" si="7"/>
        <v>0.24343999999999988</v>
      </c>
      <c r="J49" s="5">
        <f t="shared" si="8"/>
        <v>1.7984610000000001</v>
      </c>
      <c r="K49" s="5">
        <f t="shared" si="9"/>
        <v>0.17153899999999989</v>
      </c>
      <c r="L49" s="1">
        <v>1.97</v>
      </c>
      <c r="N49" s="5">
        <f t="shared" si="4"/>
        <v>1.9319199999999999</v>
      </c>
      <c r="O49" s="5">
        <f t="shared" si="5"/>
        <v>0.2780800000000001</v>
      </c>
    </row>
    <row r="50" spans="2:15" x14ac:dyDescent="0.3">
      <c r="B50" s="1">
        <v>2.29</v>
      </c>
      <c r="C50" s="1">
        <v>2.04</v>
      </c>
      <c r="D50" s="1">
        <v>1.9</v>
      </c>
      <c r="E50" s="1">
        <v>1</v>
      </c>
      <c r="G50" s="7">
        <f t="shared" si="6"/>
        <v>1.9780899999999999</v>
      </c>
      <c r="H50" s="7">
        <f t="shared" si="7"/>
        <v>-7.8089999999999993E-2</v>
      </c>
      <c r="J50" s="5">
        <f t="shared" si="8"/>
        <v>1.7895989999999999</v>
      </c>
      <c r="K50" s="5">
        <f t="shared" si="9"/>
        <v>0.2504010000000001</v>
      </c>
      <c r="L50" s="1">
        <v>2.04</v>
      </c>
      <c r="N50" s="5">
        <f t="shared" si="4"/>
        <v>1.9272800000000001</v>
      </c>
      <c r="O50" s="5">
        <f t="shared" si="5"/>
        <v>-2.7280000000000193E-2</v>
      </c>
    </row>
    <row r="51" spans="2:15" x14ac:dyDescent="0.3">
      <c r="B51" s="1">
        <v>1.93</v>
      </c>
      <c r="C51" s="1">
        <v>1.6</v>
      </c>
      <c r="D51" s="1">
        <v>2.2999999999999998</v>
      </c>
      <c r="E51" s="1">
        <v>1</v>
      </c>
      <c r="G51" s="7">
        <f t="shared" si="6"/>
        <v>1.8371300000000002</v>
      </c>
      <c r="H51" s="7">
        <f t="shared" si="7"/>
        <v>0.46286999999999967</v>
      </c>
      <c r="J51" s="5">
        <f t="shared" si="8"/>
        <v>1.6300829999999999</v>
      </c>
      <c r="K51" s="5">
        <f t="shared" si="9"/>
        <v>-3.008299999999986E-2</v>
      </c>
      <c r="L51" s="1">
        <v>1.6</v>
      </c>
      <c r="N51" s="5">
        <f t="shared" si="4"/>
        <v>1.8437599999999998</v>
      </c>
      <c r="O51" s="5">
        <f t="shared" si="5"/>
        <v>0.45623999999999998</v>
      </c>
    </row>
    <row r="52" spans="2:15" x14ac:dyDescent="0.3">
      <c r="B52" s="1">
        <v>2.33</v>
      </c>
      <c r="C52" s="1">
        <v>2.08</v>
      </c>
      <c r="D52" s="1">
        <v>1.47</v>
      </c>
      <c r="E52" s="1">
        <v>1</v>
      </c>
      <c r="G52" s="7">
        <f t="shared" si="6"/>
        <v>1.99193</v>
      </c>
      <c r="H52" s="7">
        <f t="shared" si="7"/>
        <v>-0.52193000000000001</v>
      </c>
      <c r="J52" s="5">
        <f t="shared" si="8"/>
        <v>1.8073230000000002</v>
      </c>
      <c r="K52" s="5">
        <f t="shared" si="9"/>
        <v>0.27267699999999984</v>
      </c>
      <c r="L52" s="1">
        <v>2.08</v>
      </c>
      <c r="N52" s="5">
        <f t="shared" si="4"/>
        <v>1.9365600000000001</v>
      </c>
      <c r="O52" s="5">
        <f t="shared" si="5"/>
        <v>-0.46656000000000009</v>
      </c>
    </row>
    <row r="53" spans="2:15" x14ac:dyDescent="0.3">
      <c r="B53" s="1">
        <v>2.1</v>
      </c>
      <c r="C53" s="1">
        <v>1.1100000000000001</v>
      </c>
      <c r="D53" s="1">
        <v>2.44</v>
      </c>
      <c r="E53" s="1">
        <v>1</v>
      </c>
      <c r="G53" s="7">
        <f t="shared" si="6"/>
        <v>1.76065</v>
      </c>
      <c r="H53" s="7">
        <f t="shared" si="7"/>
        <v>0.6793499999999999</v>
      </c>
      <c r="J53" s="5">
        <f t="shared" si="8"/>
        <v>1.7054100000000001</v>
      </c>
      <c r="K53" s="5">
        <f t="shared" si="9"/>
        <v>-0.59540999999999999</v>
      </c>
      <c r="L53" s="1">
        <v>1.1100000000000001</v>
      </c>
      <c r="N53" s="5">
        <f t="shared" si="4"/>
        <v>1.8832</v>
      </c>
      <c r="O53" s="5">
        <f t="shared" si="5"/>
        <v>0.55679999999999996</v>
      </c>
    </row>
    <row r="54" spans="2:15" x14ac:dyDescent="0.3">
      <c r="B54" s="1">
        <v>2.72</v>
      </c>
      <c r="C54" s="1">
        <v>2.8</v>
      </c>
      <c r="D54" s="1">
        <v>2.44</v>
      </c>
      <c r="E54" s="1">
        <v>1</v>
      </c>
      <c r="G54" s="7">
        <f t="shared" si="6"/>
        <v>2.1945199999999998</v>
      </c>
      <c r="H54" s="7">
        <f t="shared" si="7"/>
        <v>0.24548000000000014</v>
      </c>
      <c r="J54" s="5">
        <f t="shared" si="8"/>
        <v>1.9801320000000002</v>
      </c>
      <c r="K54" s="5">
        <f t="shared" si="9"/>
        <v>0.8198679999999996</v>
      </c>
      <c r="L54" s="1">
        <v>2.8</v>
      </c>
      <c r="N54" s="5">
        <f t="shared" si="4"/>
        <v>2.02704</v>
      </c>
      <c r="O54" s="5">
        <f t="shared" si="5"/>
        <v>0.41295999999999999</v>
      </c>
    </row>
    <row r="55" spans="2:15" x14ac:dyDescent="0.3">
      <c r="B55" s="1">
        <v>1.52</v>
      </c>
      <c r="C55" s="1">
        <v>1.22</v>
      </c>
      <c r="D55" s="1">
        <v>1.4</v>
      </c>
      <c r="E55" s="1">
        <v>1</v>
      </c>
      <c r="G55" s="7">
        <f t="shared" si="6"/>
        <v>1.7014200000000002</v>
      </c>
      <c r="H55" s="7">
        <f t="shared" si="7"/>
        <v>-0.30142000000000024</v>
      </c>
      <c r="J55" s="5">
        <f t="shared" si="8"/>
        <v>1.448412</v>
      </c>
      <c r="K55" s="5">
        <f t="shared" si="9"/>
        <v>-0.22841200000000006</v>
      </c>
      <c r="L55" s="1">
        <v>1.22</v>
      </c>
      <c r="N55" s="5">
        <f t="shared" si="4"/>
        <v>1.74864</v>
      </c>
      <c r="O55" s="5">
        <f t="shared" si="5"/>
        <v>-0.34864000000000006</v>
      </c>
    </row>
    <row r="56" spans="2:15" x14ac:dyDescent="0.3">
      <c r="B56" s="1">
        <v>2.23</v>
      </c>
      <c r="C56" s="1">
        <v>1.34</v>
      </c>
      <c r="D56" s="1">
        <v>1.24</v>
      </c>
      <c r="E56" s="1">
        <v>1</v>
      </c>
      <c r="G56" s="7">
        <f t="shared" si="6"/>
        <v>1.82613</v>
      </c>
      <c r="H56" s="7">
        <f t="shared" si="7"/>
        <v>-0.58613000000000004</v>
      </c>
      <c r="J56" s="5">
        <f t="shared" si="8"/>
        <v>1.7630129999999999</v>
      </c>
      <c r="K56" s="5">
        <f t="shared" si="9"/>
        <v>-0.42301299999999986</v>
      </c>
      <c r="L56" s="1">
        <v>1.34</v>
      </c>
      <c r="N56" s="5">
        <f t="shared" si="4"/>
        <v>1.9133599999999999</v>
      </c>
      <c r="O56" s="5">
        <f t="shared" si="5"/>
        <v>-0.67335999999999996</v>
      </c>
    </row>
    <row r="57" spans="2:15" x14ac:dyDescent="0.3">
      <c r="B57" s="1">
        <v>2.9</v>
      </c>
      <c r="C57" s="1">
        <v>1.89</v>
      </c>
      <c r="D57" s="1">
        <v>1.6</v>
      </c>
      <c r="E57" s="1">
        <v>1</v>
      </c>
      <c r="G57" s="7">
        <f t="shared" si="6"/>
        <v>2.03335</v>
      </c>
      <c r="H57" s="7">
        <f t="shared" si="7"/>
        <v>-0.4333499999999999</v>
      </c>
      <c r="J57" s="5">
        <f t="shared" si="8"/>
        <v>2.0598899999999998</v>
      </c>
      <c r="K57" s="5">
        <f t="shared" si="9"/>
        <v>-0.16988999999999987</v>
      </c>
      <c r="L57" s="1">
        <v>1.89</v>
      </c>
      <c r="N57" s="5">
        <f t="shared" si="4"/>
        <v>2.0688</v>
      </c>
      <c r="O57" s="5">
        <f t="shared" si="5"/>
        <v>-0.46879999999999988</v>
      </c>
    </row>
    <row r="58" spans="2:15" x14ac:dyDescent="0.3">
      <c r="B58" s="1">
        <v>2.79</v>
      </c>
      <c r="C58" s="1">
        <v>1.58</v>
      </c>
      <c r="D58" s="1">
        <v>2.78</v>
      </c>
      <c r="E58" s="1">
        <v>0</v>
      </c>
      <c r="G58" s="7">
        <f t="shared" si="6"/>
        <v>1.9542900000000001</v>
      </c>
      <c r="H58" s="7">
        <f t="shared" si="7"/>
        <v>0.82570999999999972</v>
      </c>
      <c r="J58" s="5">
        <f t="shared" si="8"/>
        <v>2.0111490000000001</v>
      </c>
      <c r="K58" s="5">
        <f t="shared" si="9"/>
        <v>-0.431149</v>
      </c>
      <c r="L58" s="1">
        <v>1.58</v>
      </c>
      <c r="N58" s="5">
        <f t="shared" si="4"/>
        <v>2.0432800000000002</v>
      </c>
      <c r="O58" s="5">
        <f t="shared" si="5"/>
        <v>0.7367199999999996</v>
      </c>
    </row>
    <row r="59" spans="2:15" x14ac:dyDescent="0.3">
      <c r="B59" s="1">
        <v>2.15</v>
      </c>
      <c r="C59" s="1">
        <v>1.51</v>
      </c>
      <c r="D59" s="1">
        <v>1.78</v>
      </c>
      <c r="E59" s="1">
        <v>1</v>
      </c>
      <c r="G59" s="7">
        <f t="shared" si="6"/>
        <v>1.8497000000000001</v>
      </c>
      <c r="H59" s="7">
        <f t="shared" si="7"/>
        <v>-6.9700000000000095E-2</v>
      </c>
      <c r="J59" s="5">
        <f t="shared" si="8"/>
        <v>1.727565</v>
      </c>
      <c r="K59" s="5">
        <f t="shared" si="9"/>
        <v>-0.21756500000000001</v>
      </c>
      <c r="L59" s="1">
        <v>1.51</v>
      </c>
      <c r="N59" s="5">
        <f t="shared" si="4"/>
        <v>1.8948</v>
      </c>
      <c r="O59" s="5">
        <f t="shared" si="5"/>
        <v>-0.11480000000000001</v>
      </c>
    </row>
    <row r="60" spans="2:15" x14ac:dyDescent="0.3">
      <c r="B60" s="1">
        <v>1.38</v>
      </c>
      <c r="C60" s="1">
        <v>1.17</v>
      </c>
      <c r="D60" s="1">
        <v>1.51</v>
      </c>
      <c r="E60" s="1">
        <v>1</v>
      </c>
      <c r="G60" s="7">
        <f t="shared" si="6"/>
        <v>1.67143</v>
      </c>
      <c r="H60" s="7">
        <f t="shared" si="7"/>
        <v>-0.16142999999999996</v>
      </c>
      <c r="J60" s="5">
        <f t="shared" si="8"/>
        <v>1.3863780000000001</v>
      </c>
      <c r="K60" s="5">
        <f t="shared" si="9"/>
        <v>-0.21637800000000018</v>
      </c>
      <c r="L60" s="1">
        <v>1.17</v>
      </c>
      <c r="N60" s="5">
        <f t="shared" si="4"/>
        <v>1.7161599999999999</v>
      </c>
      <c r="O60" s="5">
        <f t="shared" si="5"/>
        <v>-0.2061599999999999</v>
      </c>
    </row>
    <row r="61" spans="2:15" x14ac:dyDescent="0.3">
      <c r="B61" s="1">
        <v>2.02</v>
      </c>
      <c r="C61" s="1">
        <v>1.35</v>
      </c>
      <c r="D61" s="1">
        <v>1.18</v>
      </c>
      <c r="E61" s="1">
        <v>1</v>
      </c>
      <c r="G61" s="7">
        <f t="shared" si="6"/>
        <v>1.79857</v>
      </c>
      <c r="H61" s="7">
        <f t="shared" si="7"/>
        <v>-0.61857000000000006</v>
      </c>
      <c r="J61" s="5">
        <f t="shared" si="8"/>
        <v>1.6699619999999999</v>
      </c>
      <c r="K61" s="5">
        <f t="shared" si="9"/>
        <v>-0.31996199999999986</v>
      </c>
      <c r="L61" s="1">
        <v>1.35</v>
      </c>
      <c r="N61" s="5">
        <f t="shared" si="4"/>
        <v>1.8646399999999999</v>
      </c>
      <c r="O61" s="5">
        <f t="shared" si="5"/>
        <v>-0.68463999999999992</v>
      </c>
    </row>
    <row r="62" spans="2:15" x14ac:dyDescent="0.3">
      <c r="B62" s="1">
        <v>2.4700000000000002</v>
      </c>
      <c r="C62" s="1">
        <v>1.95</v>
      </c>
      <c r="D62" s="1">
        <v>1.34</v>
      </c>
      <c r="E62" s="1">
        <v>1</v>
      </c>
      <c r="G62" s="7">
        <f t="shared" si="6"/>
        <v>1.98502</v>
      </c>
      <c r="H62" s="7">
        <f t="shared" si="7"/>
        <v>-0.64501999999999993</v>
      </c>
      <c r="J62" s="5">
        <f t="shared" si="8"/>
        <v>1.8693569999999999</v>
      </c>
      <c r="K62" s="5">
        <f t="shared" si="9"/>
        <v>8.064300000000002E-2</v>
      </c>
      <c r="L62" s="1">
        <v>1.95</v>
      </c>
      <c r="N62" s="5">
        <f t="shared" si="4"/>
        <v>1.9690400000000001</v>
      </c>
      <c r="O62" s="5">
        <f t="shared" si="5"/>
        <v>-0.62904000000000004</v>
      </c>
    </row>
    <row r="63" spans="2:15" x14ac:dyDescent="0.3">
      <c r="B63" s="1">
        <v>1.75</v>
      </c>
      <c r="C63" s="1">
        <v>1.42</v>
      </c>
      <c r="D63" s="1">
        <v>1.56</v>
      </c>
      <c r="E63" s="1">
        <v>0</v>
      </c>
      <c r="G63" s="7">
        <f t="shared" si="6"/>
        <v>1.77485</v>
      </c>
      <c r="H63" s="7">
        <f t="shared" si="7"/>
        <v>-0.21484999999999999</v>
      </c>
      <c r="J63" s="5">
        <f t="shared" si="8"/>
        <v>1.550325</v>
      </c>
      <c r="K63" s="5">
        <f t="shared" si="9"/>
        <v>-0.13032500000000002</v>
      </c>
      <c r="L63" s="1">
        <v>1.42</v>
      </c>
      <c r="N63" s="5">
        <f t="shared" si="4"/>
        <v>1.802</v>
      </c>
      <c r="O63" s="5">
        <f t="shared" si="5"/>
        <v>-0.24199999999999999</v>
      </c>
    </row>
    <row r="64" spans="2:15" x14ac:dyDescent="0.3">
      <c r="B64" s="1">
        <v>3.2</v>
      </c>
      <c r="C64" s="1">
        <v>1.7</v>
      </c>
      <c r="D64" s="1">
        <v>1.96</v>
      </c>
      <c r="E64" s="1">
        <v>1</v>
      </c>
      <c r="G64" s="7">
        <f t="shared" si="6"/>
        <v>2.0367000000000002</v>
      </c>
      <c r="H64" s="7">
        <f t="shared" si="7"/>
        <v>-7.6700000000000212E-2</v>
      </c>
      <c r="J64" s="5">
        <f t="shared" si="8"/>
        <v>2.1928200000000002</v>
      </c>
      <c r="K64" s="5">
        <f t="shared" si="9"/>
        <v>-0.49282000000000026</v>
      </c>
      <c r="L64" s="1">
        <v>1.7</v>
      </c>
      <c r="N64" s="5">
        <f t="shared" si="4"/>
        <v>2.1383999999999999</v>
      </c>
      <c r="O64" s="5">
        <f t="shared" si="5"/>
        <v>-0.17839999999999989</v>
      </c>
    </row>
    <row r="65" spans="2:15" x14ac:dyDescent="0.3">
      <c r="B65" s="1">
        <v>1.52</v>
      </c>
      <c r="C65" s="1">
        <v>2.0499999999999998</v>
      </c>
      <c r="D65" s="1">
        <v>2.4</v>
      </c>
      <c r="E65" s="1">
        <v>1</v>
      </c>
      <c r="G65" s="7">
        <f t="shared" si="6"/>
        <v>1.8715700000000002</v>
      </c>
      <c r="H65" s="7">
        <f t="shared" si="7"/>
        <v>0.52842999999999973</v>
      </c>
      <c r="J65" s="5">
        <f t="shared" si="8"/>
        <v>1.448412</v>
      </c>
      <c r="K65" s="5">
        <f t="shared" si="9"/>
        <v>0.60158799999999979</v>
      </c>
      <c r="L65" s="1">
        <v>2.0499999999999998</v>
      </c>
      <c r="N65" s="5">
        <f t="shared" si="4"/>
        <v>1.74864</v>
      </c>
      <c r="O65" s="5">
        <f t="shared" si="5"/>
        <v>0.65135999999999994</v>
      </c>
    </row>
    <row r="66" spans="2:15" x14ac:dyDescent="0.3">
      <c r="B66" s="1">
        <v>1.99</v>
      </c>
      <c r="C66" s="1">
        <v>1.4</v>
      </c>
      <c r="D66" s="1">
        <v>1.73</v>
      </c>
      <c r="E66" s="1">
        <v>1</v>
      </c>
      <c r="G66" s="7">
        <f t="shared" ref="G66:G86" si="10">1.237+(0.141*B66)+(0.205*C66)</f>
        <v>1.8045899999999999</v>
      </c>
      <c r="H66" s="7">
        <f t="shared" ref="H66:H86" si="11">D66-G66</f>
        <v>-7.4589999999999934E-2</v>
      </c>
      <c r="J66" s="5">
        <f t="shared" ref="J66:J86" si="12">0.7749+(0.4431*B66)</f>
        <v>1.6566689999999999</v>
      </c>
      <c r="K66" s="5">
        <f t="shared" ref="K66:K86" si="13">C66-J66</f>
        <v>-0.25666900000000004</v>
      </c>
      <c r="L66" s="1">
        <v>1.4</v>
      </c>
      <c r="N66" s="5">
        <f t="shared" si="4"/>
        <v>1.85768</v>
      </c>
      <c r="O66" s="5">
        <f t="shared" si="5"/>
        <v>-0.12768000000000002</v>
      </c>
    </row>
    <row r="67" spans="2:15" x14ac:dyDescent="0.3">
      <c r="B67" s="1">
        <v>1.97</v>
      </c>
      <c r="C67" s="1">
        <v>2.0299999999999998</v>
      </c>
      <c r="D67" s="1">
        <v>1.53</v>
      </c>
      <c r="E67" s="1">
        <v>1</v>
      </c>
      <c r="G67" s="7">
        <f t="shared" si="10"/>
        <v>1.93092</v>
      </c>
      <c r="H67" s="7">
        <f t="shared" si="11"/>
        <v>-0.40091999999999994</v>
      </c>
      <c r="J67" s="5">
        <f t="shared" si="12"/>
        <v>1.647807</v>
      </c>
      <c r="K67" s="5">
        <f t="shared" si="13"/>
        <v>0.38219299999999978</v>
      </c>
      <c r="L67" s="1">
        <v>2.0299999999999998</v>
      </c>
      <c r="N67" s="5">
        <f t="shared" ref="N67:N86" si="14">1.396+(0.232*B67)</f>
        <v>1.85304</v>
      </c>
      <c r="O67" s="5">
        <f t="shared" ref="O67:O86" si="15">D67-N67</f>
        <v>-0.32303999999999999</v>
      </c>
    </row>
    <row r="68" spans="2:15" x14ac:dyDescent="0.3">
      <c r="B68" s="1">
        <v>2.37</v>
      </c>
      <c r="C68" s="1">
        <v>1.64</v>
      </c>
      <c r="D68" s="1">
        <v>1.41</v>
      </c>
      <c r="E68" s="1">
        <v>1</v>
      </c>
      <c r="G68" s="7">
        <f t="shared" si="10"/>
        <v>1.9073699999999998</v>
      </c>
      <c r="H68" s="7">
        <f t="shared" si="11"/>
        <v>-0.49736999999999987</v>
      </c>
      <c r="J68" s="5">
        <f t="shared" si="12"/>
        <v>1.8250470000000001</v>
      </c>
      <c r="K68" s="5">
        <f t="shared" si="13"/>
        <v>-0.18504700000000018</v>
      </c>
      <c r="L68" s="1">
        <v>1.64</v>
      </c>
      <c r="N68" s="5">
        <f t="shared" si="14"/>
        <v>1.94584</v>
      </c>
      <c r="O68" s="5">
        <f t="shared" si="15"/>
        <v>-0.53584000000000009</v>
      </c>
    </row>
    <row r="69" spans="2:15" x14ac:dyDescent="0.3">
      <c r="B69" s="1">
        <v>3.01</v>
      </c>
      <c r="C69" s="1">
        <v>1.58</v>
      </c>
      <c r="D69" s="1">
        <v>1.9</v>
      </c>
      <c r="E69" s="1">
        <v>1</v>
      </c>
      <c r="G69" s="7">
        <f t="shared" si="10"/>
        <v>1.9853100000000001</v>
      </c>
      <c r="H69" s="7">
        <f t="shared" si="11"/>
        <v>-8.5310000000000219E-2</v>
      </c>
      <c r="J69" s="5">
        <f t="shared" si="12"/>
        <v>2.1086309999999999</v>
      </c>
      <c r="K69" s="5">
        <f t="shared" si="13"/>
        <v>-0.52863099999999985</v>
      </c>
      <c r="L69" s="1">
        <v>1.58</v>
      </c>
      <c r="N69" s="5">
        <f t="shared" si="14"/>
        <v>2.0943199999999997</v>
      </c>
      <c r="O69" s="5">
        <f t="shared" si="15"/>
        <v>-0.19431999999999983</v>
      </c>
    </row>
    <row r="70" spans="2:15" x14ac:dyDescent="0.3">
      <c r="B70" s="1">
        <v>2.08</v>
      </c>
      <c r="C70" s="1">
        <v>1.57</v>
      </c>
      <c r="D70" s="1">
        <v>2.31</v>
      </c>
      <c r="E70" s="1">
        <v>1</v>
      </c>
      <c r="G70" s="7">
        <f t="shared" si="10"/>
        <v>1.8521300000000001</v>
      </c>
      <c r="H70" s="7">
        <f t="shared" si="11"/>
        <v>0.45787</v>
      </c>
      <c r="J70" s="5">
        <f t="shared" si="12"/>
        <v>1.6965479999999999</v>
      </c>
      <c r="K70" s="5">
        <f t="shared" si="13"/>
        <v>-0.12654799999999988</v>
      </c>
      <c r="L70" s="1">
        <v>1.57</v>
      </c>
      <c r="N70" s="5">
        <f t="shared" si="14"/>
        <v>1.87856</v>
      </c>
      <c r="O70" s="5">
        <f t="shared" si="15"/>
        <v>0.43144000000000005</v>
      </c>
    </row>
    <row r="71" spans="2:15" x14ac:dyDescent="0.3">
      <c r="B71" s="1">
        <v>1.77</v>
      </c>
      <c r="C71" s="1">
        <v>1.63</v>
      </c>
      <c r="D71" s="1">
        <v>1.24</v>
      </c>
      <c r="E71" s="1">
        <v>0</v>
      </c>
      <c r="G71" s="7">
        <f t="shared" si="10"/>
        <v>1.8207200000000001</v>
      </c>
      <c r="H71" s="7">
        <f t="shared" si="11"/>
        <v>-0.58072000000000012</v>
      </c>
      <c r="J71" s="5">
        <f t="shared" si="12"/>
        <v>1.5591870000000001</v>
      </c>
      <c r="K71" s="5">
        <f t="shared" si="13"/>
        <v>7.0812999999999793E-2</v>
      </c>
      <c r="L71" s="1">
        <v>1.63</v>
      </c>
      <c r="N71" s="5">
        <f t="shared" si="14"/>
        <v>1.8066399999999998</v>
      </c>
      <c r="O71" s="5">
        <f t="shared" si="15"/>
        <v>-0.56663999999999981</v>
      </c>
    </row>
    <row r="72" spans="2:15" x14ac:dyDescent="0.3">
      <c r="B72" s="1">
        <v>3.29</v>
      </c>
      <c r="C72" s="1">
        <v>2.2000000000000002</v>
      </c>
      <c r="D72" s="1">
        <v>2.78</v>
      </c>
      <c r="E72" s="1">
        <v>0</v>
      </c>
      <c r="G72" s="7">
        <f t="shared" si="10"/>
        <v>2.1518899999999999</v>
      </c>
      <c r="H72" s="7">
        <f t="shared" si="11"/>
        <v>0.62810999999999995</v>
      </c>
      <c r="J72" s="5">
        <f t="shared" si="12"/>
        <v>2.2326990000000002</v>
      </c>
      <c r="K72" s="5">
        <f t="shared" si="13"/>
        <v>-3.2699000000000034E-2</v>
      </c>
      <c r="L72" s="1">
        <v>2.2000000000000002</v>
      </c>
      <c r="N72" s="5">
        <f t="shared" si="14"/>
        <v>2.1592799999999999</v>
      </c>
      <c r="O72" s="5">
        <f t="shared" si="15"/>
        <v>0.62071999999999994</v>
      </c>
    </row>
    <row r="73" spans="2:15" x14ac:dyDescent="0.3">
      <c r="B73" s="1">
        <v>1.69</v>
      </c>
      <c r="C73" s="1">
        <v>1.33</v>
      </c>
      <c r="D73" s="1">
        <v>1.42</v>
      </c>
      <c r="E73" s="1">
        <v>1</v>
      </c>
      <c r="G73" s="7">
        <f t="shared" si="10"/>
        <v>1.74794</v>
      </c>
      <c r="H73" s="7">
        <f t="shared" si="11"/>
        <v>-0.32794000000000012</v>
      </c>
      <c r="J73" s="5">
        <f t="shared" si="12"/>
        <v>1.523739</v>
      </c>
      <c r="K73" s="5">
        <f t="shared" si="13"/>
        <v>-0.19373899999999988</v>
      </c>
      <c r="L73" s="1">
        <v>1.33</v>
      </c>
      <c r="N73" s="5">
        <f t="shared" si="14"/>
        <v>1.7880799999999999</v>
      </c>
      <c r="O73" s="5">
        <f t="shared" si="15"/>
        <v>-0.36807999999999996</v>
      </c>
    </row>
    <row r="74" spans="2:15" x14ac:dyDescent="0.3">
      <c r="B74" s="1">
        <v>1.54</v>
      </c>
      <c r="C74" s="1">
        <v>1.1499999999999999</v>
      </c>
      <c r="D74" s="1">
        <v>1.18</v>
      </c>
      <c r="E74" s="1">
        <v>0</v>
      </c>
      <c r="G74" s="7">
        <f t="shared" si="10"/>
        <v>1.6898899999999999</v>
      </c>
      <c r="H74" s="7">
        <f t="shared" si="11"/>
        <v>-0.50988999999999995</v>
      </c>
      <c r="J74" s="5">
        <f t="shared" si="12"/>
        <v>1.457274</v>
      </c>
      <c r="K74" s="5">
        <f t="shared" si="13"/>
        <v>-0.30727400000000005</v>
      </c>
      <c r="L74" s="1">
        <v>1.1499999999999999</v>
      </c>
      <c r="N74" s="5">
        <f t="shared" si="14"/>
        <v>1.7532799999999999</v>
      </c>
      <c r="O74" s="5">
        <f t="shared" si="15"/>
        <v>-0.57328000000000001</v>
      </c>
    </row>
    <row r="75" spans="2:15" x14ac:dyDescent="0.3">
      <c r="B75" s="1">
        <v>2.25</v>
      </c>
      <c r="C75" s="1">
        <v>2.0499999999999998</v>
      </c>
      <c r="D75" s="1">
        <v>1.6</v>
      </c>
      <c r="E75" s="1">
        <v>0</v>
      </c>
      <c r="G75" s="7">
        <f t="shared" si="10"/>
        <v>1.9745000000000001</v>
      </c>
      <c r="H75" s="7">
        <f t="shared" si="11"/>
        <v>-0.37450000000000006</v>
      </c>
      <c r="J75" s="5">
        <f t="shared" si="12"/>
        <v>1.7718750000000001</v>
      </c>
      <c r="K75" s="5">
        <f t="shared" si="13"/>
        <v>0.27812499999999973</v>
      </c>
      <c r="L75" s="1">
        <v>2.0499999999999998</v>
      </c>
      <c r="N75" s="5">
        <f t="shared" si="14"/>
        <v>1.9179999999999999</v>
      </c>
      <c r="O75" s="5">
        <f t="shared" si="15"/>
        <v>-0.31799999999999984</v>
      </c>
    </row>
    <row r="76" spans="2:15" x14ac:dyDescent="0.3">
      <c r="B76" s="1">
        <v>2.38</v>
      </c>
      <c r="C76" s="1">
        <v>1.82</v>
      </c>
      <c r="D76" s="1">
        <v>1.71</v>
      </c>
      <c r="E76" s="1">
        <v>1</v>
      </c>
      <c r="G76" s="7">
        <f t="shared" si="10"/>
        <v>1.9456800000000001</v>
      </c>
      <c r="H76" s="7">
        <f t="shared" si="11"/>
        <v>-0.23568000000000011</v>
      </c>
      <c r="J76" s="5">
        <f t="shared" si="12"/>
        <v>1.8294779999999999</v>
      </c>
      <c r="K76" s="5">
        <f t="shared" si="13"/>
        <v>-9.4779999999998754E-3</v>
      </c>
      <c r="L76" s="1">
        <v>1.82</v>
      </c>
      <c r="N76" s="5">
        <f t="shared" si="14"/>
        <v>1.9481599999999999</v>
      </c>
      <c r="O76" s="5">
        <f t="shared" si="15"/>
        <v>-0.23815999999999993</v>
      </c>
    </row>
    <row r="77" spans="2:15" x14ac:dyDescent="0.3">
      <c r="B77" s="1">
        <v>2.5499999999999998</v>
      </c>
      <c r="C77" s="1">
        <v>1.87</v>
      </c>
      <c r="D77" s="1">
        <v>1.84</v>
      </c>
      <c r="E77" s="1">
        <v>1</v>
      </c>
      <c r="G77" s="7">
        <f t="shared" si="10"/>
        <v>1.9799000000000002</v>
      </c>
      <c r="H77" s="7">
        <f t="shared" si="11"/>
        <v>-0.13990000000000014</v>
      </c>
      <c r="J77" s="5">
        <f t="shared" si="12"/>
        <v>1.9048050000000001</v>
      </c>
      <c r="K77" s="5">
        <f t="shared" si="13"/>
        <v>-3.4804999999999975E-2</v>
      </c>
      <c r="L77" s="1">
        <v>1.87</v>
      </c>
      <c r="N77" s="5">
        <f t="shared" si="14"/>
        <v>1.9876</v>
      </c>
      <c r="O77" s="5">
        <f t="shared" si="15"/>
        <v>-0.14759999999999995</v>
      </c>
    </row>
    <row r="78" spans="2:15" x14ac:dyDescent="0.3">
      <c r="B78" s="1">
        <v>2.57</v>
      </c>
      <c r="C78" s="1">
        <v>1.93</v>
      </c>
      <c r="D78" s="1">
        <v>2.4700000000000002</v>
      </c>
      <c r="E78" s="1">
        <v>0</v>
      </c>
      <c r="G78" s="7">
        <f t="shared" si="10"/>
        <v>1.9950199999999998</v>
      </c>
      <c r="H78" s="7">
        <f t="shared" si="11"/>
        <v>0.4749800000000004</v>
      </c>
      <c r="J78" s="5">
        <f t="shared" si="12"/>
        <v>1.9136669999999998</v>
      </c>
      <c r="K78" s="5">
        <f t="shared" si="13"/>
        <v>1.6333000000000153E-2</v>
      </c>
      <c r="L78" s="1">
        <v>1.93</v>
      </c>
      <c r="N78" s="5">
        <f t="shared" si="14"/>
        <v>1.9922399999999998</v>
      </c>
      <c r="O78" s="5">
        <f t="shared" si="15"/>
        <v>0.47776000000000041</v>
      </c>
    </row>
    <row r="79" spans="2:15" x14ac:dyDescent="0.3">
      <c r="B79" s="1">
        <v>2.62</v>
      </c>
      <c r="C79" s="1">
        <v>2.27</v>
      </c>
      <c r="D79" s="1">
        <v>1.73</v>
      </c>
      <c r="E79" s="1">
        <v>1</v>
      </c>
      <c r="G79" s="7">
        <f t="shared" si="10"/>
        <v>2.0717699999999999</v>
      </c>
      <c r="H79" s="7">
        <f t="shared" si="11"/>
        <v>-0.34176999999999991</v>
      </c>
      <c r="J79" s="5">
        <f t="shared" si="12"/>
        <v>1.9358219999999999</v>
      </c>
      <c r="K79" s="5">
        <f t="shared" si="13"/>
        <v>0.33417800000000009</v>
      </c>
      <c r="L79" s="1">
        <v>2.27</v>
      </c>
      <c r="N79" s="5">
        <f t="shared" si="14"/>
        <v>2.0038399999999998</v>
      </c>
      <c r="O79" s="5">
        <f t="shared" si="15"/>
        <v>-0.27383999999999986</v>
      </c>
    </row>
    <row r="80" spans="2:15" x14ac:dyDescent="0.3">
      <c r="B80" s="1">
        <v>1.1200000000000001</v>
      </c>
      <c r="C80" s="1">
        <v>1.19</v>
      </c>
      <c r="D80" s="1">
        <v>1.07</v>
      </c>
      <c r="E80" s="1">
        <v>0</v>
      </c>
      <c r="G80" s="7">
        <f t="shared" si="10"/>
        <v>1.63887</v>
      </c>
      <c r="H80" s="7">
        <f t="shared" si="11"/>
        <v>-0.56886999999999999</v>
      </c>
      <c r="J80" s="5">
        <f t="shared" si="12"/>
        <v>1.271172</v>
      </c>
      <c r="K80" s="5">
        <f t="shared" si="13"/>
        <v>-8.1172000000000022E-2</v>
      </c>
      <c r="L80" s="1">
        <v>1.19</v>
      </c>
      <c r="N80" s="5">
        <f t="shared" si="14"/>
        <v>1.65584</v>
      </c>
      <c r="O80" s="5">
        <f t="shared" si="15"/>
        <v>-0.58583999999999992</v>
      </c>
    </row>
    <row r="81" spans="1:15" x14ac:dyDescent="0.3">
      <c r="B81" s="1">
        <v>2.19</v>
      </c>
      <c r="C81" s="1">
        <v>3.37</v>
      </c>
      <c r="D81" s="1">
        <v>2.4700000000000002</v>
      </c>
      <c r="E81" s="1">
        <v>1</v>
      </c>
      <c r="G81" s="7">
        <f t="shared" si="10"/>
        <v>2.23664</v>
      </c>
      <c r="H81" s="7">
        <f t="shared" si="11"/>
        <v>0.23336000000000023</v>
      </c>
      <c r="J81" s="5">
        <f t="shared" si="12"/>
        <v>1.7452890000000001</v>
      </c>
      <c r="K81" s="5">
        <f t="shared" si="13"/>
        <v>1.624711</v>
      </c>
      <c r="L81" s="1">
        <v>3.37</v>
      </c>
      <c r="N81" s="5">
        <f t="shared" si="14"/>
        <v>1.90408</v>
      </c>
      <c r="O81" s="5">
        <f t="shared" si="15"/>
        <v>0.5659200000000002</v>
      </c>
    </row>
    <row r="82" spans="1:15" x14ac:dyDescent="0.3">
      <c r="B82" s="1">
        <v>2.12</v>
      </c>
      <c r="C82" s="1">
        <v>1.53</v>
      </c>
      <c r="D82" s="1">
        <v>2.12</v>
      </c>
      <c r="E82" s="1">
        <v>1</v>
      </c>
      <c r="G82" s="7">
        <f t="shared" si="10"/>
        <v>1.8495699999999999</v>
      </c>
      <c r="H82" s="7">
        <f t="shared" si="11"/>
        <v>0.27043000000000017</v>
      </c>
      <c r="J82" s="5">
        <f t="shared" si="12"/>
        <v>1.714272</v>
      </c>
      <c r="K82" s="5">
        <f t="shared" si="13"/>
        <v>-0.18427199999999999</v>
      </c>
      <c r="L82" s="1">
        <v>1.53</v>
      </c>
      <c r="N82" s="5">
        <f t="shared" si="14"/>
        <v>1.88784</v>
      </c>
      <c r="O82" s="5">
        <f t="shared" si="15"/>
        <v>0.23216000000000014</v>
      </c>
    </row>
    <row r="83" spans="1:15" x14ac:dyDescent="0.3">
      <c r="B83" s="1">
        <v>2.12</v>
      </c>
      <c r="C83" s="1">
        <v>1.53</v>
      </c>
      <c r="D83" s="1">
        <v>1.9</v>
      </c>
      <c r="E83" s="1">
        <v>0</v>
      </c>
      <c r="G83" s="7">
        <f t="shared" si="10"/>
        <v>1.8495699999999999</v>
      </c>
      <c r="H83" s="7">
        <f t="shared" si="11"/>
        <v>5.0429999999999975E-2</v>
      </c>
      <c r="J83" s="5">
        <f t="shared" si="12"/>
        <v>1.714272</v>
      </c>
      <c r="K83" s="5">
        <f t="shared" si="13"/>
        <v>-0.18427199999999999</v>
      </c>
      <c r="L83" s="1">
        <v>1.53</v>
      </c>
      <c r="N83" s="5">
        <f t="shared" si="14"/>
        <v>1.88784</v>
      </c>
      <c r="O83" s="5">
        <f t="shared" si="15"/>
        <v>1.2159999999999949E-2</v>
      </c>
    </row>
    <row r="84" spans="1:15" x14ac:dyDescent="0.3">
      <c r="B84" s="1">
        <v>1.32</v>
      </c>
      <c r="C84" s="1">
        <v>1.08</v>
      </c>
      <c r="D84" s="1">
        <v>1.56</v>
      </c>
      <c r="E84" s="1">
        <v>0</v>
      </c>
      <c r="G84" s="7">
        <f t="shared" si="10"/>
        <v>1.6445200000000002</v>
      </c>
      <c r="H84" s="7">
        <f t="shared" si="11"/>
        <v>-8.4520000000000151E-2</v>
      </c>
      <c r="J84" s="5">
        <f t="shared" si="12"/>
        <v>1.3597920000000001</v>
      </c>
      <c r="K84" s="5">
        <f t="shared" si="13"/>
        <v>-0.27979200000000004</v>
      </c>
      <c r="L84" s="1">
        <v>1.08</v>
      </c>
      <c r="N84" s="5">
        <f t="shared" si="14"/>
        <v>1.70224</v>
      </c>
      <c r="O84" s="5">
        <f t="shared" si="15"/>
        <v>-0.14223999999999992</v>
      </c>
    </row>
    <row r="85" spans="1:15" x14ac:dyDescent="0.3">
      <c r="B85" s="1">
        <v>2.11</v>
      </c>
      <c r="C85" s="1">
        <v>1.49</v>
      </c>
      <c r="D85" s="1">
        <v>1.33</v>
      </c>
      <c r="E85" s="1">
        <v>1</v>
      </c>
      <c r="G85" s="7">
        <f t="shared" si="10"/>
        <v>1.83996</v>
      </c>
      <c r="H85" s="7">
        <f t="shared" si="11"/>
        <v>-0.50995999999999997</v>
      </c>
      <c r="J85" s="5">
        <f t="shared" si="12"/>
        <v>1.7098409999999999</v>
      </c>
      <c r="K85" s="5">
        <f t="shared" si="13"/>
        <v>-0.21984099999999995</v>
      </c>
      <c r="L85" s="1">
        <v>1.49</v>
      </c>
      <c r="N85" s="5">
        <f t="shared" si="14"/>
        <v>1.8855199999999999</v>
      </c>
      <c r="O85" s="5">
        <f t="shared" si="15"/>
        <v>-0.55551999999999979</v>
      </c>
    </row>
    <row r="86" spans="1:15" x14ac:dyDescent="0.3">
      <c r="B86" s="1">
        <v>2.67</v>
      </c>
      <c r="C86" s="1">
        <v>2.1</v>
      </c>
      <c r="D86" s="1">
        <v>2.33</v>
      </c>
      <c r="E86" s="1">
        <v>1</v>
      </c>
      <c r="G86" s="7">
        <f t="shared" si="10"/>
        <v>2.0439699999999998</v>
      </c>
      <c r="H86" s="7">
        <f t="shared" si="11"/>
        <v>0.28603000000000023</v>
      </c>
      <c r="J86" s="5">
        <f t="shared" si="12"/>
        <v>1.9579770000000001</v>
      </c>
      <c r="K86" s="5">
        <f t="shared" si="13"/>
        <v>0.14202300000000001</v>
      </c>
      <c r="L86" s="1">
        <v>2.1</v>
      </c>
      <c r="N86" s="5">
        <f t="shared" si="14"/>
        <v>2.0154399999999999</v>
      </c>
      <c r="O86" s="5">
        <f t="shared" si="15"/>
        <v>0.31456000000000017</v>
      </c>
    </row>
    <row r="87" spans="1:15" x14ac:dyDescent="0.3">
      <c r="B87" s="1"/>
      <c r="C87" s="1"/>
      <c r="D87" s="1"/>
      <c r="E87" s="1"/>
      <c r="L87" s="1"/>
    </row>
    <row r="88" spans="1:15" x14ac:dyDescent="0.3">
      <c r="A88" t="s">
        <v>4</v>
      </c>
      <c r="B88" s="4">
        <f>AVERAGE(B2:B86)</f>
        <v>2.2965882352941187</v>
      </c>
      <c r="C88" s="4">
        <f t="shared" ref="C88:D88" si="16">AVERAGE(C2:C86)</f>
        <v>1.7925882352941183</v>
      </c>
      <c r="D88" s="4">
        <f t="shared" si="16"/>
        <v>1.928941176470589</v>
      </c>
      <c r="E88" s="1"/>
      <c r="L88" s="4">
        <f t="shared" ref="L88" si="17">AVERAGE(L2:L86)</f>
        <v>1.7925882352941183</v>
      </c>
    </row>
    <row r="89" spans="1:15" x14ac:dyDescent="0.3">
      <c r="A89" t="s">
        <v>5</v>
      </c>
      <c r="B89" s="4">
        <f>STDEV(B2:B86)</f>
        <v>0.54792802999154444</v>
      </c>
      <c r="C89" s="4">
        <f t="shared" ref="C89:D89" si="18">STDEV(C2:C86)</f>
        <v>0.49650001904084573</v>
      </c>
      <c r="D89" s="4">
        <f t="shared" si="18"/>
        <v>0.42125669001162397</v>
      </c>
      <c r="E89" s="1"/>
      <c r="L89" s="4">
        <f t="shared" ref="L89" si="19">STDEV(L2:L86)</f>
        <v>0.49650001904084573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C1AD-138C-444C-9E33-E9A2E2A73E24}">
  <dimension ref="A1:R89"/>
  <sheetViews>
    <sheetView tabSelected="1" workbookViewId="0">
      <selection activeCell="Q42" sqref="Q42"/>
    </sheetView>
  </sheetViews>
  <sheetFormatPr defaultRowHeight="14.4" x14ac:dyDescent="0.3"/>
  <cols>
    <col min="2" max="2" width="14" style="2" customWidth="1"/>
    <col min="3" max="3" width="11.5546875" style="2" customWidth="1"/>
    <col min="4" max="4" width="15.33203125" style="2" customWidth="1"/>
    <col min="5" max="5" width="11.6640625" style="2" customWidth="1"/>
    <col min="7" max="8" width="13.77734375" customWidth="1"/>
    <col min="9" max="9" width="10.109375" customWidth="1"/>
    <col min="10" max="10" width="11.77734375" customWidth="1"/>
    <col min="11" max="11" width="11.33203125" customWidth="1"/>
    <col min="12" max="12" width="8.88671875" style="6"/>
    <col min="13" max="13" width="15" style="6" customWidth="1"/>
    <col min="14" max="14" width="9.109375" style="20" customWidth="1"/>
    <col min="15" max="15" width="7.109375" style="6" customWidth="1"/>
    <col min="16" max="16" width="12.77734375" customWidth="1"/>
    <col min="18" max="18" width="37" style="13" customWidth="1"/>
  </cols>
  <sheetData>
    <row r="1" spans="1:18" ht="58.8" x14ac:dyDescent="0.35">
      <c r="A1" s="3"/>
      <c r="B1" s="3" t="s">
        <v>3</v>
      </c>
      <c r="C1" s="3" t="s">
        <v>2</v>
      </c>
      <c r="D1" s="3" t="s">
        <v>1</v>
      </c>
      <c r="E1" s="3" t="s">
        <v>0</v>
      </c>
      <c r="F1" s="3"/>
      <c r="G1" s="3" t="s">
        <v>22</v>
      </c>
      <c r="H1" s="3" t="s">
        <v>8</v>
      </c>
      <c r="I1" s="3"/>
      <c r="J1" s="23" t="s">
        <v>23</v>
      </c>
      <c r="K1" s="3" t="s">
        <v>24</v>
      </c>
      <c r="L1" s="12" t="s">
        <v>14</v>
      </c>
      <c r="M1" s="12" t="s">
        <v>15</v>
      </c>
      <c r="N1" s="19" t="s">
        <v>18</v>
      </c>
      <c r="O1" s="12"/>
    </row>
    <row r="2" spans="1:18" x14ac:dyDescent="0.3">
      <c r="B2" s="1">
        <v>1.08</v>
      </c>
      <c r="C2" s="1">
        <v>1.1299999999999999</v>
      </c>
      <c r="D2" s="1">
        <v>2.35</v>
      </c>
      <c r="E2" s="1">
        <v>1</v>
      </c>
      <c r="G2" s="7">
        <f t="shared" ref="G2:G33" si="0">1.237+(0.141*B2)+(0.205*C2)</f>
        <v>1.62093</v>
      </c>
      <c r="H2" s="7">
        <f t="shared" ref="H2:H33" si="1">D2-G2</f>
        <v>0.72907000000000011</v>
      </c>
      <c r="I2" s="7"/>
      <c r="J2">
        <f>D2-1.93</f>
        <v>0.42000000000000015</v>
      </c>
      <c r="K2" s="5">
        <f>G2-1.93</f>
        <v>-0.30906999999999996</v>
      </c>
      <c r="L2" s="6">
        <f>J2*J2</f>
        <v>0.17640000000000014</v>
      </c>
      <c r="M2" s="6">
        <f>K2*K2</f>
        <v>9.5524264899999975E-2</v>
      </c>
      <c r="N2" s="20">
        <f>H2*H2</f>
        <v>0.53154306490000014</v>
      </c>
    </row>
    <row r="3" spans="1:18" ht="43.2" x14ac:dyDescent="0.3">
      <c r="B3" s="1">
        <v>2.21</v>
      </c>
      <c r="C3" s="1">
        <v>1.21</v>
      </c>
      <c r="D3" s="1">
        <v>1.73</v>
      </c>
      <c r="E3" s="1">
        <v>1</v>
      </c>
      <c r="G3" s="7">
        <f t="shared" si="0"/>
        <v>1.7966599999999999</v>
      </c>
      <c r="H3" s="7">
        <f t="shared" si="1"/>
        <v>-6.6659999999999942E-2</v>
      </c>
      <c r="I3" s="7"/>
      <c r="J3">
        <f t="shared" ref="J3:J66" si="2">D3-1.93</f>
        <v>-0.19999999999999996</v>
      </c>
      <c r="K3" s="5">
        <f t="shared" ref="K3:K66" si="3">G3-1.93</f>
        <v>-0.13334000000000001</v>
      </c>
      <c r="L3" s="6">
        <f t="shared" ref="L3:L66" si="4">J3*J3</f>
        <v>3.999999999999998E-2</v>
      </c>
      <c r="M3" s="6">
        <f t="shared" ref="M3:M66" si="5">K3*K3</f>
        <v>1.7779555600000004E-2</v>
      </c>
      <c r="N3" s="20">
        <f t="shared" ref="N3:N66" si="6">H3*H3</f>
        <v>4.4435555999999925E-3</v>
      </c>
      <c r="P3" s="6">
        <f>CORREL(D2:D86,G2:G86)</f>
        <v>0.36804667198615643</v>
      </c>
      <c r="Q3" s="11">
        <f>P3*P3</f>
        <v>0.13545835276008542</v>
      </c>
      <c r="R3" s="14" t="s">
        <v>16</v>
      </c>
    </row>
    <row r="4" spans="1:18" x14ac:dyDescent="0.3">
      <c r="B4" s="1">
        <v>2.29</v>
      </c>
      <c r="C4" s="1">
        <v>1.1499999999999999</v>
      </c>
      <c r="D4" s="1">
        <v>2.37</v>
      </c>
      <c r="E4" s="1">
        <v>0</v>
      </c>
      <c r="G4" s="7">
        <f t="shared" si="0"/>
        <v>1.7956399999999999</v>
      </c>
      <c r="H4" s="7">
        <f t="shared" si="1"/>
        <v>0.5743600000000002</v>
      </c>
      <c r="I4" s="7"/>
      <c r="J4">
        <f t="shared" si="2"/>
        <v>0.44000000000000017</v>
      </c>
      <c r="K4" s="5">
        <f t="shared" si="3"/>
        <v>-0.13436000000000003</v>
      </c>
      <c r="L4" s="6">
        <f t="shared" si="4"/>
        <v>0.19360000000000016</v>
      </c>
      <c r="M4" s="6">
        <f t="shared" si="5"/>
        <v>1.8052609600000009E-2</v>
      </c>
      <c r="N4" s="20">
        <f t="shared" si="6"/>
        <v>0.32988940960000024</v>
      </c>
    </row>
    <row r="5" spans="1:18" ht="43.2" x14ac:dyDescent="0.3">
      <c r="B5" s="1">
        <v>2.2400000000000002</v>
      </c>
      <c r="C5" s="1">
        <v>1.54</v>
      </c>
      <c r="D5" s="1">
        <v>2.15</v>
      </c>
      <c r="E5" s="1">
        <v>0</v>
      </c>
      <c r="G5" s="7">
        <f t="shared" si="0"/>
        <v>1.8685400000000003</v>
      </c>
      <c r="H5" s="7">
        <f t="shared" si="1"/>
        <v>0.2814599999999996</v>
      </c>
      <c r="I5" s="7"/>
      <c r="J5">
        <f t="shared" si="2"/>
        <v>0.21999999999999997</v>
      </c>
      <c r="K5" s="5">
        <f t="shared" si="3"/>
        <v>-6.1459999999999626E-2</v>
      </c>
      <c r="L5" s="6">
        <f t="shared" si="4"/>
        <v>4.8399999999999992E-2</v>
      </c>
      <c r="M5" s="6">
        <f t="shared" si="5"/>
        <v>3.7773315999999539E-3</v>
      </c>
      <c r="N5" s="20">
        <f t="shared" si="6"/>
        <v>7.9219731599999774E-2</v>
      </c>
      <c r="Q5" s="15">
        <f>(M88/84)/(L88/84)</f>
        <v>0.13536816706805754</v>
      </c>
      <c r="R5" s="16" t="s">
        <v>27</v>
      </c>
    </row>
    <row r="6" spans="1:18" x14ac:dyDescent="0.3">
      <c r="B6" s="1">
        <v>1.95</v>
      </c>
      <c r="C6" s="1">
        <v>1.23</v>
      </c>
      <c r="D6" s="1">
        <v>1.51</v>
      </c>
      <c r="E6" s="1">
        <v>0</v>
      </c>
      <c r="G6" s="7">
        <f t="shared" si="0"/>
        <v>1.7641</v>
      </c>
      <c r="H6" s="7">
        <f t="shared" si="1"/>
        <v>-0.25409999999999999</v>
      </c>
      <c r="I6" s="7"/>
      <c r="J6">
        <f t="shared" si="2"/>
        <v>-0.41999999999999993</v>
      </c>
      <c r="K6" s="5">
        <f t="shared" si="3"/>
        <v>-0.16589999999999994</v>
      </c>
      <c r="L6" s="6">
        <f t="shared" si="4"/>
        <v>0.17639999999999995</v>
      </c>
      <c r="M6" s="6">
        <f t="shared" si="5"/>
        <v>2.7522809999999977E-2</v>
      </c>
      <c r="N6" s="20">
        <f t="shared" si="6"/>
        <v>6.4566810000000002E-2</v>
      </c>
    </row>
    <row r="7" spans="1:18" ht="28.8" x14ac:dyDescent="0.3">
      <c r="B7" s="1">
        <v>2.2599999999999998</v>
      </c>
      <c r="C7" s="1">
        <v>1.62</v>
      </c>
      <c r="D7" s="1">
        <v>2.2200000000000002</v>
      </c>
      <c r="E7" s="1">
        <v>1</v>
      </c>
      <c r="G7" s="7">
        <f t="shared" si="0"/>
        <v>1.8877600000000001</v>
      </c>
      <c r="H7" s="7">
        <f t="shared" si="1"/>
        <v>0.33224000000000009</v>
      </c>
      <c r="I7" s="7"/>
      <c r="J7">
        <f t="shared" si="2"/>
        <v>0.29000000000000026</v>
      </c>
      <c r="K7" s="5">
        <f t="shared" si="3"/>
        <v>-4.2239999999999833E-2</v>
      </c>
      <c r="L7" s="6">
        <f t="shared" si="4"/>
        <v>8.4100000000000147E-2</v>
      </c>
      <c r="M7" s="6">
        <f t="shared" si="5"/>
        <v>1.7842175999999859E-3</v>
      </c>
      <c r="N7" s="20">
        <f t="shared" si="6"/>
        <v>0.11038341760000006</v>
      </c>
      <c r="Q7" s="17">
        <f>M88/L88</f>
        <v>0.13536816706805754</v>
      </c>
      <c r="R7" s="18" t="s">
        <v>17</v>
      </c>
    </row>
    <row r="8" spans="1:18" x14ac:dyDescent="0.3">
      <c r="B8" s="1">
        <v>2.4</v>
      </c>
      <c r="C8" s="1">
        <v>1.21</v>
      </c>
      <c r="D8" s="1">
        <v>1.78</v>
      </c>
      <c r="E8" s="1">
        <v>1</v>
      </c>
      <c r="G8" s="7">
        <f t="shared" si="0"/>
        <v>1.82345</v>
      </c>
      <c r="H8" s="7">
        <f t="shared" si="1"/>
        <v>-4.3449999999999989E-2</v>
      </c>
      <c r="I8" s="7"/>
      <c r="J8">
        <f t="shared" si="2"/>
        <v>-0.14999999999999991</v>
      </c>
      <c r="K8" s="5">
        <f t="shared" si="3"/>
        <v>-0.10654999999999992</v>
      </c>
      <c r="L8" s="6">
        <f t="shared" si="4"/>
        <v>2.2499999999999975E-2</v>
      </c>
      <c r="M8" s="6">
        <f t="shared" si="5"/>
        <v>1.1352902499999984E-2</v>
      </c>
      <c r="N8" s="20">
        <f t="shared" si="6"/>
        <v>1.887902499999999E-3</v>
      </c>
    </row>
    <row r="9" spans="1:18" x14ac:dyDescent="0.3">
      <c r="B9" s="1">
        <v>1.62</v>
      </c>
      <c r="C9" s="1">
        <v>1.45</v>
      </c>
      <c r="D9" s="1">
        <v>1.59</v>
      </c>
      <c r="E9" s="1">
        <v>0</v>
      </c>
      <c r="G9" s="7">
        <f t="shared" si="0"/>
        <v>1.7626700000000002</v>
      </c>
      <c r="H9" s="7">
        <f t="shared" si="1"/>
        <v>-0.1726700000000001</v>
      </c>
      <c r="I9" s="7"/>
      <c r="J9">
        <f t="shared" si="2"/>
        <v>-0.33999999999999986</v>
      </c>
      <c r="K9" s="5">
        <f t="shared" si="3"/>
        <v>-0.16732999999999976</v>
      </c>
      <c r="L9" s="6">
        <f t="shared" si="4"/>
        <v>0.1155999999999999</v>
      </c>
      <c r="M9" s="6">
        <f t="shared" si="5"/>
        <v>2.7999328899999919E-2</v>
      </c>
      <c r="N9" s="20">
        <f t="shared" si="6"/>
        <v>2.9814928900000034E-2</v>
      </c>
    </row>
    <row r="10" spans="1:18" x14ac:dyDescent="0.3">
      <c r="B10" s="1">
        <v>2.44</v>
      </c>
      <c r="C10" s="1">
        <v>1.1100000000000001</v>
      </c>
      <c r="D10" s="1">
        <v>1.91</v>
      </c>
      <c r="E10" s="1">
        <v>1</v>
      </c>
      <c r="G10" s="7">
        <f t="shared" si="0"/>
        <v>1.8085899999999999</v>
      </c>
      <c r="H10" s="7">
        <f t="shared" si="1"/>
        <v>0.10141</v>
      </c>
      <c r="I10" s="7"/>
      <c r="J10">
        <f t="shared" si="2"/>
        <v>-2.0000000000000018E-2</v>
      </c>
      <c r="K10" s="5">
        <f t="shared" si="3"/>
        <v>-0.12141000000000002</v>
      </c>
      <c r="L10" s="6">
        <f t="shared" si="4"/>
        <v>4.0000000000000072E-4</v>
      </c>
      <c r="M10" s="6">
        <f t="shared" si="5"/>
        <v>1.4740388100000005E-2</v>
      </c>
      <c r="N10" s="20">
        <f t="shared" si="6"/>
        <v>1.02839881E-2</v>
      </c>
      <c r="P10" s="21" t="s">
        <v>19</v>
      </c>
      <c r="Q10" s="21">
        <f>(M88/2)/((N88/(85-2-1)))</f>
        <v>6.4197197951017912</v>
      </c>
      <c r="R10" s="22"/>
    </row>
    <row r="11" spans="1:18" x14ac:dyDescent="0.3">
      <c r="B11" s="1">
        <v>1.87</v>
      </c>
      <c r="C11" s="1">
        <v>1.41</v>
      </c>
      <c r="D11" s="1">
        <v>1.42</v>
      </c>
      <c r="E11" s="1">
        <v>0</v>
      </c>
      <c r="G11" s="7">
        <f t="shared" si="0"/>
        <v>1.7897200000000002</v>
      </c>
      <c r="H11" s="7">
        <f t="shared" si="1"/>
        <v>-0.36972000000000027</v>
      </c>
      <c r="I11" s="7"/>
      <c r="J11">
        <f t="shared" si="2"/>
        <v>-0.51</v>
      </c>
      <c r="K11" s="5">
        <f t="shared" si="3"/>
        <v>-0.14027999999999974</v>
      </c>
      <c r="L11" s="6">
        <f t="shared" si="4"/>
        <v>0.2601</v>
      </c>
      <c r="M11" s="6">
        <f t="shared" si="5"/>
        <v>1.9678478399999928E-2</v>
      </c>
      <c r="N11" s="20">
        <f t="shared" si="6"/>
        <v>0.13669287840000019</v>
      </c>
      <c r="P11" s="21"/>
      <c r="Q11" s="21"/>
      <c r="R11" s="22"/>
    </row>
    <row r="12" spans="1:18" x14ac:dyDescent="0.3">
      <c r="B12" s="1">
        <v>1.8</v>
      </c>
      <c r="C12" s="1">
        <v>1.18</v>
      </c>
      <c r="D12" s="1">
        <v>1.02</v>
      </c>
      <c r="E12" s="1">
        <v>1</v>
      </c>
      <c r="G12" s="7">
        <f t="shared" si="0"/>
        <v>1.7327000000000001</v>
      </c>
      <c r="H12" s="7">
        <f t="shared" si="1"/>
        <v>-0.71270000000000011</v>
      </c>
      <c r="I12" s="7"/>
      <c r="J12">
        <f t="shared" si="2"/>
        <v>-0.90999999999999992</v>
      </c>
      <c r="K12" s="5">
        <f t="shared" si="3"/>
        <v>-0.19729999999999981</v>
      </c>
      <c r="L12" s="6">
        <f t="shared" si="4"/>
        <v>0.82809999999999984</v>
      </c>
      <c r="M12" s="6">
        <f t="shared" si="5"/>
        <v>3.8927289999999927E-2</v>
      </c>
      <c r="N12" s="20">
        <f t="shared" si="6"/>
        <v>0.50794129000000021</v>
      </c>
      <c r="P12" s="21" t="s">
        <v>20</v>
      </c>
      <c r="Q12" s="21">
        <f>(M88/2)/((N88/(200-2-1)))</f>
        <v>15.422985361403084</v>
      </c>
      <c r="R12" s="22" t="s">
        <v>25</v>
      </c>
    </row>
    <row r="13" spans="1:18" x14ac:dyDescent="0.3">
      <c r="B13" s="1">
        <v>2.86</v>
      </c>
      <c r="C13" s="1">
        <v>2.08</v>
      </c>
      <c r="D13" s="1">
        <v>2.0699999999999998</v>
      </c>
      <c r="E13" s="1">
        <v>1</v>
      </c>
      <c r="G13" s="7">
        <f t="shared" si="0"/>
        <v>2.0666600000000002</v>
      </c>
      <c r="H13" s="7">
        <f t="shared" si="1"/>
        <v>3.3399999999996766E-3</v>
      </c>
      <c r="I13" s="7"/>
      <c r="J13">
        <f t="shared" si="2"/>
        <v>0.1399999999999999</v>
      </c>
      <c r="K13" s="5">
        <f t="shared" si="3"/>
        <v>0.13666000000000023</v>
      </c>
      <c r="L13" s="6">
        <f t="shared" si="4"/>
        <v>1.9599999999999972E-2</v>
      </c>
      <c r="M13" s="6">
        <f t="shared" si="5"/>
        <v>1.8675955600000061E-2</v>
      </c>
      <c r="N13" s="20">
        <f t="shared" si="6"/>
        <v>1.1155599999997839E-5</v>
      </c>
      <c r="P13" s="21"/>
      <c r="Q13" s="21"/>
      <c r="R13" s="22"/>
    </row>
    <row r="14" spans="1:18" x14ac:dyDescent="0.3">
      <c r="B14" s="1">
        <v>2.61</v>
      </c>
      <c r="C14" s="1">
        <v>2.7</v>
      </c>
      <c r="D14" s="1">
        <v>1.89</v>
      </c>
      <c r="E14" s="1">
        <v>0</v>
      </c>
      <c r="G14" s="7">
        <f t="shared" si="0"/>
        <v>2.1585100000000002</v>
      </c>
      <c r="H14" s="7">
        <f t="shared" si="1"/>
        <v>-0.26851000000000025</v>
      </c>
      <c r="I14" s="7"/>
      <c r="J14">
        <f t="shared" si="2"/>
        <v>-4.0000000000000036E-2</v>
      </c>
      <c r="K14" s="5">
        <f t="shared" si="3"/>
        <v>0.22851000000000021</v>
      </c>
      <c r="L14" s="6">
        <f t="shared" si="4"/>
        <v>1.6000000000000029E-3</v>
      </c>
      <c r="M14" s="6">
        <f t="shared" si="5"/>
        <v>5.2216820100000096E-2</v>
      </c>
      <c r="N14" s="20">
        <f t="shared" si="6"/>
        <v>7.2097620100000134E-2</v>
      </c>
      <c r="P14" s="21" t="s">
        <v>21</v>
      </c>
      <c r="Q14" s="21">
        <f>(M88/6)/((N88/(85-6-1)))</f>
        <v>2.0355209106420316</v>
      </c>
      <c r="R14" s="22" t="s">
        <v>26</v>
      </c>
    </row>
    <row r="15" spans="1:18" x14ac:dyDescent="0.3">
      <c r="B15" s="1">
        <v>2.1800000000000002</v>
      </c>
      <c r="C15" s="1">
        <v>1.76</v>
      </c>
      <c r="D15" s="1">
        <v>1.37</v>
      </c>
      <c r="E15" s="1">
        <v>1</v>
      </c>
      <c r="G15" s="7">
        <f t="shared" si="0"/>
        <v>1.9051800000000001</v>
      </c>
      <c r="H15" s="7">
        <f t="shared" si="1"/>
        <v>-0.53517999999999999</v>
      </c>
      <c r="I15" s="7"/>
      <c r="J15">
        <f t="shared" si="2"/>
        <v>-0.55999999999999983</v>
      </c>
      <c r="K15" s="5">
        <f t="shared" si="3"/>
        <v>-2.4819999999999842E-2</v>
      </c>
      <c r="L15" s="6">
        <f t="shared" si="4"/>
        <v>0.31359999999999982</v>
      </c>
      <c r="M15" s="6">
        <f t="shared" si="5"/>
        <v>6.1603239999999219E-4</v>
      </c>
      <c r="N15" s="20">
        <f t="shared" si="6"/>
        <v>0.28641763240000001</v>
      </c>
    </row>
    <row r="16" spans="1:18" ht="28.8" x14ac:dyDescent="0.3">
      <c r="B16" s="1">
        <v>3.57</v>
      </c>
      <c r="C16" s="1">
        <v>2.68</v>
      </c>
      <c r="D16" s="1">
        <v>1.47</v>
      </c>
      <c r="E16" s="1">
        <v>1</v>
      </c>
      <c r="G16" s="7">
        <f t="shared" si="0"/>
        <v>2.2897699999999999</v>
      </c>
      <c r="H16" s="7">
        <f t="shared" si="1"/>
        <v>-0.81976999999999989</v>
      </c>
      <c r="I16" s="7"/>
      <c r="J16">
        <f t="shared" si="2"/>
        <v>-0.45999999999999996</v>
      </c>
      <c r="K16" s="5">
        <f t="shared" si="3"/>
        <v>0.35976999999999992</v>
      </c>
      <c r="L16" s="6">
        <f t="shared" si="4"/>
        <v>0.21159999999999995</v>
      </c>
      <c r="M16" s="6">
        <f t="shared" si="5"/>
        <v>0.12943445289999994</v>
      </c>
      <c r="N16" s="20">
        <f t="shared" si="6"/>
        <v>0.67202285289999986</v>
      </c>
      <c r="P16" s="24" t="s">
        <v>21</v>
      </c>
      <c r="Q16" s="24">
        <f>(M88/2)/((25/(85-2-1)))</f>
        <v>3.3092995551359996</v>
      </c>
      <c r="R16" s="25" t="s">
        <v>29</v>
      </c>
    </row>
    <row r="17" spans="2:18" x14ac:dyDescent="0.3">
      <c r="B17" s="1">
        <v>1.4</v>
      </c>
      <c r="C17" s="1">
        <v>1.57</v>
      </c>
      <c r="D17" s="1">
        <v>1.93</v>
      </c>
      <c r="E17" s="1">
        <v>1</v>
      </c>
      <c r="G17" s="7">
        <f t="shared" si="0"/>
        <v>1.7562500000000001</v>
      </c>
      <c r="H17" s="7">
        <f t="shared" si="1"/>
        <v>0.17374999999999985</v>
      </c>
      <c r="I17" s="7"/>
      <c r="J17">
        <f t="shared" si="2"/>
        <v>0</v>
      </c>
      <c r="K17" s="5">
        <f t="shared" si="3"/>
        <v>-0.17374999999999985</v>
      </c>
      <c r="L17" s="6">
        <f t="shared" si="4"/>
        <v>0</v>
      </c>
      <c r="M17" s="6">
        <f t="shared" si="5"/>
        <v>3.0189062499999947E-2</v>
      </c>
      <c r="N17" s="20">
        <f t="shared" si="6"/>
        <v>3.0189062499999947E-2</v>
      </c>
    </row>
    <row r="18" spans="2:18" ht="28.8" x14ac:dyDescent="0.3">
      <c r="B18" s="1">
        <v>2.27</v>
      </c>
      <c r="C18" s="1">
        <v>2.04</v>
      </c>
      <c r="D18" s="1">
        <v>2.39</v>
      </c>
      <c r="E18" s="1">
        <v>0</v>
      </c>
      <c r="G18" s="7">
        <f t="shared" si="0"/>
        <v>1.9752699999999999</v>
      </c>
      <c r="H18" s="7">
        <f t="shared" si="1"/>
        <v>0.41473000000000027</v>
      </c>
      <c r="I18" s="7"/>
      <c r="J18">
        <f t="shared" si="2"/>
        <v>0.46000000000000019</v>
      </c>
      <c r="K18" s="5">
        <f t="shared" si="3"/>
        <v>4.5269999999999921E-2</v>
      </c>
      <c r="L18" s="6">
        <f t="shared" si="4"/>
        <v>0.21160000000000018</v>
      </c>
      <c r="M18" s="6">
        <f t="shared" si="5"/>
        <v>2.0493728999999928E-3</v>
      </c>
      <c r="N18" s="20">
        <f t="shared" si="6"/>
        <v>0.17200097290000022</v>
      </c>
      <c r="P18" s="24" t="s">
        <v>21</v>
      </c>
      <c r="Q18" s="24">
        <f>(9/2)/((L88/(85-2-1)))</f>
        <v>24.75430181464462</v>
      </c>
      <c r="R18" s="25" t="s">
        <v>28</v>
      </c>
    </row>
    <row r="19" spans="2:18" x14ac:dyDescent="0.3">
      <c r="B19" s="1">
        <v>2.2400000000000002</v>
      </c>
      <c r="C19" s="1">
        <v>1.6</v>
      </c>
      <c r="D19" s="1">
        <v>2.37</v>
      </c>
      <c r="E19" s="1">
        <v>0</v>
      </c>
      <c r="G19" s="7">
        <f t="shared" si="0"/>
        <v>1.8808400000000003</v>
      </c>
      <c r="H19" s="7">
        <f t="shared" si="1"/>
        <v>0.48915999999999982</v>
      </c>
      <c r="I19" s="7"/>
      <c r="J19">
        <f t="shared" si="2"/>
        <v>0.44000000000000017</v>
      </c>
      <c r="K19" s="5">
        <f t="shared" si="3"/>
        <v>-4.9159999999999648E-2</v>
      </c>
      <c r="L19" s="6">
        <f t="shared" si="4"/>
        <v>0.19360000000000016</v>
      </c>
      <c r="M19" s="6">
        <f t="shared" si="5"/>
        <v>2.4167055999999654E-3</v>
      </c>
      <c r="N19" s="20">
        <f t="shared" si="6"/>
        <v>0.23927750559999983</v>
      </c>
    </row>
    <row r="20" spans="2:18" x14ac:dyDescent="0.3">
      <c r="B20" s="1">
        <v>2.34</v>
      </c>
      <c r="C20" s="1">
        <v>1.43</v>
      </c>
      <c r="D20" s="1">
        <v>2.31</v>
      </c>
      <c r="E20" s="1">
        <v>0</v>
      </c>
      <c r="G20" s="7">
        <f t="shared" si="0"/>
        <v>1.86009</v>
      </c>
      <c r="H20" s="7">
        <f t="shared" si="1"/>
        <v>0.44991000000000003</v>
      </c>
      <c r="I20" s="7"/>
      <c r="J20">
        <f t="shared" si="2"/>
        <v>0.38000000000000012</v>
      </c>
      <c r="K20" s="5">
        <f t="shared" si="3"/>
        <v>-6.9909999999999917E-2</v>
      </c>
      <c r="L20" s="6">
        <f t="shared" si="4"/>
        <v>0.14440000000000008</v>
      </c>
      <c r="M20" s="6">
        <f t="shared" si="5"/>
        <v>4.8874080999999885E-3</v>
      </c>
      <c r="N20" s="20">
        <f t="shared" si="6"/>
        <v>0.20241900810000002</v>
      </c>
    </row>
    <row r="21" spans="2:18" x14ac:dyDescent="0.3">
      <c r="B21" s="1">
        <v>2.2400000000000002</v>
      </c>
      <c r="C21" s="1">
        <v>1.65</v>
      </c>
      <c r="D21" s="1">
        <v>2.37</v>
      </c>
      <c r="E21" s="1">
        <v>1</v>
      </c>
      <c r="G21" s="7">
        <f t="shared" si="0"/>
        <v>1.8910900000000002</v>
      </c>
      <c r="H21" s="7">
        <f t="shared" si="1"/>
        <v>0.47890999999999995</v>
      </c>
      <c r="I21" s="7"/>
      <c r="J21">
        <f t="shared" si="2"/>
        <v>0.44000000000000017</v>
      </c>
      <c r="K21" s="5">
        <f t="shared" si="3"/>
        <v>-3.8909999999999778E-2</v>
      </c>
      <c r="L21" s="6">
        <f t="shared" si="4"/>
        <v>0.19360000000000016</v>
      </c>
      <c r="M21" s="6">
        <f t="shared" si="5"/>
        <v>1.5139880999999827E-3</v>
      </c>
      <c r="N21" s="20">
        <f t="shared" si="6"/>
        <v>0.22935478809999996</v>
      </c>
    </row>
    <row r="22" spans="2:18" ht="15.6" x14ac:dyDescent="0.35">
      <c r="B22" s="1">
        <v>3.38</v>
      </c>
      <c r="C22" s="1">
        <v>2.68</v>
      </c>
      <c r="D22" s="1">
        <v>1.61</v>
      </c>
      <c r="E22" s="1">
        <v>1</v>
      </c>
      <c r="G22" s="7">
        <f t="shared" si="0"/>
        <v>2.2629800000000002</v>
      </c>
      <c r="H22" s="7">
        <f t="shared" si="1"/>
        <v>-0.65298000000000012</v>
      </c>
      <c r="I22" s="7"/>
      <c r="J22">
        <f t="shared" si="2"/>
        <v>-0.31999999999999984</v>
      </c>
      <c r="K22" s="5">
        <f t="shared" si="3"/>
        <v>0.33298000000000028</v>
      </c>
      <c r="L22" s="6">
        <f t="shared" si="4"/>
        <v>0.10239999999999989</v>
      </c>
      <c r="M22" s="6">
        <f t="shared" si="5"/>
        <v>0.11087568040000019</v>
      </c>
      <c r="N22" s="20">
        <f t="shared" si="6"/>
        <v>0.42638288040000016</v>
      </c>
      <c r="P22" s="26" t="s">
        <v>30</v>
      </c>
      <c r="Q22" s="26">
        <f>0.211*SQRT((85-2-1)/(1-0.135))</f>
        <v>2.054382598561348</v>
      </c>
      <c r="R22" s="13" t="s">
        <v>34</v>
      </c>
    </row>
    <row r="23" spans="2:18" x14ac:dyDescent="0.3">
      <c r="B23" s="1">
        <v>3.14</v>
      </c>
      <c r="C23" s="1">
        <v>2.0299999999999998</v>
      </c>
      <c r="D23" s="1">
        <v>2.06</v>
      </c>
      <c r="E23" s="1">
        <v>0</v>
      </c>
      <c r="G23" s="7">
        <f t="shared" si="0"/>
        <v>2.0958899999999998</v>
      </c>
      <c r="H23" s="7">
        <f t="shared" si="1"/>
        <v>-3.5889999999999755E-2</v>
      </c>
      <c r="I23" s="7"/>
      <c r="J23">
        <f t="shared" si="2"/>
        <v>0.13000000000000012</v>
      </c>
      <c r="K23" s="5">
        <f t="shared" si="3"/>
        <v>0.16588999999999987</v>
      </c>
      <c r="L23" s="6">
        <f t="shared" si="4"/>
        <v>1.690000000000003E-2</v>
      </c>
      <c r="M23" s="6">
        <f t="shared" si="5"/>
        <v>2.7519492099999956E-2</v>
      </c>
      <c r="N23" s="20">
        <f t="shared" si="6"/>
        <v>1.2880920999999825E-3</v>
      </c>
    </row>
    <row r="24" spans="2:18" ht="15.6" x14ac:dyDescent="0.35">
      <c r="B24" s="1">
        <v>2.2200000000000002</v>
      </c>
      <c r="C24" s="1">
        <v>1.68</v>
      </c>
      <c r="D24" s="1">
        <v>1.82</v>
      </c>
      <c r="E24" s="1">
        <v>0</v>
      </c>
      <c r="G24" s="7">
        <f t="shared" si="0"/>
        <v>1.8944200000000002</v>
      </c>
      <c r="H24" s="7">
        <f t="shared" si="1"/>
        <v>-7.4420000000000153E-2</v>
      </c>
      <c r="I24" s="7"/>
      <c r="J24">
        <f t="shared" si="2"/>
        <v>-0.10999999999999988</v>
      </c>
      <c r="K24" s="5">
        <f t="shared" si="3"/>
        <v>-3.5579999999999723E-2</v>
      </c>
      <c r="L24" s="6">
        <f t="shared" si="4"/>
        <v>1.2099999999999972E-2</v>
      </c>
      <c r="M24" s="6">
        <f t="shared" si="5"/>
        <v>1.2659363999999802E-3</v>
      </c>
      <c r="N24" s="20">
        <f t="shared" si="6"/>
        <v>5.5383364000000223E-3</v>
      </c>
      <c r="P24" s="26" t="s">
        <v>30</v>
      </c>
      <c r="Q24" s="26">
        <f>0.211*SQRT((200-2-1)/(1-0.135))</f>
        <v>3.1842526187292979</v>
      </c>
      <c r="R24" s="13" t="s">
        <v>32</v>
      </c>
    </row>
    <row r="25" spans="2:18" x14ac:dyDescent="0.3">
      <c r="B25" s="1">
        <v>2.2599999999999998</v>
      </c>
      <c r="C25" s="1">
        <v>2.66</v>
      </c>
      <c r="D25" s="1">
        <v>2.2599999999999998</v>
      </c>
      <c r="E25" s="1">
        <v>0</v>
      </c>
      <c r="G25" s="7">
        <f t="shared" si="0"/>
        <v>2.1009600000000002</v>
      </c>
      <c r="H25" s="7">
        <f t="shared" si="1"/>
        <v>0.15903999999999963</v>
      </c>
      <c r="I25" s="7"/>
      <c r="J25">
        <f t="shared" si="2"/>
        <v>0.32999999999999985</v>
      </c>
      <c r="K25" s="5">
        <f t="shared" si="3"/>
        <v>0.17096000000000022</v>
      </c>
      <c r="L25" s="6">
        <f t="shared" si="4"/>
        <v>0.1088999999999999</v>
      </c>
      <c r="M25" s="6">
        <f t="shared" si="5"/>
        <v>2.9227321600000074E-2</v>
      </c>
      <c r="N25" s="20">
        <f t="shared" si="6"/>
        <v>2.5293721599999881E-2</v>
      </c>
    </row>
    <row r="26" spans="2:18" ht="15.6" x14ac:dyDescent="0.35">
      <c r="B26" s="1">
        <v>2.59</v>
      </c>
      <c r="C26" s="1">
        <v>1.72</v>
      </c>
      <c r="D26" s="1">
        <v>2.12</v>
      </c>
      <c r="E26" s="1">
        <v>0</v>
      </c>
      <c r="G26" s="7">
        <f t="shared" si="0"/>
        <v>1.95479</v>
      </c>
      <c r="H26" s="7">
        <f t="shared" si="1"/>
        <v>0.16521000000000008</v>
      </c>
      <c r="I26" s="7"/>
      <c r="J26">
        <f t="shared" si="2"/>
        <v>0.19000000000000017</v>
      </c>
      <c r="K26" s="5">
        <f t="shared" si="3"/>
        <v>2.479000000000009E-2</v>
      </c>
      <c r="L26" s="6">
        <f t="shared" si="4"/>
        <v>3.6100000000000063E-2</v>
      </c>
      <c r="M26" s="6">
        <f t="shared" si="5"/>
        <v>6.1454410000000444E-4</v>
      </c>
      <c r="N26" s="20">
        <f t="shared" si="6"/>
        <v>2.7294344100000027E-2</v>
      </c>
      <c r="P26" s="26" t="s">
        <v>30</v>
      </c>
      <c r="Q26" s="26">
        <f>0.3*SQRT((85-2-1)/(1-0.135))</f>
        <v>2.9209231259166084</v>
      </c>
      <c r="R26" s="13" t="s">
        <v>33</v>
      </c>
    </row>
    <row r="27" spans="2:18" x14ac:dyDescent="0.3">
      <c r="B27" s="1">
        <v>3.03</v>
      </c>
      <c r="C27" s="1">
        <v>2.02</v>
      </c>
      <c r="D27" s="1">
        <v>2.52</v>
      </c>
      <c r="E27" s="1">
        <v>0</v>
      </c>
      <c r="G27" s="7">
        <f t="shared" si="0"/>
        <v>2.0783300000000002</v>
      </c>
      <c r="H27" s="7">
        <f t="shared" si="1"/>
        <v>0.44166999999999978</v>
      </c>
      <c r="I27" s="7"/>
      <c r="J27">
        <f t="shared" si="2"/>
        <v>0.59000000000000008</v>
      </c>
      <c r="K27" s="5">
        <f t="shared" si="3"/>
        <v>0.14833000000000029</v>
      </c>
      <c r="L27" s="6">
        <f t="shared" si="4"/>
        <v>0.34810000000000008</v>
      </c>
      <c r="M27" s="6">
        <f t="shared" si="5"/>
        <v>2.2001788900000086E-2</v>
      </c>
      <c r="N27" s="20">
        <f t="shared" si="6"/>
        <v>0.19507238889999981</v>
      </c>
    </row>
    <row r="28" spans="2:18" x14ac:dyDescent="0.3">
      <c r="B28" s="1">
        <v>2.74</v>
      </c>
      <c r="C28" s="1">
        <v>3.17</v>
      </c>
      <c r="D28" s="1">
        <v>2.21</v>
      </c>
      <c r="E28" s="1">
        <v>1</v>
      </c>
      <c r="G28" s="7">
        <f t="shared" si="0"/>
        <v>2.27319</v>
      </c>
      <c r="H28" s="7">
        <f t="shared" si="1"/>
        <v>-6.3190000000000079E-2</v>
      </c>
      <c r="I28" s="7"/>
      <c r="J28">
        <f t="shared" si="2"/>
        <v>0.28000000000000003</v>
      </c>
      <c r="K28" s="5">
        <f t="shared" si="3"/>
        <v>0.34319000000000011</v>
      </c>
      <c r="L28" s="6">
        <f t="shared" si="4"/>
        <v>7.8400000000000011E-2</v>
      </c>
      <c r="M28" s="6">
        <f t="shared" si="5"/>
        <v>0.11777937610000007</v>
      </c>
      <c r="N28" s="20">
        <f t="shared" si="6"/>
        <v>3.9929761000000097E-3</v>
      </c>
    </row>
    <row r="29" spans="2:18" x14ac:dyDescent="0.3">
      <c r="B29" s="1">
        <v>2.8</v>
      </c>
      <c r="C29" s="1">
        <v>2.23</v>
      </c>
      <c r="D29" s="1">
        <v>2.02</v>
      </c>
      <c r="E29" s="1">
        <v>1</v>
      </c>
      <c r="G29" s="7">
        <f t="shared" si="0"/>
        <v>2.0889500000000001</v>
      </c>
      <c r="H29" s="7">
        <f t="shared" si="1"/>
        <v>-6.8950000000000067E-2</v>
      </c>
      <c r="I29" s="7"/>
      <c r="J29">
        <f t="shared" si="2"/>
        <v>9.000000000000008E-2</v>
      </c>
      <c r="K29" s="5">
        <f t="shared" si="3"/>
        <v>0.15895000000000015</v>
      </c>
      <c r="L29" s="6">
        <f t="shared" si="4"/>
        <v>8.1000000000000152E-3</v>
      </c>
      <c r="M29" s="6">
        <f t="shared" si="5"/>
        <v>2.5265102500000046E-2</v>
      </c>
      <c r="N29" s="20">
        <f t="shared" si="6"/>
        <v>4.7541025000000089E-3</v>
      </c>
    </row>
    <row r="30" spans="2:18" ht="15.6" x14ac:dyDescent="0.35">
      <c r="B30" s="1">
        <v>1.28</v>
      </c>
      <c r="C30" s="1">
        <v>1.89</v>
      </c>
      <c r="D30" s="1">
        <v>2.08</v>
      </c>
      <c r="E30" s="1">
        <v>0</v>
      </c>
      <c r="G30" s="7">
        <f t="shared" si="0"/>
        <v>1.8049300000000001</v>
      </c>
      <c r="H30" s="7">
        <f t="shared" si="1"/>
        <v>0.27506999999999993</v>
      </c>
      <c r="I30" s="7"/>
      <c r="J30">
        <f t="shared" si="2"/>
        <v>0.15000000000000013</v>
      </c>
      <c r="K30" s="5">
        <f t="shared" si="3"/>
        <v>-0.12506999999999979</v>
      </c>
      <c r="L30" s="6">
        <f t="shared" si="4"/>
        <v>2.2500000000000041E-2</v>
      </c>
      <c r="M30" s="6">
        <f t="shared" si="5"/>
        <v>1.5642504899999948E-2</v>
      </c>
      <c r="N30" s="20">
        <f t="shared" si="6"/>
        <v>7.5663504899999956E-2</v>
      </c>
      <c r="P30" s="27" t="s">
        <v>35</v>
      </c>
      <c r="Q30" s="27">
        <f>(D89/C89)*(((SQRT((1/(1-0.489*0.489)))*(((SQRT((1-0.135)/(85-2-1))))))))</f>
        <v>9.9901237993144196E-2</v>
      </c>
    </row>
    <row r="31" spans="2:18" x14ac:dyDescent="0.3">
      <c r="B31" s="1">
        <v>2.29</v>
      </c>
      <c r="C31" s="1">
        <v>2.02</v>
      </c>
      <c r="D31" s="1">
        <v>2.29</v>
      </c>
      <c r="E31" s="1">
        <v>0</v>
      </c>
      <c r="G31" s="7">
        <f t="shared" si="0"/>
        <v>1.9739899999999999</v>
      </c>
      <c r="H31" s="7">
        <f t="shared" si="1"/>
        <v>0.31601000000000012</v>
      </c>
      <c r="I31" s="7"/>
      <c r="J31">
        <f t="shared" si="2"/>
        <v>0.3600000000000001</v>
      </c>
      <c r="K31" s="5">
        <f t="shared" si="3"/>
        <v>4.3989999999999974E-2</v>
      </c>
      <c r="L31" s="6">
        <f t="shared" si="4"/>
        <v>0.12960000000000008</v>
      </c>
      <c r="M31" s="6">
        <f t="shared" si="5"/>
        <v>1.9351200999999977E-3</v>
      </c>
      <c r="N31" s="20">
        <f t="shared" si="6"/>
        <v>9.9862320100000082E-2</v>
      </c>
    </row>
    <row r="32" spans="2:18" ht="29.4" x14ac:dyDescent="0.35">
      <c r="B32" s="1">
        <v>2.68</v>
      </c>
      <c r="C32" s="1">
        <v>2.29</v>
      </c>
      <c r="D32" s="1">
        <v>2.2400000000000002</v>
      </c>
      <c r="E32" s="1">
        <v>1</v>
      </c>
      <c r="G32" s="7">
        <f t="shared" si="0"/>
        <v>2.08433</v>
      </c>
      <c r="H32" s="7">
        <f t="shared" si="1"/>
        <v>0.1556700000000002</v>
      </c>
      <c r="I32" s="7"/>
      <c r="J32">
        <f t="shared" si="2"/>
        <v>0.31000000000000028</v>
      </c>
      <c r="K32" s="5">
        <f t="shared" si="3"/>
        <v>0.15433000000000008</v>
      </c>
      <c r="L32" s="6">
        <f t="shared" si="4"/>
        <v>9.6100000000000171E-2</v>
      </c>
      <c r="M32" s="6">
        <f t="shared" si="5"/>
        <v>2.3817748900000026E-2</v>
      </c>
      <c r="N32" s="20">
        <f t="shared" si="6"/>
        <v>2.423314890000006E-2</v>
      </c>
      <c r="P32" s="27" t="s">
        <v>35</v>
      </c>
      <c r="Q32" s="27">
        <f>(D89/C89)*(((SQRT((1/(1-0.1*0.1)))*(((SQRT((1-0.135)/(85-2-1))))))))</f>
        <v>8.758123636829207E-2</v>
      </c>
      <c r="R32" s="13" t="s">
        <v>36</v>
      </c>
    </row>
    <row r="33" spans="2:18" x14ac:dyDescent="0.3">
      <c r="B33" s="1">
        <v>1.69</v>
      </c>
      <c r="C33" s="1">
        <v>2.23</v>
      </c>
      <c r="D33" s="1">
        <v>2.23</v>
      </c>
      <c r="E33" s="1">
        <v>0</v>
      </c>
      <c r="G33" s="7">
        <f t="shared" si="0"/>
        <v>1.9324399999999999</v>
      </c>
      <c r="H33" s="7">
        <f t="shared" si="1"/>
        <v>0.29756000000000005</v>
      </c>
      <c r="I33" s="7"/>
      <c r="J33">
        <f t="shared" si="2"/>
        <v>0.30000000000000004</v>
      </c>
      <c r="K33" s="5">
        <f t="shared" si="3"/>
        <v>2.4399999999999977E-3</v>
      </c>
      <c r="L33" s="6">
        <f t="shared" si="4"/>
        <v>9.0000000000000024E-2</v>
      </c>
      <c r="M33" s="6">
        <f t="shared" si="5"/>
        <v>5.953599999999989E-6</v>
      </c>
      <c r="N33" s="20">
        <f t="shared" si="6"/>
        <v>8.8541953600000028E-2</v>
      </c>
    </row>
    <row r="34" spans="2:18" x14ac:dyDescent="0.3">
      <c r="B34" s="1">
        <v>1.54</v>
      </c>
      <c r="C34" s="1">
        <v>1.85</v>
      </c>
      <c r="D34" s="1">
        <v>2.29</v>
      </c>
      <c r="E34" s="1">
        <v>1</v>
      </c>
      <c r="G34" s="7">
        <f t="shared" ref="G34:G65" si="7">1.237+(0.141*B34)+(0.205*C34)</f>
        <v>1.8333900000000001</v>
      </c>
      <c r="H34" s="7">
        <f t="shared" ref="H34:H65" si="8">D34-G34</f>
        <v>0.45660999999999996</v>
      </c>
      <c r="I34" s="7"/>
      <c r="J34">
        <f t="shared" si="2"/>
        <v>0.3600000000000001</v>
      </c>
      <c r="K34" s="5">
        <f t="shared" si="3"/>
        <v>-9.6609999999999863E-2</v>
      </c>
      <c r="L34" s="6">
        <f t="shared" si="4"/>
        <v>0.12960000000000008</v>
      </c>
      <c r="M34" s="6">
        <f t="shared" si="5"/>
        <v>9.3334920999999741E-3</v>
      </c>
      <c r="N34" s="20">
        <f t="shared" si="6"/>
        <v>0.20849269209999996</v>
      </c>
    </row>
    <row r="35" spans="2:18" ht="15.6" x14ac:dyDescent="0.35">
      <c r="B35" s="1">
        <v>2.88</v>
      </c>
      <c r="C35" s="1">
        <v>2.16</v>
      </c>
      <c r="D35" s="1">
        <v>2.48</v>
      </c>
      <c r="E35" s="1">
        <v>1</v>
      </c>
      <c r="G35" s="7">
        <f t="shared" si="7"/>
        <v>2.08588</v>
      </c>
      <c r="H35" s="7">
        <f t="shared" si="8"/>
        <v>0.39412000000000003</v>
      </c>
      <c r="I35" s="7"/>
      <c r="J35">
        <f t="shared" si="2"/>
        <v>0.55000000000000004</v>
      </c>
      <c r="K35" s="5">
        <f t="shared" si="3"/>
        <v>0.15588000000000002</v>
      </c>
      <c r="L35" s="6">
        <f t="shared" si="4"/>
        <v>0.30250000000000005</v>
      </c>
      <c r="M35" s="6">
        <f t="shared" si="5"/>
        <v>2.4298574400000005E-2</v>
      </c>
      <c r="N35" s="20">
        <f t="shared" si="6"/>
        <v>0.15533057440000003</v>
      </c>
      <c r="P35" s="27" t="s">
        <v>35</v>
      </c>
      <c r="Q35" s="27">
        <f>(D89/C89)*(((SQRT((1/(1-0.489*0.489)))*(((SQRT((1-0.135)/(200-2-1))))))))</f>
        <v>6.44532295272955E-2</v>
      </c>
      <c r="R35" s="13" t="s">
        <v>31</v>
      </c>
    </row>
    <row r="36" spans="2:18" x14ac:dyDescent="0.3">
      <c r="B36" s="1">
        <v>2.76</v>
      </c>
      <c r="C36" s="1">
        <v>2.14</v>
      </c>
      <c r="D36" s="1">
        <v>1.91</v>
      </c>
      <c r="E36" s="1">
        <v>0</v>
      </c>
      <c r="G36" s="7">
        <f t="shared" si="7"/>
        <v>2.0648599999999999</v>
      </c>
      <c r="H36" s="7">
        <f t="shared" si="8"/>
        <v>-0.15486</v>
      </c>
      <c r="I36" s="7"/>
      <c r="J36">
        <f t="shared" si="2"/>
        <v>-2.0000000000000018E-2</v>
      </c>
      <c r="K36" s="5">
        <f t="shared" si="3"/>
        <v>0.13485999999999998</v>
      </c>
      <c r="L36" s="6">
        <f t="shared" si="4"/>
        <v>4.0000000000000072E-4</v>
      </c>
      <c r="M36" s="6">
        <f t="shared" si="5"/>
        <v>1.8187219599999995E-2</v>
      </c>
      <c r="N36" s="20">
        <f t="shared" si="6"/>
        <v>2.39816196E-2</v>
      </c>
    </row>
    <row r="37" spans="2:18" x14ac:dyDescent="0.3">
      <c r="B37" s="1">
        <v>2.93</v>
      </c>
      <c r="C37" s="1">
        <v>1.75</v>
      </c>
      <c r="D37" s="1">
        <v>2.27</v>
      </c>
      <c r="E37" s="1">
        <v>0</v>
      </c>
      <c r="G37" s="7">
        <f t="shared" si="7"/>
        <v>2.00888</v>
      </c>
      <c r="H37" s="7">
        <f t="shared" si="8"/>
        <v>0.26112000000000002</v>
      </c>
      <c r="I37" s="7"/>
      <c r="J37">
        <f t="shared" si="2"/>
        <v>0.34000000000000008</v>
      </c>
      <c r="K37" s="5">
        <f t="shared" si="3"/>
        <v>7.8880000000000061E-2</v>
      </c>
      <c r="L37" s="6">
        <f t="shared" si="4"/>
        <v>0.11560000000000005</v>
      </c>
      <c r="M37" s="6">
        <f t="shared" si="5"/>
        <v>6.22205440000001E-3</v>
      </c>
      <c r="N37" s="20">
        <f t="shared" si="6"/>
        <v>6.8183654400000016E-2</v>
      </c>
    </row>
    <row r="38" spans="2:18" ht="15.6" x14ac:dyDescent="0.35">
      <c r="B38" s="1">
        <v>2.6</v>
      </c>
      <c r="C38" s="1">
        <v>2.4</v>
      </c>
      <c r="D38" s="1">
        <v>2.3199999999999998</v>
      </c>
      <c r="E38" s="1">
        <v>1</v>
      </c>
      <c r="G38" s="7">
        <f t="shared" si="7"/>
        <v>2.0956000000000001</v>
      </c>
      <c r="H38" s="7">
        <f t="shared" si="8"/>
        <v>0.22439999999999971</v>
      </c>
      <c r="I38" s="7"/>
      <c r="J38">
        <f t="shared" si="2"/>
        <v>0.3899999999999999</v>
      </c>
      <c r="K38" s="5">
        <f t="shared" si="3"/>
        <v>0.16560000000000019</v>
      </c>
      <c r="L38" s="6">
        <f t="shared" si="4"/>
        <v>0.15209999999999993</v>
      </c>
      <c r="M38" s="6">
        <f t="shared" si="5"/>
        <v>2.7423360000000063E-2</v>
      </c>
      <c r="N38" s="20">
        <f t="shared" si="6"/>
        <v>5.035535999999987E-2</v>
      </c>
      <c r="P38" s="27" t="s">
        <v>35</v>
      </c>
      <c r="Q38" s="27">
        <f>(0.67/0.5)*(((SQRT((1/(1-0.489*0.489)))*(((SQRT((1-0.135)/(85-2-1))))))))</f>
        <v>0.15777861046275182</v>
      </c>
      <c r="R38" s="13" t="s">
        <v>37</v>
      </c>
    </row>
    <row r="39" spans="2:18" x14ac:dyDescent="0.3">
      <c r="B39" s="1">
        <v>3.38</v>
      </c>
      <c r="C39" s="1">
        <v>2.19</v>
      </c>
      <c r="D39" s="1">
        <v>2.4300000000000002</v>
      </c>
      <c r="E39" s="1">
        <v>1</v>
      </c>
      <c r="G39" s="7">
        <f t="shared" si="7"/>
        <v>2.1625300000000003</v>
      </c>
      <c r="H39" s="7">
        <f t="shared" si="8"/>
        <v>0.26746999999999987</v>
      </c>
      <c r="I39" s="7"/>
      <c r="J39">
        <f t="shared" si="2"/>
        <v>0.50000000000000022</v>
      </c>
      <c r="K39" s="5">
        <f t="shared" si="3"/>
        <v>0.23253000000000035</v>
      </c>
      <c r="L39" s="6">
        <f t="shared" si="4"/>
        <v>0.25000000000000022</v>
      </c>
      <c r="M39" s="6">
        <f t="shared" si="5"/>
        <v>5.4070200900000163E-2</v>
      </c>
      <c r="N39" s="20">
        <f t="shared" si="6"/>
        <v>7.1540200899999934E-2</v>
      </c>
    </row>
    <row r="40" spans="2:18" x14ac:dyDescent="0.3">
      <c r="B40" s="1">
        <v>2.38</v>
      </c>
      <c r="C40" s="1">
        <v>1.98</v>
      </c>
      <c r="D40" s="1">
        <v>2.0099999999999998</v>
      </c>
      <c r="E40" s="1">
        <v>1</v>
      </c>
      <c r="G40" s="7">
        <f t="shared" si="7"/>
        <v>1.97848</v>
      </c>
      <c r="H40" s="7">
        <f t="shared" si="8"/>
        <v>3.151999999999977E-2</v>
      </c>
      <c r="I40" s="7"/>
      <c r="J40">
        <f t="shared" si="2"/>
        <v>7.9999999999999849E-2</v>
      </c>
      <c r="K40" s="5">
        <f t="shared" si="3"/>
        <v>4.8480000000000079E-2</v>
      </c>
      <c r="L40" s="6">
        <f t="shared" si="4"/>
        <v>6.399999999999976E-3</v>
      </c>
      <c r="M40" s="6">
        <f t="shared" si="5"/>
        <v>2.3503104000000075E-3</v>
      </c>
      <c r="N40" s="20">
        <f t="shared" si="6"/>
        <v>9.9351039999998557E-4</v>
      </c>
    </row>
    <row r="41" spans="2:18" ht="15.6" x14ac:dyDescent="0.35">
      <c r="B41" s="1">
        <v>2.29</v>
      </c>
      <c r="C41" s="1">
        <v>1.07</v>
      </c>
      <c r="D41" s="1">
        <v>2.29</v>
      </c>
      <c r="E41" s="1">
        <v>0</v>
      </c>
      <c r="G41" s="7">
        <f t="shared" si="7"/>
        <v>1.7792399999999999</v>
      </c>
      <c r="H41" s="7">
        <f t="shared" si="8"/>
        <v>0.5107600000000001</v>
      </c>
      <c r="I41" s="7"/>
      <c r="J41">
        <f t="shared" si="2"/>
        <v>0.3600000000000001</v>
      </c>
      <c r="K41" s="5">
        <f t="shared" si="3"/>
        <v>-0.15076000000000001</v>
      </c>
      <c r="L41" s="6">
        <f t="shared" si="4"/>
        <v>0.12960000000000008</v>
      </c>
      <c r="M41" s="6">
        <f t="shared" si="5"/>
        <v>2.2728577600000001E-2</v>
      </c>
      <c r="N41" s="20">
        <f t="shared" si="6"/>
        <v>0.26087577760000008</v>
      </c>
      <c r="P41" s="27" t="s">
        <v>35</v>
      </c>
      <c r="Q41" s="27">
        <f>(0.42/0.7)*(((SQRT((1/(1-0.489*0.489)))*(((SQRT((1-0.135)/(85-2-1))))))))</f>
        <v>7.0647139013172447E-2</v>
      </c>
      <c r="R41" s="13" t="s">
        <v>38</v>
      </c>
    </row>
    <row r="42" spans="2:18" x14ac:dyDescent="0.3">
      <c r="B42" s="1">
        <v>2.56</v>
      </c>
      <c r="C42" s="1">
        <v>1.4</v>
      </c>
      <c r="D42" s="1">
        <v>2.2400000000000002</v>
      </c>
      <c r="E42" s="1">
        <v>0</v>
      </c>
      <c r="G42" s="7">
        <f t="shared" si="7"/>
        <v>1.88496</v>
      </c>
      <c r="H42" s="7">
        <f t="shared" si="8"/>
        <v>0.35504000000000024</v>
      </c>
      <c r="I42" s="7"/>
      <c r="J42">
        <f t="shared" si="2"/>
        <v>0.31000000000000028</v>
      </c>
      <c r="K42" s="5">
        <f t="shared" si="3"/>
        <v>-4.5039999999999969E-2</v>
      </c>
      <c r="L42" s="6">
        <f t="shared" si="4"/>
        <v>9.6100000000000171E-2</v>
      </c>
      <c r="M42" s="6">
        <f t="shared" si="5"/>
        <v>2.0286015999999973E-3</v>
      </c>
      <c r="N42" s="20">
        <f t="shared" si="6"/>
        <v>0.12605340160000017</v>
      </c>
    </row>
    <row r="43" spans="2:18" x14ac:dyDescent="0.3">
      <c r="B43" s="1">
        <v>2.54</v>
      </c>
      <c r="C43" s="1">
        <v>1.71</v>
      </c>
      <c r="D43" s="1">
        <v>2.1800000000000002</v>
      </c>
      <c r="E43" s="1">
        <v>0</v>
      </c>
      <c r="G43" s="7">
        <f t="shared" si="7"/>
        <v>1.9456899999999999</v>
      </c>
      <c r="H43" s="7">
        <f t="shared" si="8"/>
        <v>0.23431000000000024</v>
      </c>
      <c r="I43" s="7"/>
      <c r="J43">
        <f t="shared" si="2"/>
        <v>0.25000000000000022</v>
      </c>
      <c r="K43" s="5">
        <f t="shared" si="3"/>
        <v>1.5689999999999982E-2</v>
      </c>
      <c r="L43" s="6">
        <f t="shared" si="4"/>
        <v>6.2500000000000111E-2</v>
      </c>
      <c r="M43" s="6">
        <f t="shared" si="5"/>
        <v>2.4617609999999941E-4</v>
      </c>
      <c r="N43" s="20">
        <f t="shared" si="6"/>
        <v>5.4901176100000115E-2</v>
      </c>
    </row>
    <row r="44" spans="2:18" x14ac:dyDescent="0.3">
      <c r="B44" s="1">
        <v>3.62</v>
      </c>
      <c r="C44" s="1">
        <v>1.67</v>
      </c>
      <c r="D44" s="1">
        <v>1.56</v>
      </c>
      <c r="E44" s="1">
        <v>1</v>
      </c>
      <c r="G44" s="7">
        <f t="shared" si="7"/>
        <v>2.0897700000000001</v>
      </c>
      <c r="H44" s="7">
        <f t="shared" si="8"/>
        <v>-0.52977000000000007</v>
      </c>
      <c r="I44" s="7"/>
      <c r="J44">
        <f t="shared" si="2"/>
        <v>-0.36999999999999988</v>
      </c>
      <c r="K44" s="5">
        <f t="shared" si="3"/>
        <v>0.15977000000000019</v>
      </c>
      <c r="L44" s="6">
        <f t="shared" si="4"/>
        <v>0.13689999999999991</v>
      </c>
      <c r="M44" s="6">
        <f t="shared" si="5"/>
        <v>2.5526452900000062E-2</v>
      </c>
      <c r="N44" s="20">
        <f t="shared" si="6"/>
        <v>0.28065625290000007</v>
      </c>
    </row>
    <row r="45" spans="2:18" x14ac:dyDescent="0.3">
      <c r="B45" s="1">
        <v>2.44</v>
      </c>
      <c r="C45" s="1">
        <v>2.52</v>
      </c>
      <c r="D45" s="1">
        <v>1.67</v>
      </c>
      <c r="E45" s="1">
        <v>1</v>
      </c>
      <c r="G45" s="7">
        <f t="shared" si="7"/>
        <v>2.0976400000000002</v>
      </c>
      <c r="H45" s="7">
        <f t="shared" si="8"/>
        <v>-0.42764000000000024</v>
      </c>
      <c r="I45" s="7"/>
      <c r="J45">
        <f t="shared" si="2"/>
        <v>-0.26</v>
      </c>
      <c r="K45" s="5">
        <f t="shared" si="3"/>
        <v>0.16764000000000023</v>
      </c>
      <c r="L45" s="6">
        <f t="shared" si="4"/>
        <v>6.7600000000000007E-2</v>
      </c>
      <c r="M45" s="6">
        <f t="shared" si="5"/>
        <v>2.8103169600000078E-2</v>
      </c>
      <c r="N45" s="20">
        <f t="shared" si="6"/>
        <v>0.18287596960000022</v>
      </c>
    </row>
    <row r="46" spans="2:18" x14ac:dyDescent="0.3">
      <c r="B46" s="1">
        <v>2.4</v>
      </c>
      <c r="C46" s="1">
        <v>2.6</v>
      </c>
      <c r="D46" s="1">
        <v>2.17</v>
      </c>
      <c r="E46" s="1">
        <v>1</v>
      </c>
      <c r="G46" s="7">
        <f t="shared" si="7"/>
        <v>2.1084000000000001</v>
      </c>
      <c r="H46" s="7">
        <f t="shared" si="8"/>
        <v>6.1599999999999877E-2</v>
      </c>
      <c r="I46" s="7"/>
      <c r="J46">
        <f t="shared" si="2"/>
        <v>0.24</v>
      </c>
      <c r="K46" s="5">
        <f t="shared" si="3"/>
        <v>0.17840000000000011</v>
      </c>
      <c r="L46" s="6">
        <f t="shared" si="4"/>
        <v>5.7599999999999998E-2</v>
      </c>
      <c r="M46" s="6">
        <f t="shared" si="5"/>
        <v>3.1826560000000038E-2</v>
      </c>
      <c r="N46" s="20">
        <f t="shared" si="6"/>
        <v>3.794559999999985E-3</v>
      </c>
    </row>
    <row r="47" spans="2:18" x14ac:dyDescent="0.3">
      <c r="B47" s="1">
        <v>1.9</v>
      </c>
      <c r="C47" s="1">
        <v>1.84</v>
      </c>
      <c r="D47" s="1">
        <v>1.89</v>
      </c>
      <c r="E47" s="1">
        <v>1</v>
      </c>
      <c r="G47" s="7">
        <f t="shared" si="7"/>
        <v>1.8821000000000001</v>
      </c>
      <c r="H47" s="7">
        <f t="shared" si="8"/>
        <v>7.8999999999997961E-3</v>
      </c>
      <c r="I47" s="7"/>
      <c r="J47">
        <f t="shared" si="2"/>
        <v>-4.0000000000000036E-2</v>
      </c>
      <c r="K47" s="5">
        <f t="shared" si="3"/>
        <v>-4.7899999999999832E-2</v>
      </c>
      <c r="L47" s="6">
        <f t="shared" si="4"/>
        <v>1.6000000000000029E-3</v>
      </c>
      <c r="M47" s="6">
        <f t="shared" si="5"/>
        <v>2.2944099999999837E-3</v>
      </c>
      <c r="N47" s="20">
        <f t="shared" si="6"/>
        <v>6.2409999999996782E-5</v>
      </c>
    </row>
    <row r="48" spans="2:18" x14ac:dyDescent="0.3">
      <c r="B48" s="1">
        <v>1.68</v>
      </c>
      <c r="C48" s="1">
        <v>1.18</v>
      </c>
      <c r="D48" s="1">
        <v>1.43</v>
      </c>
      <c r="E48" s="1">
        <v>0</v>
      </c>
      <c r="G48" s="7">
        <f t="shared" si="7"/>
        <v>1.7157800000000001</v>
      </c>
      <c r="H48" s="7">
        <f t="shared" si="8"/>
        <v>-0.28578000000000015</v>
      </c>
      <c r="I48" s="7"/>
      <c r="J48">
        <f t="shared" si="2"/>
        <v>-0.5</v>
      </c>
      <c r="K48" s="5">
        <f t="shared" si="3"/>
        <v>-0.21421999999999985</v>
      </c>
      <c r="L48" s="6">
        <f t="shared" si="4"/>
        <v>0.25</v>
      </c>
      <c r="M48" s="6">
        <f t="shared" si="5"/>
        <v>4.5890208399999938E-2</v>
      </c>
      <c r="N48" s="20">
        <f t="shared" si="6"/>
        <v>8.1670208400000083E-2</v>
      </c>
    </row>
    <row r="49" spans="2:14" x14ac:dyDescent="0.3">
      <c r="B49" s="1">
        <v>2.31</v>
      </c>
      <c r="C49" s="1">
        <v>1.97</v>
      </c>
      <c r="D49" s="1">
        <v>2.21</v>
      </c>
      <c r="E49" s="1">
        <v>0</v>
      </c>
      <c r="G49" s="7">
        <f t="shared" si="7"/>
        <v>1.9665600000000001</v>
      </c>
      <c r="H49" s="7">
        <f t="shared" si="8"/>
        <v>0.24343999999999988</v>
      </c>
      <c r="I49" s="7"/>
      <c r="J49">
        <f t="shared" si="2"/>
        <v>0.28000000000000003</v>
      </c>
      <c r="K49" s="5">
        <f t="shared" si="3"/>
        <v>3.6560000000000148E-2</v>
      </c>
      <c r="L49" s="6">
        <f t="shared" si="4"/>
        <v>7.8400000000000011E-2</v>
      </c>
      <c r="M49" s="6">
        <f t="shared" si="5"/>
        <v>1.3366336000000109E-3</v>
      </c>
      <c r="N49" s="20">
        <f t="shared" si="6"/>
        <v>5.9263033599999938E-2</v>
      </c>
    </row>
    <row r="50" spans="2:14" x14ac:dyDescent="0.3">
      <c r="B50" s="1">
        <v>2.29</v>
      </c>
      <c r="C50" s="1">
        <v>2.04</v>
      </c>
      <c r="D50" s="1">
        <v>1.9</v>
      </c>
      <c r="E50" s="1">
        <v>1</v>
      </c>
      <c r="G50" s="7">
        <f t="shared" si="7"/>
        <v>1.9780899999999999</v>
      </c>
      <c r="H50" s="7">
        <f t="shared" si="8"/>
        <v>-7.8089999999999993E-2</v>
      </c>
      <c r="I50" s="7"/>
      <c r="J50">
        <f t="shared" si="2"/>
        <v>-3.0000000000000027E-2</v>
      </c>
      <c r="K50" s="5">
        <f t="shared" si="3"/>
        <v>4.8089999999999966E-2</v>
      </c>
      <c r="L50" s="6">
        <f t="shared" si="4"/>
        <v>9.000000000000016E-4</v>
      </c>
      <c r="M50" s="6">
        <f t="shared" si="5"/>
        <v>2.3126480999999966E-3</v>
      </c>
      <c r="N50" s="20">
        <f t="shared" si="6"/>
        <v>6.0980480999999987E-3</v>
      </c>
    </row>
    <row r="51" spans="2:14" x14ac:dyDescent="0.3">
      <c r="B51" s="1">
        <v>1.93</v>
      </c>
      <c r="C51" s="1">
        <v>1.6</v>
      </c>
      <c r="D51" s="1">
        <v>2.2999999999999998</v>
      </c>
      <c r="E51" s="1">
        <v>1</v>
      </c>
      <c r="G51" s="7">
        <f t="shared" si="7"/>
        <v>1.8371300000000002</v>
      </c>
      <c r="H51" s="7">
        <f t="shared" si="8"/>
        <v>0.46286999999999967</v>
      </c>
      <c r="I51" s="7"/>
      <c r="J51">
        <f t="shared" si="2"/>
        <v>0.36999999999999988</v>
      </c>
      <c r="K51" s="5">
        <f t="shared" si="3"/>
        <v>-9.2869999999999786E-2</v>
      </c>
      <c r="L51" s="6">
        <f t="shared" si="4"/>
        <v>0.13689999999999991</v>
      </c>
      <c r="M51" s="6">
        <f t="shared" si="5"/>
        <v>8.6248368999999603E-3</v>
      </c>
      <c r="N51" s="20">
        <f t="shared" si="6"/>
        <v>0.21424863689999971</v>
      </c>
    </row>
    <row r="52" spans="2:14" x14ac:dyDescent="0.3">
      <c r="B52" s="1">
        <v>2.33</v>
      </c>
      <c r="C52" s="1">
        <v>2.08</v>
      </c>
      <c r="D52" s="1">
        <v>1.47</v>
      </c>
      <c r="E52" s="1">
        <v>1</v>
      </c>
      <c r="G52" s="7">
        <f t="shared" si="7"/>
        <v>1.99193</v>
      </c>
      <c r="H52" s="7">
        <f t="shared" si="8"/>
        <v>-0.52193000000000001</v>
      </c>
      <c r="I52" s="7"/>
      <c r="J52">
        <f t="shared" si="2"/>
        <v>-0.45999999999999996</v>
      </c>
      <c r="K52" s="5">
        <f t="shared" si="3"/>
        <v>6.1930000000000041E-2</v>
      </c>
      <c r="L52" s="6">
        <f t="shared" si="4"/>
        <v>0.21159999999999995</v>
      </c>
      <c r="M52" s="6">
        <f t="shared" si="5"/>
        <v>3.8353249000000048E-3</v>
      </c>
      <c r="N52" s="20">
        <f t="shared" si="6"/>
        <v>0.27241092490000002</v>
      </c>
    </row>
    <row r="53" spans="2:14" x14ac:dyDescent="0.3">
      <c r="B53" s="1">
        <v>2.1</v>
      </c>
      <c r="C53" s="1">
        <v>1.1100000000000001</v>
      </c>
      <c r="D53" s="1">
        <v>2.44</v>
      </c>
      <c r="E53" s="1">
        <v>1</v>
      </c>
      <c r="G53" s="7">
        <f t="shared" si="7"/>
        <v>1.76065</v>
      </c>
      <c r="H53" s="7">
        <f t="shared" si="8"/>
        <v>0.6793499999999999</v>
      </c>
      <c r="I53" s="7"/>
      <c r="J53">
        <f t="shared" si="2"/>
        <v>0.51</v>
      </c>
      <c r="K53" s="5">
        <f t="shared" si="3"/>
        <v>-0.16934999999999989</v>
      </c>
      <c r="L53" s="6">
        <f t="shared" si="4"/>
        <v>0.2601</v>
      </c>
      <c r="M53" s="6">
        <f t="shared" si="5"/>
        <v>2.8679422499999961E-2</v>
      </c>
      <c r="N53" s="20">
        <f t="shared" si="6"/>
        <v>0.46151642249999986</v>
      </c>
    </row>
    <row r="54" spans="2:14" x14ac:dyDescent="0.3">
      <c r="B54" s="1">
        <v>2.72</v>
      </c>
      <c r="C54" s="1">
        <v>2.8</v>
      </c>
      <c r="D54" s="1">
        <v>2.44</v>
      </c>
      <c r="E54" s="1">
        <v>1</v>
      </c>
      <c r="G54" s="7">
        <f t="shared" si="7"/>
        <v>2.1945199999999998</v>
      </c>
      <c r="H54" s="7">
        <f t="shared" si="8"/>
        <v>0.24548000000000014</v>
      </c>
      <c r="I54" s="7"/>
      <c r="J54">
        <f t="shared" si="2"/>
        <v>0.51</v>
      </c>
      <c r="K54" s="5">
        <f t="shared" si="3"/>
        <v>0.26451999999999987</v>
      </c>
      <c r="L54" s="6">
        <f t="shared" si="4"/>
        <v>0.2601</v>
      </c>
      <c r="M54" s="6">
        <f t="shared" si="5"/>
        <v>6.9970830399999934E-2</v>
      </c>
      <c r="N54" s="20">
        <f t="shared" si="6"/>
        <v>6.0260430400000072E-2</v>
      </c>
    </row>
    <row r="55" spans="2:14" x14ac:dyDescent="0.3">
      <c r="B55" s="1">
        <v>1.52</v>
      </c>
      <c r="C55" s="1">
        <v>1.22</v>
      </c>
      <c r="D55" s="1">
        <v>1.4</v>
      </c>
      <c r="E55" s="1">
        <v>1</v>
      </c>
      <c r="G55" s="7">
        <f t="shared" si="7"/>
        <v>1.7014200000000002</v>
      </c>
      <c r="H55" s="7">
        <f t="shared" si="8"/>
        <v>-0.30142000000000024</v>
      </c>
      <c r="I55" s="7"/>
      <c r="J55">
        <f t="shared" si="2"/>
        <v>-0.53</v>
      </c>
      <c r="K55" s="5">
        <f t="shared" si="3"/>
        <v>-0.22857999999999978</v>
      </c>
      <c r="L55" s="6">
        <f t="shared" si="4"/>
        <v>0.28090000000000004</v>
      </c>
      <c r="M55" s="6">
        <f t="shared" si="5"/>
        <v>5.2248816399999898E-2</v>
      </c>
      <c r="N55" s="20">
        <f t="shared" si="6"/>
        <v>9.085401640000014E-2</v>
      </c>
    </row>
    <row r="56" spans="2:14" x14ac:dyDescent="0.3">
      <c r="B56" s="1">
        <v>2.23</v>
      </c>
      <c r="C56" s="1">
        <v>1.34</v>
      </c>
      <c r="D56" s="1">
        <v>1.24</v>
      </c>
      <c r="E56" s="1">
        <v>1</v>
      </c>
      <c r="G56" s="7">
        <f t="shared" si="7"/>
        <v>1.82613</v>
      </c>
      <c r="H56" s="7">
        <f t="shared" si="8"/>
        <v>-0.58613000000000004</v>
      </c>
      <c r="I56" s="7"/>
      <c r="J56">
        <f t="shared" si="2"/>
        <v>-0.69</v>
      </c>
      <c r="K56" s="5">
        <f t="shared" si="3"/>
        <v>-0.10386999999999991</v>
      </c>
      <c r="L56" s="6">
        <f t="shared" si="4"/>
        <v>0.47609999999999991</v>
      </c>
      <c r="M56" s="6">
        <f t="shared" si="5"/>
        <v>1.0788976899999981E-2</v>
      </c>
      <c r="N56" s="20">
        <f t="shared" si="6"/>
        <v>0.34354837690000006</v>
      </c>
    </row>
    <row r="57" spans="2:14" x14ac:dyDescent="0.3">
      <c r="B57" s="1">
        <v>2.9</v>
      </c>
      <c r="C57" s="1">
        <v>1.89</v>
      </c>
      <c r="D57" s="1">
        <v>1.6</v>
      </c>
      <c r="E57" s="1">
        <v>1</v>
      </c>
      <c r="G57" s="7">
        <f t="shared" si="7"/>
        <v>2.03335</v>
      </c>
      <c r="H57" s="7">
        <f t="shared" si="8"/>
        <v>-0.4333499999999999</v>
      </c>
      <c r="I57" s="7"/>
      <c r="J57">
        <f t="shared" si="2"/>
        <v>-0.32999999999999985</v>
      </c>
      <c r="K57" s="5">
        <f t="shared" si="3"/>
        <v>0.10335000000000005</v>
      </c>
      <c r="L57" s="6">
        <f t="shared" si="4"/>
        <v>0.1088999999999999</v>
      </c>
      <c r="M57" s="6">
        <f t="shared" si="5"/>
        <v>1.0681222500000011E-2</v>
      </c>
      <c r="N57" s="20">
        <f t="shared" si="6"/>
        <v>0.18779222249999991</v>
      </c>
    </row>
    <row r="58" spans="2:14" x14ac:dyDescent="0.3">
      <c r="B58" s="1">
        <v>2.79</v>
      </c>
      <c r="C58" s="1">
        <v>1.58</v>
      </c>
      <c r="D58" s="1">
        <v>2.78</v>
      </c>
      <c r="E58" s="1">
        <v>0</v>
      </c>
      <c r="G58" s="7">
        <f t="shared" si="7"/>
        <v>1.9542900000000001</v>
      </c>
      <c r="H58" s="7">
        <f t="shared" si="8"/>
        <v>0.82570999999999972</v>
      </c>
      <c r="I58" s="7"/>
      <c r="J58">
        <f t="shared" si="2"/>
        <v>0.84999999999999987</v>
      </c>
      <c r="K58" s="5">
        <f t="shared" si="3"/>
        <v>2.4290000000000145E-2</v>
      </c>
      <c r="L58" s="6">
        <f t="shared" si="4"/>
        <v>0.72249999999999981</v>
      </c>
      <c r="M58" s="6">
        <f t="shared" si="5"/>
        <v>5.9000410000000707E-4</v>
      </c>
      <c r="N58" s="20">
        <f t="shared" si="6"/>
        <v>0.68179700409999955</v>
      </c>
    </row>
    <row r="59" spans="2:14" x14ac:dyDescent="0.3">
      <c r="B59" s="1">
        <v>2.15</v>
      </c>
      <c r="C59" s="1">
        <v>1.51</v>
      </c>
      <c r="D59" s="1">
        <v>1.78</v>
      </c>
      <c r="E59" s="1">
        <v>1</v>
      </c>
      <c r="G59" s="7">
        <f t="shared" si="7"/>
        <v>1.8497000000000001</v>
      </c>
      <c r="H59" s="7">
        <f t="shared" si="8"/>
        <v>-6.9700000000000095E-2</v>
      </c>
      <c r="I59" s="7"/>
      <c r="J59">
        <f t="shared" si="2"/>
        <v>-0.14999999999999991</v>
      </c>
      <c r="K59" s="5">
        <f t="shared" si="3"/>
        <v>-8.0299999999999816E-2</v>
      </c>
      <c r="L59" s="6">
        <f t="shared" si="4"/>
        <v>2.2499999999999975E-2</v>
      </c>
      <c r="M59" s="6">
        <f t="shared" si="5"/>
        <v>6.4480899999999706E-3</v>
      </c>
      <c r="N59" s="20">
        <f t="shared" si="6"/>
        <v>4.8580900000000137E-3</v>
      </c>
    </row>
    <row r="60" spans="2:14" x14ac:dyDescent="0.3">
      <c r="B60" s="1">
        <v>1.38</v>
      </c>
      <c r="C60" s="1">
        <v>1.17</v>
      </c>
      <c r="D60" s="1">
        <v>1.51</v>
      </c>
      <c r="E60" s="1">
        <v>1</v>
      </c>
      <c r="G60" s="7">
        <f t="shared" si="7"/>
        <v>1.67143</v>
      </c>
      <c r="H60" s="7">
        <f t="shared" si="8"/>
        <v>-0.16142999999999996</v>
      </c>
      <c r="I60" s="7"/>
      <c r="J60">
        <f t="shared" si="2"/>
        <v>-0.41999999999999993</v>
      </c>
      <c r="K60" s="5">
        <f t="shared" si="3"/>
        <v>-0.25856999999999997</v>
      </c>
      <c r="L60" s="6">
        <f t="shared" si="4"/>
        <v>0.17639999999999995</v>
      </c>
      <c r="M60" s="6">
        <f t="shared" si="5"/>
        <v>6.685844489999998E-2</v>
      </c>
      <c r="N60" s="20">
        <f t="shared" si="6"/>
        <v>2.6059644899999988E-2</v>
      </c>
    </row>
    <row r="61" spans="2:14" x14ac:dyDescent="0.3">
      <c r="B61" s="1">
        <v>2.02</v>
      </c>
      <c r="C61" s="1">
        <v>1.35</v>
      </c>
      <c r="D61" s="1">
        <v>1.18</v>
      </c>
      <c r="E61" s="1">
        <v>1</v>
      </c>
      <c r="G61" s="7">
        <f t="shared" si="7"/>
        <v>1.79857</v>
      </c>
      <c r="H61" s="7">
        <f t="shared" si="8"/>
        <v>-0.61857000000000006</v>
      </c>
      <c r="I61" s="7"/>
      <c r="J61">
        <f t="shared" si="2"/>
        <v>-0.75</v>
      </c>
      <c r="K61" s="5">
        <f t="shared" si="3"/>
        <v>-0.13142999999999994</v>
      </c>
      <c r="L61" s="6">
        <f t="shared" si="4"/>
        <v>0.5625</v>
      </c>
      <c r="M61" s="6">
        <f t="shared" si="5"/>
        <v>1.7273844899999984E-2</v>
      </c>
      <c r="N61" s="20">
        <f t="shared" si="6"/>
        <v>0.3826288449000001</v>
      </c>
    </row>
    <row r="62" spans="2:14" x14ac:dyDescent="0.3">
      <c r="B62" s="1">
        <v>2.4700000000000002</v>
      </c>
      <c r="C62" s="1">
        <v>1.95</v>
      </c>
      <c r="D62" s="1">
        <v>1.34</v>
      </c>
      <c r="E62" s="1">
        <v>1</v>
      </c>
      <c r="G62" s="7">
        <f t="shared" si="7"/>
        <v>1.98502</v>
      </c>
      <c r="H62" s="7">
        <f t="shared" si="8"/>
        <v>-0.64501999999999993</v>
      </c>
      <c r="I62" s="7"/>
      <c r="J62">
        <f t="shared" si="2"/>
        <v>-0.58999999999999986</v>
      </c>
      <c r="K62" s="5">
        <f t="shared" si="3"/>
        <v>5.5020000000000069E-2</v>
      </c>
      <c r="L62" s="6">
        <f t="shared" si="4"/>
        <v>0.34809999999999985</v>
      </c>
      <c r="M62" s="6">
        <f t="shared" si="5"/>
        <v>3.0272004000000074E-3</v>
      </c>
      <c r="N62" s="20">
        <f t="shared" si="6"/>
        <v>0.41605080039999992</v>
      </c>
    </row>
    <row r="63" spans="2:14" x14ac:dyDescent="0.3">
      <c r="B63" s="1">
        <v>1.75</v>
      </c>
      <c r="C63" s="1">
        <v>1.42</v>
      </c>
      <c r="D63" s="1">
        <v>1.56</v>
      </c>
      <c r="E63" s="1">
        <v>0</v>
      </c>
      <c r="G63" s="7">
        <f t="shared" si="7"/>
        <v>1.77485</v>
      </c>
      <c r="H63" s="7">
        <f t="shared" si="8"/>
        <v>-0.21484999999999999</v>
      </c>
      <c r="I63" s="7"/>
      <c r="J63">
        <f t="shared" si="2"/>
        <v>-0.36999999999999988</v>
      </c>
      <c r="K63" s="5">
        <f t="shared" si="3"/>
        <v>-0.1551499999999999</v>
      </c>
      <c r="L63" s="6">
        <f t="shared" si="4"/>
        <v>0.13689999999999991</v>
      </c>
      <c r="M63" s="6">
        <f t="shared" si="5"/>
        <v>2.407152249999997E-2</v>
      </c>
      <c r="N63" s="20">
        <f t="shared" si="6"/>
        <v>4.6160522499999995E-2</v>
      </c>
    </row>
    <row r="64" spans="2:14" x14ac:dyDescent="0.3">
      <c r="B64" s="1">
        <v>3.2</v>
      </c>
      <c r="C64" s="1">
        <v>1.7</v>
      </c>
      <c r="D64" s="1">
        <v>1.96</v>
      </c>
      <c r="E64" s="1">
        <v>1</v>
      </c>
      <c r="G64" s="7">
        <f t="shared" si="7"/>
        <v>2.0367000000000002</v>
      </c>
      <c r="H64" s="7">
        <f t="shared" si="8"/>
        <v>-7.6700000000000212E-2</v>
      </c>
      <c r="I64" s="7"/>
      <c r="J64">
        <f t="shared" si="2"/>
        <v>3.0000000000000027E-2</v>
      </c>
      <c r="K64" s="5">
        <f t="shared" si="3"/>
        <v>0.10670000000000024</v>
      </c>
      <c r="L64" s="6">
        <f t="shared" si="4"/>
        <v>9.000000000000016E-4</v>
      </c>
      <c r="M64" s="6">
        <f t="shared" si="5"/>
        <v>1.138489000000005E-2</v>
      </c>
      <c r="N64" s="20">
        <f t="shared" si="6"/>
        <v>5.882890000000033E-3</v>
      </c>
    </row>
    <row r="65" spans="2:14" x14ac:dyDescent="0.3">
      <c r="B65" s="1">
        <v>1.52</v>
      </c>
      <c r="C65" s="1">
        <v>2.0499999999999998</v>
      </c>
      <c r="D65" s="1">
        <v>2.4</v>
      </c>
      <c r="E65" s="1">
        <v>1</v>
      </c>
      <c r="G65" s="7">
        <f t="shared" si="7"/>
        <v>1.8715700000000002</v>
      </c>
      <c r="H65" s="7">
        <f t="shared" si="8"/>
        <v>0.52842999999999973</v>
      </c>
      <c r="I65" s="7"/>
      <c r="J65">
        <f t="shared" si="2"/>
        <v>0.47</v>
      </c>
      <c r="K65" s="5">
        <f t="shared" si="3"/>
        <v>-5.842999999999976E-2</v>
      </c>
      <c r="L65" s="6">
        <f t="shared" si="4"/>
        <v>0.22089999999999999</v>
      </c>
      <c r="M65" s="6">
        <f t="shared" si="5"/>
        <v>3.4140648999999718E-3</v>
      </c>
      <c r="N65" s="20">
        <f t="shared" si="6"/>
        <v>0.2792382648999997</v>
      </c>
    </row>
    <row r="66" spans="2:14" x14ac:dyDescent="0.3">
      <c r="B66" s="1">
        <v>1.99</v>
      </c>
      <c r="C66" s="1">
        <v>1.4</v>
      </c>
      <c r="D66" s="1">
        <v>1.73</v>
      </c>
      <c r="E66" s="1">
        <v>1</v>
      </c>
      <c r="G66" s="7">
        <f t="shared" ref="G66:G86" si="9">1.237+(0.141*B66)+(0.205*C66)</f>
        <v>1.8045899999999999</v>
      </c>
      <c r="H66" s="7">
        <f t="shared" ref="H66:H86" si="10">D66-G66</f>
        <v>-7.4589999999999934E-2</v>
      </c>
      <c r="I66" s="7"/>
      <c r="J66">
        <f t="shared" si="2"/>
        <v>-0.19999999999999996</v>
      </c>
      <c r="K66" s="5">
        <f t="shared" si="3"/>
        <v>-0.12541000000000002</v>
      </c>
      <c r="L66" s="6">
        <f t="shared" si="4"/>
        <v>3.999999999999998E-2</v>
      </c>
      <c r="M66" s="6">
        <f t="shared" si="5"/>
        <v>1.5727668100000005E-2</v>
      </c>
      <c r="N66" s="20">
        <f t="shared" si="6"/>
        <v>5.56366809999999E-3</v>
      </c>
    </row>
    <row r="67" spans="2:14" x14ac:dyDescent="0.3">
      <c r="B67" s="1">
        <v>1.97</v>
      </c>
      <c r="C67" s="1">
        <v>2.0299999999999998</v>
      </c>
      <c r="D67" s="1">
        <v>1.53</v>
      </c>
      <c r="E67" s="1">
        <v>1</v>
      </c>
      <c r="G67" s="7">
        <f t="shared" si="9"/>
        <v>1.93092</v>
      </c>
      <c r="H67" s="7">
        <f t="shared" si="10"/>
        <v>-0.40091999999999994</v>
      </c>
      <c r="I67" s="7"/>
      <c r="J67">
        <f t="shared" ref="J67:J86" si="11">D67-1.93</f>
        <v>-0.39999999999999991</v>
      </c>
      <c r="K67" s="5">
        <f t="shared" ref="K67:K86" si="12">G67-1.93</f>
        <v>9.200000000000319E-4</v>
      </c>
      <c r="L67" s="6">
        <f t="shared" ref="L67:L86" si="13">J67*J67</f>
        <v>0.15999999999999992</v>
      </c>
      <c r="M67" s="6">
        <f t="shared" ref="M67:M86" si="14">K67*K67</f>
        <v>8.4640000000005872E-7</v>
      </c>
      <c r="N67" s="20">
        <f t="shared" ref="N67:N86" si="15">H67*H67</f>
        <v>0.16073684639999997</v>
      </c>
    </row>
    <row r="68" spans="2:14" x14ac:dyDescent="0.3">
      <c r="B68" s="1">
        <v>2.37</v>
      </c>
      <c r="C68" s="1">
        <v>1.64</v>
      </c>
      <c r="D68" s="1">
        <v>1.41</v>
      </c>
      <c r="E68" s="1">
        <v>1</v>
      </c>
      <c r="G68" s="7">
        <f t="shared" si="9"/>
        <v>1.9073699999999998</v>
      </c>
      <c r="H68" s="7">
        <f t="shared" si="10"/>
        <v>-0.49736999999999987</v>
      </c>
      <c r="I68" s="7"/>
      <c r="J68">
        <f t="shared" si="11"/>
        <v>-0.52</v>
      </c>
      <c r="K68" s="5">
        <f t="shared" si="12"/>
        <v>-2.263000000000015E-2</v>
      </c>
      <c r="L68" s="6">
        <f t="shared" si="13"/>
        <v>0.27040000000000003</v>
      </c>
      <c r="M68" s="6">
        <f t="shared" si="14"/>
        <v>5.1211690000000677E-4</v>
      </c>
      <c r="N68" s="20">
        <f t="shared" si="15"/>
        <v>0.24737691689999985</v>
      </c>
    </row>
    <row r="69" spans="2:14" x14ac:dyDescent="0.3">
      <c r="B69" s="1">
        <v>3.01</v>
      </c>
      <c r="C69" s="1">
        <v>1.58</v>
      </c>
      <c r="D69" s="1">
        <v>1.9</v>
      </c>
      <c r="E69" s="1">
        <v>1</v>
      </c>
      <c r="G69" s="7">
        <f t="shared" si="9"/>
        <v>1.9853100000000001</v>
      </c>
      <c r="H69" s="7">
        <f t="shared" si="10"/>
        <v>-8.5310000000000219E-2</v>
      </c>
      <c r="I69" s="7"/>
      <c r="J69">
        <f t="shared" si="11"/>
        <v>-3.0000000000000027E-2</v>
      </c>
      <c r="K69" s="5">
        <f t="shared" si="12"/>
        <v>5.5310000000000192E-2</v>
      </c>
      <c r="L69" s="6">
        <f t="shared" si="13"/>
        <v>9.000000000000016E-4</v>
      </c>
      <c r="M69" s="6">
        <f t="shared" si="14"/>
        <v>3.0591961000000214E-3</v>
      </c>
      <c r="N69" s="20">
        <f t="shared" si="15"/>
        <v>7.2777961000000373E-3</v>
      </c>
    </row>
    <row r="70" spans="2:14" x14ac:dyDescent="0.3">
      <c r="B70" s="1">
        <v>2.08</v>
      </c>
      <c r="C70" s="1">
        <v>1.57</v>
      </c>
      <c r="D70" s="1">
        <v>2.31</v>
      </c>
      <c r="E70" s="1">
        <v>1</v>
      </c>
      <c r="G70" s="7">
        <f t="shared" si="9"/>
        <v>1.8521300000000001</v>
      </c>
      <c r="H70" s="7">
        <f t="shared" si="10"/>
        <v>0.45787</v>
      </c>
      <c r="I70" s="7"/>
      <c r="J70">
        <f t="shared" si="11"/>
        <v>0.38000000000000012</v>
      </c>
      <c r="K70" s="5">
        <f t="shared" si="12"/>
        <v>-7.7869999999999884E-2</v>
      </c>
      <c r="L70" s="6">
        <f t="shared" si="13"/>
        <v>0.14440000000000008</v>
      </c>
      <c r="M70" s="6">
        <f t="shared" si="14"/>
        <v>6.0637368999999818E-3</v>
      </c>
      <c r="N70" s="20">
        <f t="shared" si="15"/>
        <v>0.2096449369</v>
      </c>
    </row>
    <row r="71" spans="2:14" x14ac:dyDescent="0.3">
      <c r="B71" s="1">
        <v>1.77</v>
      </c>
      <c r="C71" s="1">
        <v>1.63</v>
      </c>
      <c r="D71" s="1">
        <v>1.24</v>
      </c>
      <c r="E71" s="1">
        <v>0</v>
      </c>
      <c r="G71" s="7">
        <f t="shared" si="9"/>
        <v>1.8207200000000001</v>
      </c>
      <c r="H71" s="7">
        <f t="shared" si="10"/>
        <v>-0.58072000000000012</v>
      </c>
      <c r="I71" s="7"/>
      <c r="J71">
        <f t="shared" si="11"/>
        <v>-0.69</v>
      </c>
      <c r="K71" s="5">
        <f t="shared" si="12"/>
        <v>-0.10927999999999982</v>
      </c>
      <c r="L71" s="6">
        <f t="shared" si="13"/>
        <v>0.47609999999999991</v>
      </c>
      <c r="M71" s="6">
        <f t="shared" si="14"/>
        <v>1.1942118399999962E-2</v>
      </c>
      <c r="N71" s="20">
        <f t="shared" si="15"/>
        <v>0.33723571840000016</v>
      </c>
    </row>
    <row r="72" spans="2:14" x14ac:dyDescent="0.3">
      <c r="B72" s="1">
        <v>3.29</v>
      </c>
      <c r="C72" s="1">
        <v>2.2000000000000002</v>
      </c>
      <c r="D72" s="1">
        <v>2.78</v>
      </c>
      <c r="E72" s="1">
        <v>0</v>
      </c>
      <c r="G72" s="7">
        <f t="shared" si="9"/>
        <v>2.1518899999999999</v>
      </c>
      <c r="H72" s="7">
        <f t="shared" si="10"/>
        <v>0.62810999999999995</v>
      </c>
      <c r="I72" s="7"/>
      <c r="J72">
        <f t="shared" si="11"/>
        <v>0.84999999999999987</v>
      </c>
      <c r="K72" s="5">
        <f t="shared" si="12"/>
        <v>0.22188999999999992</v>
      </c>
      <c r="L72" s="6">
        <f t="shared" si="13"/>
        <v>0.72249999999999981</v>
      </c>
      <c r="M72" s="6">
        <f t="shared" si="14"/>
        <v>4.9235172099999967E-2</v>
      </c>
      <c r="N72" s="20">
        <f t="shared" si="15"/>
        <v>0.39452217209999996</v>
      </c>
    </row>
    <row r="73" spans="2:14" x14ac:dyDescent="0.3">
      <c r="B73" s="1">
        <v>1.69</v>
      </c>
      <c r="C73" s="1">
        <v>1.33</v>
      </c>
      <c r="D73" s="1">
        <v>1.42</v>
      </c>
      <c r="E73" s="1">
        <v>1</v>
      </c>
      <c r="G73" s="7">
        <f t="shared" si="9"/>
        <v>1.74794</v>
      </c>
      <c r="H73" s="7">
        <f t="shared" si="10"/>
        <v>-0.32794000000000012</v>
      </c>
      <c r="I73" s="7"/>
      <c r="J73">
        <f t="shared" si="11"/>
        <v>-0.51</v>
      </c>
      <c r="K73" s="5">
        <f t="shared" si="12"/>
        <v>-0.18205999999999989</v>
      </c>
      <c r="L73" s="6">
        <f t="shared" si="13"/>
        <v>0.2601</v>
      </c>
      <c r="M73" s="6">
        <f t="shared" si="14"/>
        <v>3.3145843599999961E-2</v>
      </c>
      <c r="N73" s="20">
        <f t="shared" si="15"/>
        <v>0.10754464360000007</v>
      </c>
    </row>
    <row r="74" spans="2:14" x14ac:dyDescent="0.3">
      <c r="B74" s="1">
        <v>1.54</v>
      </c>
      <c r="C74" s="1">
        <v>1.1499999999999999</v>
      </c>
      <c r="D74" s="1">
        <v>1.18</v>
      </c>
      <c r="E74" s="1">
        <v>0</v>
      </c>
      <c r="G74" s="7">
        <f t="shared" si="9"/>
        <v>1.6898899999999999</v>
      </c>
      <c r="H74" s="7">
        <f t="shared" si="10"/>
        <v>-0.50988999999999995</v>
      </c>
      <c r="I74" s="7"/>
      <c r="J74">
        <f t="shared" si="11"/>
        <v>-0.75</v>
      </c>
      <c r="K74" s="5">
        <f t="shared" si="12"/>
        <v>-0.24011000000000005</v>
      </c>
      <c r="L74" s="6">
        <f t="shared" si="13"/>
        <v>0.5625</v>
      </c>
      <c r="M74" s="6">
        <f t="shared" si="14"/>
        <v>5.765281210000002E-2</v>
      </c>
      <c r="N74" s="20">
        <f t="shared" si="15"/>
        <v>0.25998781209999994</v>
      </c>
    </row>
    <row r="75" spans="2:14" x14ac:dyDescent="0.3">
      <c r="B75" s="1">
        <v>2.25</v>
      </c>
      <c r="C75" s="1">
        <v>2.0499999999999998</v>
      </c>
      <c r="D75" s="1">
        <v>1.6</v>
      </c>
      <c r="E75" s="1">
        <v>0</v>
      </c>
      <c r="G75" s="7">
        <f t="shared" si="9"/>
        <v>1.9745000000000001</v>
      </c>
      <c r="H75" s="7">
        <f t="shared" si="10"/>
        <v>-0.37450000000000006</v>
      </c>
      <c r="I75" s="7"/>
      <c r="J75">
        <f t="shared" si="11"/>
        <v>-0.32999999999999985</v>
      </c>
      <c r="K75" s="5">
        <f t="shared" si="12"/>
        <v>4.4500000000000206E-2</v>
      </c>
      <c r="L75" s="6">
        <f t="shared" si="13"/>
        <v>0.1088999999999999</v>
      </c>
      <c r="M75" s="6">
        <f t="shared" si="14"/>
        <v>1.9802500000000185E-3</v>
      </c>
      <c r="N75" s="20">
        <f t="shared" si="15"/>
        <v>0.14025025000000005</v>
      </c>
    </row>
    <row r="76" spans="2:14" x14ac:dyDescent="0.3">
      <c r="B76" s="1">
        <v>2.38</v>
      </c>
      <c r="C76" s="1">
        <v>1.82</v>
      </c>
      <c r="D76" s="1">
        <v>1.71</v>
      </c>
      <c r="E76" s="1">
        <v>1</v>
      </c>
      <c r="G76" s="7">
        <f t="shared" si="9"/>
        <v>1.9456800000000001</v>
      </c>
      <c r="H76" s="7">
        <f t="shared" si="10"/>
        <v>-0.23568000000000011</v>
      </c>
      <c r="I76" s="7"/>
      <c r="J76">
        <f t="shared" si="11"/>
        <v>-0.21999999999999997</v>
      </c>
      <c r="K76" s="5">
        <f t="shared" si="12"/>
        <v>1.5680000000000138E-2</v>
      </c>
      <c r="L76" s="6">
        <f t="shared" si="13"/>
        <v>4.8399999999999992E-2</v>
      </c>
      <c r="M76" s="6">
        <f t="shared" si="14"/>
        <v>2.4586240000000432E-4</v>
      </c>
      <c r="N76" s="20">
        <f t="shared" si="15"/>
        <v>5.5545062400000053E-2</v>
      </c>
    </row>
    <row r="77" spans="2:14" x14ac:dyDescent="0.3">
      <c r="B77" s="1">
        <v>2.5499999999999998</v>
      </c>
      <c r="C77" s="1">
        <v>1.87</v>
      </c>
      <c r="D77" s="1">
        <v>1.84</v>
      </c>
      <c r="E77" s="1">
        <v>1</v>
      </c>
      <c r="G77" s="7">
        <f t="shared" si="9"/>
        <v>1.9799000000000002</v>
      </c>
      <c r="H77" s="7">
        <f t="shared" si="10"/>
        <v>-0.13990000000000014</v>
      </c>
      <c r="I77" s="7"/>
      <c r="J77">
        <f t="shared" si="11"/>
        <v>-8.9999999999999858E-2</v>
      </c>
      <c r="K77" s="5">
        <f t="shared" si="12"/>
        <v>4.9900000000000277E-2</v>
      </c>
      <c r="L77" s="6">
        <f t="shared" si="13"/>
        <v>8.0999999999999753E-3</v>
      </c>
      <c r="M77" s="6">
        <f t="shared" si="14"/>
        <v>2.4900100000000277E-3</v>
      </c>
      <c r="N77" s="20">
        <f t="shared" si="15"/>
        <v>1.9572010000000039E-2</v>
      </c>
    </row>
    <row r="78" spans="2:14" x14ac:dyDescent="0.3">
      <c r="B78" s="1">
        <v>2.57</v>
      </c>
      <c r="C78" s="1">
        <v>1.93</v>
      </c>
      <c r="D78" s="1">
        <v>2.4700000000000002</v>
      </c>
      <c r="E78" s="1">
        <v>0</v>
      </c>
      <c r="G78" s="7">
        <f t="shared" si="9"/>
        <v>1.9950199999999998</v>
      </c>
      <c r="H78" s="7">
        <f t="shared" si="10"/>
        <v>0.4749800000000004</v>
      </c>
      <c r="I78" s="7"/>
      <c r="J78">
        <f t="shared" si="11"/>
        <v>0.54000000000000026</v>
      </c>
      <c r="K78" s="5">
        <f t="shared" si="12"/>
        <v>6.5019999999999856E-2</v>
      </c>
      <c r="L78" s="6">
        <f t="shared" si="13"/>
        <v>0.2916000000000003</v>
      </c>
      <c r="M78" s="6">
        <f t="shared" si="14"/>
        <v>4.2276003999999808E-3</v>
      </c>
      <c r="N78" s="20">
        <f t="shared" si="15"/>
        <v>0.22560600040000039</v>
      </c>
    </row>
    <row r="79" spans="2:14" x14ac:dyDescent="0.3">
      <c r="B79" s="1">
        <v>2.62</v>
      </c>
      <c r="C79" s="1">
        <v>2.27</v>
      </c>
      <c r="D79" s="1">
        <v>1.73</v>
      </c>
      <c r="E79" s="1">
        <v>1</v>
      </c>
      <c r="G79" s="7">
        <f t="shared" si="9"/>
        <v>2.0717699999999999</v>
      </c>
      <c r="H79" s="7">
        <f t="shared" si="10"/>
        <v>-0.34176999999999991</v>
      </c>
      <c r="I79" s="7"/>
      <c r="J79">
        <f t="shared" si="11"/>
        <v>-0.19999999999999996</v>
      </c>
      <c r="K79" s="5">
        <f t="shared" si="12"/>
        <v>0.14176999999999995</v>
      </c>
      <c r="L79" s="6">
        <f t="shared" si="13"/>
        <v>3.999999999999998E-2</v>
      </c>
      <c r="M79" s="6">
        <f t="shared" si="14"/>
        <v>2.0098732899999985E-2</v>
      </c>
      <c r="N79" s="20">
        <f t="shared" si="15"/>
        <v>0.11680673289999993</v>
      </c>
    </row>
    <row r="80" spans="2:14" x14ac:dyDescent="0.3">
      <c r="B80" s="1">
        <v>1.1200000000000001</v>
      </c>
      <c r="C80" s="1">
        <v>1.19</v>
      </c>
      <c r="D80" s="1">
        <v>1.07</v>
      </c>
      <c r="E80" s="1">
        <v>0</v>
      </c>
      <c r="G80" s="7">
        <f t="shared" si="9"/>
        <v>1.63887</v>
      </c>
      <c r="H80" s="7">
        <f t="shared" si="10"/>
        <v>-0.56886999999999999</v>
      </c>
      <c r="I80" s="7"/>
      <c r="J80">
        <f t="shared" si="11"/>
        <v>-0.85999999999999988</v>
      </c>
      <c r="K80" s="5">
        <f t="shared" si="12"/>
        <v>-0.29112999999999989</v>
      </c>
      <c r="L80" s="6">
        <f t="shared" si="13"/>
        <v>0.73959999999999981</v>
      </c>
      <c r="M80" s="6">
        <f t="shared" si="14"/>
        <v>8.4756676899999939E-2</v>
      </c>
      <c r="N80" s="20">
        <f t="shared" si="15"/>
        <v>0.32361307689999996</v>
      </c>
    </row>
    <row r="81" spans="1:14" x14ac:dyDescent="0.3">
      <c r="B81" s="1">
        <v>2.19</v>
      </c>
      <c r="C81" s="1">
        <v>3.37</v>
      </c>
      <c r="D81" s="1">
        <v>2.4700000000000002</v>
      </c>
      <c r="E81" s="1">
        <v>1</v>
      </c>
      <c r="G81" s="7">
        <f t="shared" si="9"/>
        <v>2.23664</v>
      </c>
      <c r="H81" s="7">
        <f t="shared" si="10"/>
        <v>0.23336000000000023</v>
      </c>
      <c r="I81" s="7"/>
      <c r="J81">
        <f t="shared" si="11"/>
        <v>0.54000000000000026</v>
      </c>
      <c r="K81" s="5">
        <f t="shared" si="12"/>
        <v>0.30664000000000002</v>
      </c>
      <c r="L81" s="6">
        <f t="shared" si="13"/>
        <v>0.2916000000000003</v>
      </c>
      <c r="M81" s="6">
        <f t="shared" si="14"/>
        <v>9.4028089600000017E-2</v>
      </c>
      <c r="N81" s="20">
        <f t="shared" si="15"/>
        <v>5.4456889600000107E-2</v>
      </c>
    </row>
    <row r="82" spans="1:14" x14ac:dyDescent="0.3">
      <c r="B82" s="1">
        <v>2.12</v>
      </c>
      <c r="C82" s="1">
        <v>1.53</v>
      </c>
      <c r="D82" s="1">
        <v>2.12</v>
      </c>
      <c r="E82" s="1">
        <v>1</v>
      </c>
      <c r="G82" s="7">
        <f t="shared" si="9"/>
        <v>1.8495699999999999</v>
      </c>
      <c r="H82" s="7">
        <f t="shared" si="10"/>
        <v>0.27043000000000017</v>
      </c>
      <c r="I82" s="7"/>
      <c r="J82">
        <f t="shared" si="11"/>
        <v>0.19000000000000017</v>
      </c>
      <c r="K82" s="5">
        <f t="shared" si="12"/>
        <v>-8.0430000000000001E-2</v>
      </c>
      <c r="L82" s="6">
        <f t="shared" si="13"/>
        <v>3.6100000000000063E-2</v>
      </c>
      <c r="M82" s="6">
        <f t="shared" si="14"/>
        <v>6.4689849000000004E-3</v>
      </c>
      <c r="N82" s="20">
        <f t="shared" si="15"/>
        <v>7.3132384900000097E-2</v>
      </c>
    </row>
    <row r="83" spans="1:14" x14ac:dyDescent="0.3">
      <c r="B83" s="1">
        <v>2.12</v>
      </c>
      <c r="C83" s="1">
        <v>1.53</v>
      </c>
      <c r="D83" s="1">
        <v>1.9</v>
      </c>
      <c r="E83" s="1">
        <v>0</v>
      </c>
      <c r="G83" s="7">
        <f t="shared" si="9"/>
        <v>1.8495699999999999</v>
      </c>
      <c r="H83" s="7">
        <f t="shared" si="10"/>
        <v>5.0429999999999975E-2</v>
      </c>
      <c r="I83" s="7"/>
      <c r="J83">
        <f t="shared" si="11"/>
        <v>-3.0000000000000027E-2</v>
      </c>
      <c r="K83" s="5">
        <f t="shared" si="12"/>
        <v>-8.0430000000000001E-2</v>
      </c>
      <c r="L83" s="6">
        <f t="shared" si="13"/>
        <v>9.000000000000016E-4</v>
      </c>
      <c r="M83" s="6">
        <f t="shared" si="14"/>
        <v>6.4689849000000004E-3</v>
      </c>
      <c r="N83" s="20">
        <f t="shared" si="15"/>
        <v>2.5431848999999973E-3</v>
      </c>
    </row>
    <row r="84" spans="1:14" x14ac:dyDescent="0.3">
      <c r="B84" s="1">
        <v>1.32</v>
      </c>
      <c r="C84" s="1">
        <v>1.08</v>
      </c>
      <c r="D84" s="1">
        <v>1.56</v>
      </c>
      <c r="E84" s="1">
        <v>0</v>
      </c>
      <c r="G84" s="7">
        <f t="shared" si="9"/>
        <v>1.6445200000000002</v>
      </c>
      <c r="H84" s="7">
        <f t="shared" si="10"/>
        <v>-8.4520000000000151E-2</v>
      </c>
      <c r="I84" s="7"/>
      <c r="J84">
        <f t="shared" si="11"/>
        <v>-0.36999999999999988</v>
      </c>
      <c r="K84" s="5">
        <f t="shared" si="12"/>
        <v>-0.28547999999999973</v>
      </c>
      <c r="L84" s="6">
        <f t="shared" si="13"/>
        <v>0.13689999999999991</v>
      </c>
      <c r="M84" s="6">
        <f t="shared" si="14"/>
        <v>8.1498830399999847E-2</v>
      </c>
      <c r="N84" s="20">
        <f t="shared" si="15"/>
        <v>7.1436304000000251E-3</v>
      </c>
    </row>
    <row r="85" spans="1:14" x14ac:dyDescent="0.3">
      <c r="B85" s="1">
        <v>2.11</v>
      </c>
      <c r="C85" s="1">
        <v>1.49</v>
      </c>
      <c r="D85" s="1">
        <v>1.33</v>
      </c>
      <c r="E85" s="1">
        <v>1</v>
      </c>
      <c r="G85" s="7">
        <f t="shared" si="9"/>
        <v>1.83996</v>
      </c>
      <c r="H85" s="7">
        <f t="shared" si="10"/>
        <v>-0.50995999999999997</v>
      </c>
      <c r="I85" s="7"/>
      <c r="J85">
        <f t="shared" si="11"/>
        <v>-0.59999999999999987</v>
      </c>
      <c r="K85" s="5">
        <f t="shared" si="12"/>
        <v>-9.0039999999999898E-2</v>
      </c>
      <c r="L85" s="6">
        <f t="shared" si="13"/>
        <v>0.35999999999999982</v>
      </c>
      <c r="M85" s="6">
        <f t="shared" si="14"/>
        <v>8.1072015999999816E-3</v>
      </c>
      <c r="N85" s="20">
        <f t="shared" si="15"/>
        <v>0.26005920159999996</v>
      </c>
    </row>
    <row r="86" spans="1:14" x14ac:dyDescent="0.3">
      <c r="B86" s="1">
        <v>2.67</v>
      </c>
      <c r="C86" s="1">
        <v>2.1</v>
      </c>
      <c r="D86" s="1">
        <v>2.33</v>
      </c>
      <c r="E86" s="1">
        <v>1</v>
      </c>
      <c r="G86" s="7">
        <f t="shared" si="9"/>
        <v>2.0439699999999998</v>
      </c>
      <c r="H86" s="7">
        <f t="shared" si="10"/>
        <v>0.28603000000000023</v>
      </c>
      <c r="I86" s="7"/>
      <c r="J86">
        <f t="shared" si="11"/>
        <v>0.40000000000000013</v>
      </c>
      <c r="K86" s="5">
        <f t="shared" si="12"/>
        <v>0.1139699999999999</v>
      </c>
      <c r="L86" s="6">
        <f t="shared" si="13"/>
        <v>0.16000000000000011</v>
      </c>
      <c r="M86" s="6">
        <f t="shared" si="14"/>
        <v>1.2989160899999979E-2</v>
      </c>
      <c r="N86" s="20">
        <f t="shared" si="15"/>
        <v>8.1813160900000126E-2</v>
      </c>
    </row>
    <row r="87" spans="1:14" x14ac:dyDescent="0.3">
      <c r="B87" s="1"/>
      <c r="C87" s="1"/>
      <c r="D87" s="1"/>
      <c r="E87" s="1"/>
    </row>
    <row r="88" spans="1:14" x14ac:dyDescent="0.3">
      <c r="A88" t="s">
        <v>4</v>
      </c>
      <c r="B88" s="4">
        <f>AVERAGE(B2:B86)</f>
        <v>2.2965882352941187</v>
      </c>
      <c r="C88" s="4">
        <f t="shared" ref="C88" si="16">AVERAGE(C2:C86)</f>
        <v>1.7925882352941183</v>
      </c>
      <c r="D88" s="4">
        <f>AVERAGE(D2:D86)</f>
        <v>1.928941176470589</v>
      </c>
      <c r="E88" s="1"/>
      <c r="L88" s="6">
        <f>SUM(L2:L86)</f>
        <v>14.906499999999999</v>
      </c>
      <c r="M88" s="6">
        <f>SUM(M2:M86)</f>
        <v>2.0178655823999998</v>
      </c>
      <c r="N88" s="20">
        <f>SUM(N2:N86)</f>
        <v>12.887242982400009</v>
      </c>
    </row>
    <row r="89" spans="1:14" x14ac:dyDescent="0.3">
      <c r="A89" t="s">
        <v>5</v>
      </c>
      <c r="B89" s="4">
        <f>STDEV(B2:B86)</f>
        <v>0.54792802999154444</v>
      </c>
      <c r="C89" s="4">
        <f t="shared" ref="C89:D89" si="17">STDEV(C2:C86)</f>
        <v>0.49650001904084573</v>
      </c>
      <c r="D89" s="4">
        <f t="shared" si="17"/>
        <v>0.42125669001162397</v>
      </c>
      <c r="E89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 1</vt:lpstr>
      <vt:lpstr>foglio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dibla</dc:creator>
  <cp:lastModifiedBy>Lisa Di Blas</cp:lastModifiedBy>
  <dcterms:created xsi:type="dcterms:W3CDTF">2020-03-24T09:05:54Z</dcterms:created>
  <dcterms:modified xsi:type="dcterms:W3CDTF">2024-03-04T10:21:33Z</dcterms:modified>
</cp:coreProperties>
</file>