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357\OneDrive - Università degli Studi di Trieste\didattica\2023 - hydrogen and fuel cells\laboratori\1. HT-PEMFC\"/>
    </mc:Choice>
  </mc:AlternateContent>
  <xr:revisionPtr revIDLastSave="43" documentId="8_{7BC6F2C7-6FB0-4DFC-B232-0186B319A458}" xr6:coauthVersionLast="36" xr6:coauthVersionMax="47" xr10:uidLastSave="{99D7198B-197C-4040-9A04-7976C8388DDB}"/>
  <bookViews>
    <workbookView xWindow="0" yWindow="4800" windowWidth="0" windowHeight="0" tabRatio="850" activeTab="1" xr2:uid="{00000000-000D-0000-FFFF-FFFF00000000}"/>
  </bookViews>
  <sheets>
    <sheet name="From the standard" sheetId="50" r:id="rId1"/>
    <sheet name="Datapoints used" sheetId="5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50" l="1"/>
  <c r="C17" i="50" s="1"/>
  <c r="C11" i="50"/>
  <c r="C16" i="50" l="1"/>
  <c r="C15" i="50"/>
  <c r="B45" i="53"/>
  <c r="C42" i="53"/>
  <c r="J42" i="53" s="1"/>
  <c r="L42" i="53" s="1"/>
  <c r="C41" i="53"/>
  <c r="E41" i="53" s="1"/>
  <c r="C40" i="53"/>
  <c r="E40" i="53" s="1"/>
  <c r="C39" i="53"/>
  <c r="E39" i="53" s="1"/>
  <c r="C38" i="53"/>
  <c r="E38" i="53" s="1"/>
  <c r="C37" i="53"/>
  <c r="C36" i="53"/>
  <c r="J36" i="53" s="1"/>
  <c r="C35" i="53"/>
  <c r="E35" i="53" s="1"/>
  <c r="G35" i="53" s="1"/>
  <c r="H35" i="53" s="1"/>
  <c r="C34" i="53"/>
  <c r="E34" i="53" s="1"/>
  <c r="G34" i="53" s="1"/>
  <c r="H34" i="53" s="1"/>
  <c r="C33" i="53"/>
  <c r="E33" i="53" s="1"/>
  <c r="F33" i="53" s="1"/>
  <c r="C32" i="53"/>
  <c r="E32" i="53" s="1"/>
  <c r="C31" i="53"/>
  <c r="E31" i="53" s="1"/>
  <c r="C30" i="53"/>
  <c r="E30" i="53" s="1"/>
  <c r="G30" i="53" s="1"/>
  <c r="H30" i="53" s="1"/>
  <c r="C29" i="53"/>
  <c r="E29" i="53" s="1"/>
  <c r="C28" i="53"/>
  <c r="E28" i="53" s="1"/>
  <c r="F28" i="53" s="1"/>
  <c r="C27" i="53"/>
  <c r="E27" i="53" s="1"/>
  <c r="C26" i="53"/>
  <c r="E26" i="53" s="1"/>
  <c r="C25" i="53"/>
  <c r="C14" i="53"/>
  <c r="C11" i="53"/>
  <c r="C16" i="53" l="1"/>
  <c r="C17" i="53"/>
  <c r="E42" i="53"/>
  <c r="F42" i="53" s="1"/>
  <c r="J31" i="53"/>
  <c r="K31" i="53" s="1"/>
  <c r="J41" i="53"/>
  <c r="J40" i="53"/>
  <c r="J39" i="53"/>
  <c r="M39" i="53" s="1"/>
  <c r="O39" i="53" s="1"/>
  <c r="J38" i="53"/>
  <c r="M38" i="53" s="1"/>
  <c r="J35" i="53"/>
  <c r="K35" i="53" s="1"/>
  <c r="J34" i="53"/>
  <c r="M34" i="53" s="1"/>
  <c r="N34" i="53" s="1"/>
  <c r="J33" i="53"/>
  <c r="K33" i="53" s="1"/>
  <c r="J32" i="53"/>
  <c r="M32" i="53" s="1"/>
  <c r="J30" i="53"/>
  <c r="J29" i="53"/>
  <c r="J28" i="53"/>
  <c r="K28" i="53" s="1"/>
  <c r="J27" i="53"/>
  <c r="M27" i="53" s="1"/>
  <c r="O27" i="53" s="1"/>
  <c r="J26" i="53"/>
  <c r="M26" i="53" s="1"/>
  <c r="M36" i="53"/>
  <c r="L36" i="53"/>
  <c r="K36" i="53"/>
  <c r="J25" i="53"/>
  <c r="E25" i="53"/>
  <c r="E36" i="53"/>
  <c r="G40" i="53"/>
  <c r="H40" i="53" s="1"/>
  <c r="F40" i="53"/>
  <c r="J37" i="53"/>
  <c r="E37" i="53"/>
  <c r="F34" i="53"/>
  <c r="G26" i="53"/>
  <c r="H26" i="53" s="1"/>
  <c r="F26" i="53"/>
  <c r="G31" i="53"/>
  <c r="H31" i="53" s="1"/>
  <c r="F31" i="53"/>
  <c r="F38" i="53"/>
  <c r="G38" i="53"/>
  <c r="H38" i="53" s="1"/>
  <c r="G41" i="53"/>
  <c r="H41" i="53" s="1"/>
  <c r="F41" i="53"/>
  <c r="G29" i="53"/>
  <c r="H29" i="53" s="1"/>
  <c r="F29" i="53"/>
  <c r="G33" i="53"/>
  <c r="H33" i="53" s="1"/>
  <c r="G28" i="53"/>
  <c r="H28" i="53" s="1"/>
  <c r="G32" i="53"/>
  <c r="H32" i="53" s="1"/>
  <c r="F32" i="53"/>
  <c r="G27" i="53"/>
  <c r="H27" i="53" s="1"/>
  <c r="F27" i="53"/>
  <c r="F35" i="53"/>
  <c r="G39" i="53"/>
  <c r="H39" i="53" s="1"/>
  <c r="F39" i="53"/>
  <c r="K42" i="53"/>
  <c r="M42" i="53"/>
  <c r="F30" i="53"/>
  <c r="C15" i="53"/>
  <c r="O34" i="53" l="1"/>
  <c r="Q34" i="53" s="1"/>
  <c r="P34" i="53" s="1"/>
  <c r="G42" i="53"/>
  <c r="H42" i="53" s="1"/>
  <c r="L31" i="53"/>
  <c r="K27" i="53"/>
  <c r="M31" i="53"/>
  <c r="N27" i="53"/>
  <c r="L34" i="53"/>
  <c r="K34" i="53"/>
  <c r="Q39" i="53"/>
  <c r="P39" i="53" s="1"/>
  <c r="K32" i="53"/>
  <c r="L32" i="53"/>
  <c r="Q27" i="53"/>
  <c r="P27" i="53" s="1"/>
  <c r="K41" i="53"/>
  <c r="M41" i="53"/>
  <c r="L41" i="53"/>
  <c r="L40" i="53"/>
  <c r="M40" i="53"/>
  <c r="K40" i="53"/>
  <c r="L39" i="53"/>
  <c r="N39" i="53"/>
  <c r="K39" i="53"/>
  <c r="N38" i="53"/>
  <c r="O38" i="53"/>
  <c r="Q38" i="53" s="1"/>
  <c r="P38" i="53" s="1"/>
  <c r="K38" i="53"/>
  <c r="L38" i="53"/>
  <c r="L35" i="53"/>
  <c r="M35" i="53"/>
  <c r="M33" i="53"/>
  <c r="N33" i="53" s="1"/>
  <c r="L33" i="53"/>
  <c r="L30" i="53"/>
  <c r="K30" i="53"/>
  <c r="M30" i="53"/>
  <c r="K29" i="53"/>
  <c r="M29" i="53"/>
  <c r="L29" i="53"/>
  <c r="L28" i="53"/>
  <c r="M28" i="53"/>
  <c r="L27" i="53"/>
  <c r="K26" i="53"/>
  <c r="L26" i="53"/>
  <c r="O31" i="53"/>
  <c r="Q31" i="53" s="1"/>
  <c r="P31" i="53" s="1"/>
  <c r="N31" i="53"/>
  <c r="G36" i="53"/>
  <c r="H36" i="53" s="1"/>
  <c r="F36" i="53"/>
  <c r="O32" i="53"/>
  <c r="Q32" i="53" s="1"/>
  <c r="P32" i="53" s="1"/>
  <c r="N32" i="53"/>
  <c r="N26" i="53"/>
  <c r="O26" i="53"/>
  <c r="Q26" i="53" s="1"/>
  <c r="P26" i="53" s="1"/>
  <c r="G25" i="53"/>
  <c r="H25" i="53" s="1"/>
  <c r="F25" i="53"/>
  <c r="M25" i="53"/>
  <c r="L25" i="53"/>
  <c r="K25" i="53"/>
  <c r="G37" i="53"/>
  <c r="H37" i="53" s="1"/>
  <c r="F37" i="53"/>
  <c r="O36" i="53"/>
  <c r="Q36" i="53" s="1"/>
  <c r="N36" i="53"/>
  <c r="O42" i="53"/>
  <c r="N42" i="53"/>
  <c r="M37" i="53"/>
  <c r="L37" i="53"/>
  <c r="K37" i="53"/>
  <c r="Q42" i="53" l="1"/>
  <c r="P42" i="53" s="1"/>
  <c r="O33" i="53"/>
  <c r="Q33" i="53" s="1"/>
  <c r="P33" i="53" s="1"/>
  <c r="N41" i="53"/>
  <c r="O41" i="53"/>
  <c r="Q41" i="53" s="1"/>
  <c r="P41" i="53" s="1"/>
  <c r="O40" i="53"/>
  <c r="Q40" i="53" s="1"/>
  <c r="P40" i="53" s="1"/>
  <c r="N40" i="53"/>
  <c r="O35" i="53"/>
  <c r="Q35" i="53" s="1"/>
  <c r="P35" i="53" s="1"/>
  <c r="N35" i="53"/>
  <c r="O30" i="53"/>
  <c r="Q30" i="53" s="1"/>
  <c r="P30" i="53" s="1"/>
  <c r="N30" i="53"/>
  <c r="O29" i="53"/>
  <c r="Q29" i="53" s="1"/>
  <c r="P29" i="53" s="1"/>
  <c r="N29" i="53"/>
  <c r="O28" i="53"/>
  <c r="Q28" i="53" s="1"/>
  <c r="P28" i="53" s="1"/>
  <c r="N28" i="53"/>
  <c r="O37" i="53"/>
  <c r="Q37" i="53" s="1"/>
  <c r="P37" i="53" s="1"/>
  <c r="N37" i="53"/>
  <c r="O25" i="53"/>
  <c r="Q25" i="53" s="1"/>
  <c r="P25" i="53" s="1"/>
  <c r="N25" i="53"/>
  <c r="P36" i="53"/>
  <c r="C49" i="50" l="1"/>
  <c r="J49" i="50" s="1"/>
  <c r="C48" i="50"/>
  <c r="J48" i="50" s="1"/>
  <c r="C47" i="50"/>
  <c r="E47" i="50" s="1"/>
  <c r="C46" i="50"/>
  <c r="E46" i="50" s="1"/>
  <c r="C45" i="50"/>
  <c r="E45" i="50" s="1"/>
  <c r="C44" i="50"/>
  <c r="J44" i="50" s="1"/>
  <c r="C43" i="50"/>
  <c r="E43" i="50" s="1"/>
  <c r="C42" i="50"/>
  <c r="E42" i="50" s="1"/>
  <c r="C41" i="50"/>
  <c r="E41" i="50" s="1"/>
  <c r="C40" i="50"/>
  <c r="J40" i="50" s="1"/>
  <c r="L40" i="50" s="1"/>
  <c r="C39" i="50"/>
  <c r="E39" i="50" s="1"/>
  <c r="C38" i="50"/>
  <c r="J38" i="50" s="1"/>
  <c r="C37" i="50"/>
  <c r="E37" i="50" s="1"/>
  <c r="C36" i="50"/>
  <c r="J36" i="50" s="1"/>
  <c r="M36" i="50" s="1"/>
  <c r="C35" i="50"/>
  <c r="J35" i="50" s="1"/>
  <c r="C34" i="50"/>
  <c r="E34" i="50" s="1"/>
  <c r="C33" i="50"/>
  <c r="E33" i="50" s="1"/>
  <c r="C32" i="50"/>
  <c r="J32" i="50" s="1"/>
  <c r="C31" i="50"/>
  <c r="J31" i="50" s="1"/>
  <c r="C28" i="50"/>
  <c r="J28" i="50" s="1"/>
  <c r="C27" i="50"/>
  <c r="J27" i="50" s="1"/>
  <c r="C30" i="50"/>
  <c r="E30" i="50" s="1"/>
  <c r="C29" i="50"/>
  <c r="E29" i="50" s="1"/>
  <c r="C26" i="50"/>
  <c r="E26" i="50" s="1"/>
  <c r="C25" i="50"/>
  <c r="J25" i="50" s="1"/>
  <c r="J41" i="50" l="1"/>
  <c r="K41" i="50" s="1"/>
  <c r="J42" i="50"/>
  <c r="M42" i="50" s="1"/>
  <c r="O42" i="50" s="1"/>
  <c r="J43" i="50"/>
  <c r="L43" i="50" s="1"/>
  <c r="E40" i="50"/>
  <c r="G40" i="50" s="1"/>
  <c r="H40" i="50" s="1"/>
  <c r="E36" i="50"/>
  <c r="G36" i="50" s="1"/>
  <c r="H36" i="50" s="1"/>
  <c r="J37" i="50"/>
  <c r="M37" i="50" s="1"/>
  <c r="O37" i="50" s="1"/>
  <c r="K48" i="50"/>
  <c r="M48" i="50"/>
  <c r="L48" i="50"/>
  <c r="F42" i="50"/>
  <c r="G42" i="50"/>
  <c r="H42" i="50" s="1"/>
  <c r="M49" i="50"/>
  <c r="L49" i="50"/>
  <c r="K49" i="50"/>
  <c r="G43" i="50"/>
  <c r="H43" i="50" s="1"/>
  <c r="F43" i="50"/>
  <c r="L44" i="50"/>
  <c r="K44" i="50"/>
  <c r="M44" i="50"/>
  <c r="L38" i="50"/>
  <c r="K38" i="50"/>
  <c r="M38" i="50"/>
  <c r="F45" i="50"/>
  <c r="G45" i="50"/>
  <c r="H45" i="50" s="1"/>
  <c r="G39" i="50"/>
  <c r="H39" i="50" s="1"/>
  <c r="F39" i="50"/>
  <c r="G46" i="50"/>
  <c r="H46" i="50" s="1"/>
  <c r="F46" i="50"/>
  <c r="G47" i="50"/>
  <c r="H47" i="50" s="1"/>
  <c r="F47" i="50"/>
  <c r="F41" i="50"/>
  <c r="G41" i="50"/>
  <c r="H41" i="50" s="1"/>
  <c r="J39" i="50"/>
  <c r="K40" i="50"/>
  <c r="E48" i="50"/>
  <c r="M40" i="50"/>
  <c r="E44" i="50"/>
  <c r="J47" i="50"/>
  <c r="J46" i="50"/>
  <c r="J45" i="50"/>
  <c r="E38" i="50"/>
  <c r="E49" i="50"/>
  <c r="L35" i="50"/>
  <c r="K35" i="50"/>
  <c r="M35" i="50"/>
  <c r="O36" i="50"/>
  <c r="F37" i="50"/>
  <c r="G37" i="50"/>
  <c r="H37" i="50" s="1"/>
  <c r="L36" i="50"/>
  <c r="E35" i="50"/>
  <c r="K36" i="50"/>
  <c r="J33" i="50"/>
  <c r="L33" i="50" s="1"/>
  <c r="J26" i="50"/>
  <c r="M26" i="50" s="1"/>
  <c r="O26" i="50" s="1"/>
  <c r="F26" i="50"/>
  <c r="G26" i="50"/>
  <c r="H26" i="50" s="1"/>
  <c r="J34" i="50"/>
  <c r="M34" i="50" s="1"/>
  <c r="J29" i="50"/>
  <c r="M29" i="50" s="1"/>
  <c r="J30" i="50"/>
  <c r="M30" i="50" s="1"/>
  <c r="O30" i="50" s="1"/>
  <c r="G34" i="50"/>
  <c r="H34" i="50" s="1"/>
  <c r="F34" i="50"/>
  <c r="G33" i="50"/>
  <c r="H33" i="50" s="1"/>
  <c r="F33" i="50"/>
  <c r="L31" i="50"/>
  <c r="K31" i="50"/>
  <c r="M31" i="50"/>
  <c r="M32" i="50"/>
  <c r="K32" i="50"/>
  <c r="L32" i="50"/>
  <c r="E32" i="50"/>
  <c r="E31" i="50"/>
  <c r="M27" i="50"/>
  <c r="L27" i="50"/>
  <c r="K27" i="50"/>
  <c r="M28" i="50"/>
  <c r="L28" i="50"/>
  <c r="K28" i="50"/>
  <c r="E28" i="50"/>
  <c r="E27" i="50"/>
  <c r="G29" i="50"/>
  <c r="H29" i="50" s="1"/>
  <c r="F29" i="50"/>
  <c r="F30" i="50"/>
  <c r="G30" i="50"/>
  <c r="H30" i="50" s="1"/>
  <c r="L25" i="50"/>
  <c r="K25" i="50"/>
  <c r="M25" i="50"/>
  <c r="E25" i="50"/>
  <c r="N36" i="50"/>
  <c r="K43" i="50" l="1"/>
  <c r="M43" i="50"/>
  <c r="O43" i="50" s="1"/>
  <c r="Q43" i="50" s="1"/>
  <c r="P43" i="50" s="1"/>
  <c r="F40" i="50"/>
  <c r="L37" i="50"/>
  <c r="K37" i="50"/>
  <c r="Q42" i="50"/>
  <c r="P42" i="50" s="1"/>
  <c r="L41" i="50"/>
  <c r="K42" i="50"/>
  <c r="N29" i="50"/>
  <c r="N34" i="50"/>
  <c r="Q37" i="50"/>
  <c r="P37" i="50" s="1"/>
  <c r="M41" i="50"/>
  <c r="O41" i="50" s="1"/>
  <c r="Q41" i="50" s="1"/>
  <c r="P41" i="50" s="1"/>
  <c r="N42" i="50"/>
  <c r="L42" i="50"/>
  <c r="F36" i="50"/>
  <c r="N37" i="50"/>
  <c r="Q36" i="50"/>
  <c r="P36" i="50" s="1"/>
  <c r="L39" i="50"/>
  <c r="K39" i="50"/>
  <c r="M39" i="50"/>
  <c r="O40" i="50"/>
  <c r="Q40" i="50" s="1"/>
  <c r="P40" i="50" s="1"/>
  <c r="N40" i="50"/>
  <c r="L46" i="50"/>
  <c r="K46" i="50"/>
  <c r="M46" i="50"/>
  <c r="N38" i="50"/>
  <c r="O38" i="50"/>
  <c r="G38" i="50"/>
  <c r="H38" i="50" s="1"/>
  <c r="F38" i="50"/>
  <c r="K45" i="50"/>
  <c r="L45" i="50"/>
  <c r="M45" i="50"/>
  <c r="M47" i="50"/>
  <c r="L47" i="50"/>
  <c r="K47" i="50"/>
  <c r="F44" i="50"/>
  <c r="G44" i="50"/>
  <c r="H44" i="50" s="1"/>
  <c r="O49" i="50"/>
  <c r="N49" i="50"/>
  <c r="G48" i="50"/>
  <c r="H48" i="50" s="1"/>
  <c r="F48" i="50"/>
  <c r="N44" i="50"/>
  <c r="O44" i="50"/>
  <c r="N48" i="50"/>
  <c r="O48" i="50"/>
  <c r="F49" i="50"/>
  <c r="G49" i="50"/>
  <c r="H49" i="50" s="1"/>
  <c r="Q30" i="50"/>
  <c r="P30" i="50" s="1"/>
  <c r="L26" i="50"/>
  <c r="K26" i="50"/>
  <c r="N35" i="50"/>
  <c r="O35" i="50"/>
  <c r="G35" i="50"/>
  <c r="H35" i="50" s="1"/>
  <c r="F35" i="50"/>
  <c r="K33" i="50"/>
  <c r="M33" i="50"/>
  <c r="N33" i="50" s="1"/>
  <c r="L30" i="50"/>
  <c r="K30" i="50"/>
  <c r="K29" i="50"/>
  <c r="N30" i="50"/>
  <c r="K34" i="50"/>
  <c r="N26" i="50"/>
  <c r="L34" i="50"/>
  <c r="O29" i="50"/>
  <c r="Q29" i="50" s="1"/>
  <c r="P29" i="50" s="1"/>
  <c r="Q26" i="50"/>
  <c r="P26" i="50" s="1"/>
  <c r="O34" i="50"/>
  <c r="Q34" i="50" s="1"/>
  <c r="P34" i="50" s="1"/>
  <c r="L29" i="50"/>
  <c r="G31" i="50"/>
  <c r="H31" i="50" s="1"/>
  <c r="F31" i="50"/>
  <c r="G32" i="50"/>
  <c r="H32" i="50" s="1"/>
  <c r="F32" i="50"/>
  <c r="N32" i="50"/>
  <c r="O32" i="50"/>
  <c r="O31" i="50"/>
  <c r="N31" i="50"/>
  <c r="G27" i="50"/>
  <c r="H27" i="50" s="1"/>
  <c r="F27" i="50"/>
  <c r="G28" i="50"/>
  <c r="H28" i="50" s="1"/>
  <c r="F28" i="50"/>
  <c r="O28" i="50"/>
  <c r="N28" i="50"/>
  <c r="O27" i="50"/>
  <c r="N27" i="50"/>
  <c r="G25" i="50"/>
  <c r="H25" i="50" s="1"/>
  <c r="F25" i="50"/>
  <c r="O25" i="50"/>
  <c r="N25" i="50"/>
  <c r="N43" i="50" l="1"/>
  <c r="O33" i="50"/>
  <c r="Q33" i="50" s="1"/>
  <c r="P33" i="50" s="1"/>
  <c r="N41" i="50"/>
  <c r="Q49" i="50"/>
  <c r="P49" i="50" s="1"/>
  <c r="Q48" i="50"/>
  <c r="P48" i="50" s="1"/>
  <c r="Q38" i="50"/>
  <c r="P38" i="50" s="1"/>
  <c r="Q44" i="50"/>
  <c r="P44" i="50" s="1"/>
  <c r="O46" i="50"/>
  <c r="Q46" i="50" s="1"/>
  <c r="P46" i="50" s="1"/>
  <c r="N46" i="50"/>
  <c r="O47" i="50"/>
  <c r="Q47" i="50" s="1"/>
  <c r="P47" i="50" s="1"/>
  <c r="N47" i="50"/>
  <c r="N45" i="50"/>
  <c r="O45" i="50"/>
  <c r="Q45" i="50" s="1"/>
  <c r="P45" i="50" s="1"/>
  <c r="N39" i="50"/>
  <c r="O39" i="50"/>
  <c r="Q39" i="50" s="1"/>
  <c r="P39" i="50" s="1"/>
  <c r="Q35" i="50"/>
  <c r="P35" i="50" s="1"/>
  <c r="Q27" i="50"/>
  <c r="P27" i="50" s="1"/>
  <c r="Q32" i="50"/>
  <c r="P32" i="50" s="1"/>
  <c r="Q28" i="50"/>
  <c r="P28" i="50" s="1"/>
  <c r="Q31" i="50"/>
  <c r="P31" i="50" s="1"/>
  <c r="Q25" i="50"/>
  <c r="P25" i="50" s="1"/>
</calcChain>
</file>

<file path=xl/sharedStrings.xml><?xml version="1.0" encoding="utf-8"?>
<sst xmlns="http://schemas.openxmlformats.org/spreadsheetml/2006/main" count="147" uniqueCount="61">
  <si>
    <t>T (K)</t>
  </si>
  <si>
    <t>P (Pa)</t>
  </si>
  <si>
    <r>
      <t>F (C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</si>
  <si>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z</t>
    </r>
    <r>
      <rPr>
        <b/>
        <vertAlign val="subscript"/>
        <sz val="11"/>
        <color theme="1"/>
        <rFont val="Calibri"/>
        <family val="2"/>
        <scheme val="minor"/>
      </rPr>
      <t>H2</t>
    </r>
  </si>
  <si>
    <r>
      <t>z</t>
    </r>
    <r>
      <rPr>
        <b/>
        <vertAlign val="subscript"/>
        <sz val="11"/>
        <color theme="1"/>
        <rFont val="Calibri"/>
        <family val="2"/>
        <scheme val="minor"/>
      </rPr>
      <t>O2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</si>
  <si>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H2</t>
    </r>
    <r>
      <rPr>
        <b/>
        <sz val="11"/>
        <color theme="1"/>
        <rFont val="Calibri"/>
        <family val="2"/>
        <scheme val="minor"/>
      </rPr>
      <t xml:space="preserve"> (g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</si>
  <si>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O2</t>
    </r>
    <r>
      <rPr>
        <b/>
        <sz val="11"/>
        <color theme="1"/>
        <rFont val="Calibri"/>
        <family val="2"/>
        <scheme val="minor"/>
      </rPr>
      <t xml:space="preserve"> (g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</si>
  <si>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N2</t>
    </r>
    <r>
      <rPr>
        <b/>
        <sz val="11"/>
        <color theme="1"/>
        <rFont val="Calibri"/>
        <family val="2"/>
        <scheme val="minor"/>
      </rPr>
      <t xml:space="preserve"> (g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</si>
  <si>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M</t>
    </r>
    <r>
      <rPr>
        <b/>
        <vertAlign val="subscript"/>
        <sz val="11"/>
        <color theme="1"/>
        <rFont val="Calibri"/>
        <family val="2"/>
        <scheme val="minor"/>
      </rPr>
      <t>Air</t>
    </r>
    <r>
      <rPr>
        <b/>
        <sz val="11"/>
        <color theme="1"/>
        <rFont val="Calibri"/>
        <family val="2"/>
        <scheme val="minor"/>
      </rPr>
      <t xml:space="preserve"> (g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</si>
  <si>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R (J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K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</si>
  <si>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r>
      <t>R (L Pa mol</t>
    </r>
    <r>
      <rPr>
        <b/>
        <vertAlign val="superscript"/>
        <sz val="11"/>
        <color theme="0" tint="-0.249977111117893"/>
        <rFont val="Calibri"/>
        <family val="2"/>
        <scheme val="minor"/>
      </rPr>
      <t>-1</t>
    </r>
    <r>
      <rPr>
        <b/>
        <sz val="11"/>
        <color theme="0" tint="-0.249977111117893"/>
        <rFont val="Calibri"/>
        <family val="2"/>
        <scheme val="minor"/>
      </rPr>
      <t xml:space="preserve"> K</t>
    </r>
    <r>
      <rPr>
        <b/>
        <vertAlign val="superscript"/>
        <sz val="11"/>
        <color theme="0" tint="-0.249977111117893"/>
        <rFont val="Calibri"/>
        <family val="2"/>
        <scheme val="minor"/>
      </rPr>
      <t>-1</t>
    </r>
    <r>
      <rPr>
        <b/>
        <sz val="11"/>
        <color theme="0" tint="-0.249977111117893"/>
        <rFont val="Calibri"/>
        <family val="2"/>
        <scheme val="minor"/>
      </rPr>
      <t>)</t>
    </r>
  </si>
  <si>
    <r>
      <t>V</t>
    </r>
    <r>
      <rPr>
        <b/>
        <vertAlign val="subscript"/>
        <sz val="11"/>
        <color theme="1"/>
        <rFont val="Calibri"/>
        <family val="2"/>
      </rPr>
      <t>0,mol</t>
    </r>
    <r>
      <rPr>
        <b/>
        <sz val="11"/>
        <color theme="1"/>
        <rFont val="Calibri"/>
        <family val="2"/>
      </rPr>
      <t xml:space="preserve"> / n (m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 xml:space="preserve"> mol</t>
    </r>
    <r>
      <rPr>
        <b/>
        <vertAlign val="superscript"/>
        <sz val="11"/>
        <color theme="1"/>
        <rFont val="Calibri"/>
        <family val="2"/>
      </rPr>
      <t>-1</t>
    </r>
    <r>
      <rPr>
        <b/>
        <sz val="11"/>
        <color theme="1"/>
        <rFont val="Calibri"/>
        <family val="2"/>
      </rPr>
      <t>)</t>
    </r>
  </si>
  <si>
    <r>
      <t>V</t>
    </r>
    <r>
      <rPr>
        <b/>
        <vertAlign val="subscript"/>
        <sz val="11"/>
        <color theme="1"/>
        <rFont val="Calibri"/>
        <family val="2"/>
      </rPr>
      <t>0,mol</t>
    </r>
    <r>
      <rPr>
        <b/>
        <sz val="11"/>
        <color theme="1"/>
        <rFont val="Calibri"/>
        <family val="2"/>
      </rPr>
      <t xml:space="preserve"> / n (L mol</t>
    </r>
    <r>
      <rPr>
        <b/>
        <vertAlign val="superscript"/>
        <sz val="11"/>
        <color theme="1"/>
        <rFont val="Calibri"/>
        <family val="2"/>
      </rPr>
      <t>-1</t>
    </r>
    <r>
      <rPr>
        <b/>
        <sz val="11"/>
        <color theme="1"/>
        <rFont val="Calibri"/>
        <family val="2"/>
      </rPr>
      <t>)</t>
    </r>
  </si>
  <si>
    <r>
      <t>ρ</t>
    </r>
    <r>
      <rPr>
        <b/>
        <vertAlign val="subscript"/>
        <sz val="11"/>
        <color theme="1"/>
        <rFont val="Calibri"/>
        <family val="2"/>
      </rPr>
      <t>H2</t>
    </r>
    <r>
      <rPr>
        <b/>
        <sz val="11"/>
        <color theme="1"/>
        <rFont val="Calibri"/>
        <family val="2"/>
      </rPr>
      <t xml:space="preserve"> (kg m</t>
    </r>
    <r>
      <rPr>
        <b/>
        <vertAlign val="superscript"/>
        <sz val="11"/>
        <color theme="1"/>
        <rFont val="Calibri"/>
        <family val="2"/>
      </rPr>
      <t>3</t>
    </r>
    <r>
      <rPr>
        <b/>
        <sz val="11"/>
        <color theme="1"/>
        <rFont val="Calibri"/>
        <family val="2"/>
      </rPr>
      <t>, g  L</t>
    </r>
    <r>
      <rPr>
        <b/>
        <vertAlign val="superscript"/>
        <sz val="11"/>
        <color theme="1"/>
        <rFont val="Calibri"/>
        <family val="2"/>
      </rPr>
      <t>-1</t>
    </r>
    <r>
      <rPr>
        <b/>
        <sz val="11"/>
        <color theme="1"/>
        <rFont val="Calibri"/>
        <family val="2"/>
      </rPr>
      <t>)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</si>
  <si>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O2</t>
    </r>
  </si>
  <si>
    <t>Active area (cm2)</t>
  </si>
  <si>
    <t>Cells number</t>
  </si>
  <si>
    <r>
      <t>Anode/H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</si>
  <si>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Cathode/O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</si>
  <si>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Cathode/Air</t>
  </si>
  <si>
    <t>Current density</t>
  </si>
  <si>
    <t>Current</t>
  </si>
  <si>
    <t>λ</t>
  </si>
  <si>
    <t>Molar flow rate (dn/dt)</t>
  </si>
  <si>
    <t>Mass flow rate (dm/dt)</t>
  </si>
  <si>
    <t>Volumetric flow rate (dV/dt)</t>
  </si>
  <si>
    <t>Effective volumetric flow rate (dV/dt)</t>
  </si>
  <si>
    <t>Air/H2 flow rate</t>
  </si>
  <si>
    <r>
      <t>A cm</t>
    </r>
    <r>
      <rPr>
        <b/>
        <vertAlign val="superscript"/>
        <sz val="11"/>
        <color theme="1"/>
        <rFont val="Calibri"/>
        <family val="2"/>
        <scheme val="minor"/>
      </rPr>
      <t>-2</t>
    </r>
  </si>
  <si>
    <t>A</t>
  </si>
  <si>
    <t>mol/s</t>
  </si>
  <si>
    <t>g/s</t>
  </si>
  <si>
    <t>NL/min</t>
  </si>
  <si>
    <t>Constatns</t>
  </si>
  <si>
    <t>Correction factors</t>
  </si>
  <si>
    <t>V. flow rate (NL/min)</t>
  </si>
  <si>
    <t>Equations used</t>
  </si>
  <si>
    <t>Faraday Law</t>
  </si>
  <si>
    <r>
      <t>λ</t>
    </r>
    <r>
      <rPr>
        <b/>
        <vertAlign val="subscript"/>
        <sz val="11"/>
        <color theme="1"/>
        <rFont val="Calibri"/>
        <family val="2"/>
        <scheme val="minor"/>
      </rPr>
      <t>H2</t>
    </r>
  </si>
  <si>
    <r>
      <t>λ</t>
    </r>
    <r>
      <rPr>
        <b/>
        <vertAlign val="subscript"/>
        <sz val="11"/>
        <color theme="1"/>
        <rFont val="Calibri"/>
        <family val="2"/>
        <scheme val="minor"/>
      </rPr>
      <t>O2</t>
    </r>
  </si>
  <si>
    <t>waiting time (min)</t>
  </si>
  <si>
    <t>duration (min)</t>
  </si>
  <si>
    <t>add 0,19 to the PLC system</t>
  </si>
  <si>
    <r>
      <t>dn/dt = (</t>
    </r>
    <r>
      <rPr>
        <sz val="11"/>
        <color theme="1"/>
        <rFont val="Calibri"/>
        <family val="2"/>
      </rPr>
      <t>λ</t>
    </r>
    <r>
      <rPr>
        <vertAlign val="subscript"/>
        <sz val="11"/>
        <color theme="1"/>
        <rFont val="Calibri"/>
        <family val="2"/>
      </rPr>
      <t>X</t>
    </r>
    <r>
      <rPr>
        <sz val="11"/>
        <color theme="1"/>
        <rFont val="Calibri"/>
        <family val="2"/>
        <scheme val="minor"/>
      </rPr>
      <t>I)/(z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F)</t>
    </r>
  </si>
  <si>
    <t>dn/dt</t>
  </si>
  <si>
    <t>molar flow rate</t>
  </si>
  <si>
    <r>
      <t>λ</t>
    </r>
    <r>
      <rPr>
        <vertAlign val="subscript"/>
        <sz val="11"/>
        <color theme="1"/>
        <rFont val="Calibri"/>
        <family val="2"/>
        <scheme val="minor"/>
      </rPr>
      <t>X</t>
    </r>
  </si>
  <si>
    <t>reactant stoichiometry</t>
  </si>
  <si>
    <r>
      <t>z</t>
    </r>
    <r>
      <rPr>
        <vertAlign val="subscript"/>
        <sz val="11"/>
        <color theme="1"/>
        <rFont val="Calibri"/>
        <family val="2"/>
        <scheme val="minor"/>
      </rPr>
      <t>X</t>
    </r>
  </si>
  <si>
    <t>number of electrons involved in reaction at the electrode</t>
  </si>
  <si>
    <t>F</t>
  </si>
  <si>
    <t>Faraday's constant</t>
  </si>
  <si>
    <r>
      <t>Effective volumetric flow rate (dV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/dt)</t>
    </r>
  </si>
  <si>
    <t>dm/dt</t>
  </si>
  <si>
    <t>mass flow rate</t>
  </si>
  <si>
    <t>dV/dt</t>
  </si>
  <si>
    <t>volumetric flow rate</t>
  </si>
  <si>
    <r>
      <t>dV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/dt</t>
    </r>
  </si>
  <si>
    <t>effective volumetric flow rate:</t>
  </si>
  <si>
    <t>flow rate including the correction factor</t>
  </si>
  <si>
    <t>(required to overcome insturmentation limits)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</si>
</sst>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##0.0000"/>
    <numFmt numFmtId="165" formatCode="0.0000"/>
    <numFmt numFmtId="166" formatCode="0.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</font>
    <font>
      <b/>
      <sz val="11"/>
      <color theme="0" tint="-0.249977111117893"/>
      <name val="Calibri"/>
      <family val="2"/>
      <scheme val="minor"/>
    </font>
    <font>
      <b/>
      <vertAlign val="superscript"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165" fontId="0" fillId="0" borderId="1" xfId="0" applyNumberFormat="1" applyBorder="1"/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166" fontId="0" fillId="0" borderId="1" xfId="0" applyNumberFormat="1" applyBorder="1"/>
    <xf numFmtId="0" fontId="3" fillId="0" borderId="3" xfId="0" applyFont="1" applyBorder="1" applyAlignment="1">
      <alignment vertical="center"/>
    </xf>
    <xf numFmtId="1" fontId="0" fillId="0" borderId="1" xfId="0" applyNumberFormat="1" applyBorder="1"/>
    <xf numFmtId="0" fontId="1" fillId="0" borderId="0" xfId="0" applyFont="1" applyAlignment="1">
      <alignment horizontal="center"/>
    </xf>
    <xf numFmtId="1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66" fontId="10" fillId="0" borderId="1" xfId="0" applyNumberFormat="1" applyFont="1" applyBorder="1"/>
    <xf numFmtId="0" fontId="0" fillId="0" borderId="0" xfId="0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1" fontId="11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/>
    <xf numFmtId="0" fontId="11" fillId="0" borderId="0" xfId="0" applyFont="1"/>
    <xf numFmtId="0" fontId="0" fillId="0" borderId="0" xfId="0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9"/>
  <sheetViews>
    <sheetView topLeftCell="B1" zoomScaleNormal="100" workbookViewId="0">
      <selection activeCell="H17" sqref="H17"/>
    </sheetView>
  </sheetViews>
  <sheetFormatPr defaultRowHeight="15" x14ac:dyDescent="0.25"/>
  <cols>
    <col min="2" max="2" width="24.42578125" bestFit="1" customWidth="1"/>
    <col min="3" max="3" width="14" customWidth="1"/>
    <col min="4" max="4" width="4.140625" bestFit="1" customWidth="1"/>
    <col min="5" max="5" width="15.7109375" customWidth="1"/>
    <col min="6" max="6" width="20" bestFit="1" customWidth="1"/>
    <col min="7" max="7" width="19.5703125" bestFit="1" customWidth="1"/>
    <col min="8" max="8" width="21.140625" customWidth="1"/>
    <col min="9" max="9" width="4.140625" bestFit="1" customWidth="1"/>
    <col min="10" max="10" width="16.42578125" customWidth="1"/>
    <col min="11" max="11" width="15" customWidth="1"/>
    <col min="12" max="12" width="22" customWidth="1"/>
    <col min="13" max="13" width="15.5703125" customWidth="1"/>
    <col min="14" max="14" width="16.140625" customWidth="1"/>
    <col min="15" max="16" width="19.85546875" customWidth="1"/>
    <col min="17" max="17" width="14.85546875" customWidth="1"/>
    <col min="18" max="18" width="12.42578125" bestFit="1" customWidth="1"/>
    <col min="20" max="21" width="9.28515625" bestFit="1" customWidth="1"/>
    <col min="22" max="22" width="11.28515625" bestFit="1" customWidth="1"/>
  </cols>
  <sheetData>
    <row r="2" spans="2:17" x14ac:dyDescent="0.25">
      <c r="B2" s="31" t="s">
        <v>33</v>
      </c>
      <c r="C2" s="32"/>
      <c r="F2" s="33" t="s">
        <v>34</v>
      </c>
      <c r="G2" s="33"/>
      <c r="Q2" s="23"/>
    </row>
    <row r="3" spans="2:17" x14ac:dyDescent="0.25">
      <c r="B3" s="4" t="s">
        <v>0</v>
      </c>
      <c r="C3" s="1">
        <v>273.14999999999998</v>
      </c>
      <c r="F3" s="1" t="s">
        <v>35</v>
      </c>
      <c r="G3" s="1">
        <v>0.4</v>
      </c>
      <c r="Q3" s="23"/>
    </row>
    <row r="4" spans="2:17" x14ac:dyDescent="0.25">
      <c r="B4" s="4" t="s">
        <v>1</v>
      </c>
      <c r="C4" s="1">
        <v>101325</v>
      </c>
      <c r="Q4" s="23"/>
    </row>
    <row r="5" spans="2:17" ht="17.25" x14ac:dyDescent="0.25">
      <c r="B5" s="4" t="s">
        <v>2</v>
      </c>
      <c r="C5" s="6">
        <v>96485.336500000005</v>
      </c>
      <c r="E5" s="3"/>
      <c r="Q5" s="23"/>
    </row>
    <row r="6" spans="2:17" ht="18" x14ac:dyDescent="0.35">
      <c r="B6" s="4" t="s">
        <v>3</v>
      </c>
      <c r="C6" s="10">
        <v>2</v>
      </c>
      <c r="E6" s="3"/>
      <c r="F6" s="33" t="s">
        <v>36</v>
      </c>
      <c r="G6" s="33"/>
      <c r="Q6" s="23"/>
    </row>
    <row r="7" spans="2:17" ht="18" x14ac:dyDescent="0.35">
      <c r="B7" s="4" t="s">
        <v>4</v>
      </c>
      <c r="C7" s="10">
        <v>4</v>
      </c>
      <c r="E7" s="3"/>
      <c r="F7" s="1" t="s">
        <v>37</v>
      </c>
      <c r="G7" s="1" t="s">
        <v>43</v>
      </c>
      <c r="Q7" s="23"/>
    </row>
    <row r="8" spans="2:17" ht="18.75" x14ac:dyDescent="0.35">
      <c r="B8" s="4" t="s">
        <v>5</v>
      </c>
      <c r="C8" s="8">
        <v>2.0158800000000001</v>
      </c>
      <c r="E8" s="3"/>
      <c r="Q8" s="23"/>
    </row>
    <row r="9" spans="2:17" ht="18.75" x14ac:dyDescent="0.35">
      <c r="B9" s="4" t="s">
        <v>6</v>
      </c>
      <c r="C9" s="8">
        <v>31.998799999999999</v>
      </c>
      <c r="E9" s="3"/>
      <c r="F9" t="s">
        <v>46</v>
      </c>
      <c r="G9" t="s">
        <v>47</v>
      </c>
      <c r="Q9" s="23"/>
    </row>
    <row r="10" spans="2:17" ht="18.75" x14ac:dyDescent="0.35">
      <c r="B10" s="4" t="s">
        <v>7</v>
      </c>
      <c r="C10" s="8">
        <v>28.013400000000001</v>
      </c>
      <c r="E10" s="3"/>
      <c r="F10" t="s">
        <v>48</v>
      </c>
      <c r="G10" t="s">
        <v>49</v>
      </c>
      <c r="Q10" s="23"/>
    </row>
    <row r="11" spans="2:17" ht="18.75" x14ac:dyDescent="0.35">
      <c r="B11" s="4" t="s">
        <v>8</v>
      </c>
      <c r="C11" s="5">
        <f>$C$9*$C$18+$C$10*(1-$C$18)</f>
        <v>28.850334</v>
      </c>
      <c r="E11" s="3"/>
      <c r="F11" t="s">
        <v>50</v>
      </c>
      <c r="G11" t="s">
        <v>51</v>
      </c>
      <c r="Q11" s="23"/>
    </row>
    <row r="12" spans="2:17" ht="17.25" x14ac:dyDescent="0.25">
      <c r="B12" s="4" t="s">
        <v>9</v>
      </c>
      <c r="C12" s="8">
        <v>8.3144626180000003</v>
      </c>
      <c r="E12" s="3"/>
      <c r="F12" t="s">
        <v>44</v>
      </c>
      <c r="G12" t="s">
        <v>45</v>
      </c>
      <c r="Q12" s="23"/>
    </row>
    <row r="13" spans="2:17" ht="17.25" x14ac:dyDescent="0.25">
      <c r="B13" s="14" t="s">
        <v>10</v>
      </c>
      <c r="C13" s="15">
        <v>8314.4626179999996</v>
      </c>
      <c r="E13" s="3"/>
      <c r="F13" t="s">
        <v>53</v>
      </c>
      <c r="G13" t="s">
        <v>54</v>
      </c>
      <c r="Q13" s="23"/>
    </row>
    <row r="14" spans="2:17" ht="18" customHeight="1" x14ac:dyDescent="0.25">
      <c r="B14" s="9" t="s">
        <v>11</v>
      </c>
      <c r="C14" s="1">
        <f>$C$12*$C$3/$C$4</f>
        <v>2.2413969544601037E-2</v>
      </c>
      <c r="E14" s="3"/>
      <c r="F14" t="s">
        <v>55</v>
      </c>
      <c r="G14" t="s">
        <v>56</v>
      </c>
      <c r="Q14" s="23"/>
    </row>
    <row r="15" spans="2:17" ht="18" customHeight="1" x14ac:dyDescent="0.35">
      <c r="B15" s="9" t="s">
        <v>12</v>
      </c>
      <c r="C15" s="1">
        <f>C14*1000</f>
        <v>22.413969544601038</v>
      </c>
      <c r="E15" s="3"/>
      <c r="F15" t="s">
        <v>57</v>
      </c>
      <c r="G15" t="s">
        <v>58</v>
      </c>
      <c r="Q15" s="23"/>
    </row>
    <row r="16" spans="2:17" ht="18.75" x14ac:dyDescent="0.35">
      <c r="B16" s="7" t="s">
        <v>13</v>
      </c>
      <c r="C16" s="8">
        <f>C8*10^-3/$C$14</f>
        <v>8.9938553543077115E-2</v>
      </c>
      <c r="E16" s="3"/>
      <c r="G16" t="s">
        <v>59</v>
      </c>
      <c r="Q16" s="23"/>
    </row>
    <row r="17" spans="2:17" ht="18.75" x14ac:dyDescent="0.35">
      <c r="B17" s="7" t="s">
        <v>13</v>
      </c>
      <c r="C17" s="8">
        <f>C9*10^-3/$C$14</f>
        <v>1.4276275309612754</v>
      </c>
      <c r="E17" s="3"/>
      <c r="F17" s="3"/>
      <c r="G17" s="3" t="s">
        <v>60</v>
      </c>
      <c r="I17" s="3"/>
      <c r="Q17" s="23"/>
    </row>
    <row r="18" spans="2:17" ht="18" x14ac:dyDescent="0.35">
      <c r="B18" s="4" t="s">
        <v>14</v>
      </c>
      <c r="C18" s="6">
        <v>0.21</v>
      </c>
      <c r="H18" s="3"/>
      <c r="Q18" s="23"/>
    </row>
    <row r="19" spans="2:17" x14ac:dyDescent="0.25">
      <c r="B19" s="4" t="s">
        <v>15</v>
      </c>
      <c r="C19" s="6">
        <v>50</v>
      </c>
      <c r="Q19" s="23"/>
    </row>
    <row r="20" spans="2:17" x14ac:dyDescent="0.25">
      <c r="B20" s="4" t="s">
        <v>16</v>
      </c>
      <c r="C20" s="10">
        <v>1</v>
      </c>
      <c r="Q20" s="23"/>
    </row>
    <row r="21" spans="2:17" x14ac:dyDescent="0.25">
      <c r="B21" s="11"/>
      <c r="C21" s="12"/>
    </row>
    <row r="22" spans="2:17" x14ac:dyDescent="0.25">
      <c r="D22" s="27" t="s">
        <v>17</v>
      </c>
      <c r="E22" s="27"/>
      <c r="F22" s="27"/>
      <c r="G22" s="27"/>
      <c r="H22" s="13"/>
      <c r="I22" s="27" t="s">
        <v>18</v>
      </c>
      <c r="J22" s="27"/>
      <c r="K22" s="27"/>
      <c r="L22" s="27"/>
      <c r="M22" s="28" t="s">
        <v>19</v>
      </c>
      <c r="N22" s="29"/>
      <c r="O22" s="29"/>
      <c r="P22" s="30"/>
      <c r="Q22" s="2"/>
    </row>
    <row r="23" spans="2:17" s="16" customFormat="1" ht="33" x14ac:dyDescent="0.25">
      <c r="B23" s="13" t="s">
        <v>20</v>
      </c>
      <c r="C23" s="13" t="s">
        <v>21</v>
      </c>
      <c r="D23" s="13" t="s">
        <v>22</v>
      </c>
      <c r="E23" s="13" t="s">
        <v>23</v>
      </c>
      <c r="F23" s="13" t="s">
        <v>24</v>
      </c>
      <c r="G23" s="13" t="s">
        <v>25</v>
      </c>
      <c r="H23" s="13" t="s">
        <v>52</v>
      </c>
      <c r="I23" s="13" t="s">
        <v>22</v>
      </c>
      <c r="J23" s="13" t="s">
        <v>23</v>
      </c>
      <c r="K23" s="13" t="s">
        <v>24</v>
      </c>
      <c r="L23" s="13" t="s">
        <v>25</v>
      </c>
      <c r="M23" s="13" t="s">
        <v>23</v>
      </c>
      <c r="N23" s="13" t="s">
        <v>24</v>
      </c>
      <c r="O23" s="13" t="s">
        <v>25</v>
      </c>
      <c r="P23" s="26" t="s">
        <v>52</v>
      </c>
      <c r="Q23" s="13" t="s">
        <v>27</v>
      </c>
    </row>
    <row r="24" spans="2:17" ht="17.25" x14ac:dyDescent="0.25">
      <c r="B24" s="2" t="s">
        <v>28</v>
      </c>
      <c r="C24" s="2" t="s">
        <v>29</v>
      </c>
      <c r="D24" s="2"/>
      <c r="E24" s="2" t="s">
        <v>30</v>
      </c>
      <c r="F24" s="2" t="s">
        <v>31</v>
      </c>
      <c r="G24" s="2" t="s">
        <v>32</v>
      </c>
      <c r="H24" s="2" t="s">
        <v>32</v>
      </c>
      <c r="I24" s="2"/>
      <c r="J24" s="2" t="s">
        <v>30</v>
      </c>
      <c r="K24" s="2" t="s">
        <v>31</v>
      </c>
      <c r="L24" s="2" t="s">
        <v>32</v>
      </c>
      <c r="M24" s="2" t="s">
        <v>30</v>
      </c>
      <c r="N24" s="2" t="s">
        <v>31</v>
      </c>
      <c r="O24" s="2" t="s">
        <v>32</v>
      </c>
      <c r="P24" s="2" t="s">
        <v>32</v>
      </c>
      <c r="Q24" s="2"/>
    </row>
    <row r="25" spans="2:17" s="22" customFormat="1" x14ac:dyDescent="0.25">
      <c r="B25" s="17">
        <v>0.2</v>
      </c>
      <c r="C25" s="18">
        <f t="shared" ref="C25:C49" si="0">B25*$C$19</f>
        <v>10</v>
      </c>
      <c r="D25" s="17">
        <v>1.5</v>
      </c>
      <c r="E25" s="19">
        <f t="shared" ref="E25:E49" si="1">$C25*$C$20*D25/($C$6*$C$5)</f>
        <v>7.7732018895949022E-5</v>
      </c>
      <c r="F25" s="19">
        <f t="shared" ref="F25:F49" si="2">E25*$C$8</f>
        <v>1.5669842225196572E-4</v>
      </c>
      <c r="G25" s="20">
        <f t="shared" ref="G25:G49" si="3">(E25*$C$12*$C$3/$C$4)*1000*60</f>
        <v>0.10453698625044922</v>
      </c>
      <c r="H25" s="20">
        <f>G25+0.35</f>
        <v>0.45453698625044919</v>
      </c>
      <c r="I25" s="17">
        <v>1.8</v>
      </c>
      <c r="J25" s="19">
        <f t="shared" ref="J25:J28" si="4">$C25*$C$20*I25/($C$7*$C$5)</f>
        <v>4.6639211337569412E-5</v>
      </c>
      <c r="K25" s="19">
        <f t="shared" ref="K25:K28" si="5">J25*$C$9</f>
        <v>1.4923987957486161E-3</v>
      </c>
      <c r="L25" s="20">
        <f t="shared" ref="L25:L49" si="6">(J25*$C$12*$C$3/$C$4)*1000*60</f>
        <v>6.2722191750269524E-2</v>
      </c>
      <c r="M25" s="19">
        <f t="shared" ref="M25:M49" si="7">$J25/$C$18</f>
        <v>2.2209148255985435E-4</v>
      </c>
      <c r="N25" s="19">
        <f t="shared" ref="N25:N49" si="8">M25*$C$11</f>
        <v>6.4074134504069728E-3</v>
      </c>
      <c r="O25" s="20">
        <f t="shared" ref="O25:O28" si="9">(M25*$C$12*$C$3/$C$4)*1000*60</f>
        <v>0.29867710357271204</v>
      </c>
      <c r="P25" s="20">
        <f>H25*Q25</f>
        <v>1.298677103572712</v>
      </c>
      <c r="Q25" s="21">
        <f t="shared" ref="Q25:Q49" si="10">O25/G25</f>
        <v>2.8571428571428572</v>
      </c>
    </row>
    <row r="26" spans="2:17" s="22" customFormat="1" x14ac:dyDescent="0.25">
      <c r="B26" s="17">
        <v>0.4</v>
      </c>
      <c r="C26" s="18">
        <f t="shared" si="0"/>
        <v>20</v>
      </c>
      <c r="D26" s="17">
        <v>1.5</v>
      </c>
      <c r="E26" s="19">
        <f t="shared" si="1"/>
        <v>1.5546403779189804E-4</v>
      </c>
      <c r="F26" s="19">
        <f t="shared" si="2"/>
        <v>3.1339684450393143E-4</v>
      </c>
      <c r="G26" s="20">
        <f t="shared" si="3"/>
        <v>0.20907397250089843</v>
      </c>
      <c r="H26" s="20">
        <f t="shared" ref="H26:H49" si="11">G26+0.35</f>
        <v>0.55907397250089841</v>
      </c>
      <c r="I26" s="17">
        <v>1.8</v>
      </c>
      <c r="J26" s="19">
        <f t="shared" si="4"/>
        <v>9.3278422675138823E-5</v>
      </c>
      <c r="K26" s="19">
        <f t="shared" si="5"/>
        <v>2.9847975914972322E-3</v>
      </c>
      <c r="L26" s="20">
        <f t="shared" si="6"/>
        <v>0.12544438350053905</v>
      </c>
      <c r="M26" s="19">
        <f t="shared" si="7"/>
        <v>4.441829651197087E-4</v>
      </c>
      <c r="N26" s="19">
        <f t="shared" si="8"/>
        <v>1.2814826900813946E-2</v>
      </c>
      <c r="O26" s="20">
        <f t="shared" si="9"/>
        <v>0.59735420714542409</v>
      </c>
      <c r="P26" s="20">
        <f t="shared" ref="P26:P49" si="12">H26*Q26</f>
        <v>1.5973542071454241</v>
      </c>
      <c r="Q26" s="21">
        <f t="shared" si="10"/>
        <v>2.8571428571428572</v>
      </c>
    </row>
    <row r="27" spans="2:17" s="22" customFormat="1" x14ac:dyDescent="0.25">
      <c r="B27" s="17">
        <v>0.6</v>
      </c>
      <c r="C27" s="18">
        <f t="shared" si="0"/>
        <v>30</v>
      </c>
      <c r="D27" s="17">
        <v>1.5</v>
      </c>
      <c r="E27" s="19">
        <f t="shared" si="1"/>
        <v>2.3319605668784707E-4</v>
      </c>
      <c r="F27" s="19">
        <f t="shared" si="2"/>
        <v>4.7009526675589717E-4</v>
      </c>
      <c r="G27" s="20">
        <f t="shared" si="3"/>
        <v>0.31361095875134765</v>
      </c>
      <c r="H27" s="20">
        <f t="shared" si="11"/>
        <v>0.66361095875134768</v>
      </c>
      <c r="I27" s="17">
        <v>1.8</v>
      </c>
      <c r="J27" s="19">
        <f t="shared" si="4"/>
        <v>1.3991763401270823E-4</v>
      </c>
      <c r="K27" s="19">
        <f t="shared" si="5"/>
        <v>4.4771963872458484E-3</v>
      </c>
      <c r="L27" s="20">
        <f t="shared" si="6"/>
        <v>0.18816657525080857</v>
      </c>
      <c r="M27" s="19">
        <f t="shared" si="7"/>
        <v>6.6627444767956303E-4</v>
      </c>
      <c r="N27" s="19">
        <f t="shared" si="8"/>
        <v>1.9222240351220918E-2</v>
      </c>
      <c r="O27" s="20">
        <f t="shared" si="9"/>
        <v>0.89603131071813602</v>
      </c>
      <c r="P27" s="20">
        <f t="shared" si="12"/>
        <v>1.8960313107181359</v>
      </c>
      <c r="Q27" s="21">
        <f t="shared" si="10"/>
        <v>2.8571428571428568</v>
      </c>
    </row>
    <row r="28" spans="2:17" s="22" customFormat="1" x14ac:dyDescent="0.25">
      <c r="B28" s="17">
        <v>0.8</v>
      </c>
      <c r="C28" s="18">
        <f t="shared" si="0"/>
        <v>40</v>
      </c>
      <c r="D28" s="17">
        <v>1.5</v>
      </c>
      <c r="E28" s="19">
        <f t="shared" si="1"/>
        <v>3.1092807558379609E-4</v>
      </c>
      <c r="F28" s="19">
        <f t="shared" si="2"/>
        <v>6.2679368900786286E-4</v>
      </c>
      <c r="G28" s="20">
        <f t="shared" si="3"/>
        <v>0.41814794500179686</v>
      </c>
      <c r="H28" s="20">
        <f t="shared" si="11"/>
        <v>0.76814794500179684</v>
      </c>
      <c r="I28" s="17">
        <v>1.8</v>
      </c>
      <c r="J28" s="19">
        <f t="shared" si="4"/>
        <v>1.8655684535027765E-4</v>
      </c>
      <c r="K28" s="19">
        <f t="shared" si="5"/>
        <v>5.9695951829944645E-3</v>
      </c>
      <c r="L28" s="20">
        <f t="shared" si="6"/>
        <v>0.25088876700107809</v>
      </c>
      <c r="M28" s="19">
        <f t="shared" si="7"/>
        <v>8.8836593023941741E-4</v>
      </c>
      <c r="N28" s="19">
        <f t="shared" si="8"/>
        <v>2.5629653801627891E-2</v>
      </c>
      <c r="O28" s="20">
        <f t="shared" si="9"/>
        <v>1.1947084142908482</v>
      </c>
      <c r="P28" s="20">
        <f t="shared" si="12"/>
        <v>2.1947084142908482</v>
      </c>
      <c r="Q28" s="21">
        <f t="shared" si="10"/>
        <v>2.8571428571428572</v>
      </c>
    </row>
    <row r="29" spans="2:17" s="22" customFormat="1" x14ac:dyDescent="0.25">
      <c r="B29" s="17">
        <v>1</v>
      </c>
      <c r="C29" s="18">
        <f t="shared" si="0"/>
        <v>50</v>
      </c>
      <c r="D29" s="17">
        <v>1.5</v>
      </c>
      <c r="E29" s="19">
        <f t="shared" si="1"/>
        <v>3.8866009447974508E-4</v>
      </c>
      <c r="F29" s="19">
        <f t="shared" si="2"/>
        <v>7.8349211125982861E-4</v>
      </c>
      <c r="G29" s="20">
        <f t="shared" si="3"/>
        <v>0.52268493125224613</v>
      </c>
      <c r="H29" s="20">
        <f t="shared" si="11"/>
        <v>0.87268493125224611</v>
      </c>
      <c r="I29" s="17">
        <v>1.8</v>
      </c>
      <c r="J29" s="19">
        <f t="shared" ref="J29:J30" si="13">$C29*$C$20*I29/($C$7*$C$5)</f>
        <v>2.3319605668784707E-4</v>
      </c>
      <c r="K29" s="19">
        <f t="shared" ref="K29:K30" si="14">J29*$C$9</f>
        <v>7.4619939787430806E-3</v>
      </c>
      <c r="L29" s="20">
        <f t="shared" si="6"/>
        <v>0.31361095875134765</v>
      </c>
      <c r="M29" s="19">
        <f t="shared" si="7"/>
        <v>1.1104574127992718E-3</v>
      </c>
      <c r="N29" s="19">
        <f t="shared" si="8"/>
        <v>3.2037067252034868E-2</v>
      </c>
      <c r="O29" s="20">
        <f t="shared" ref="O29:O30" si="15">(M29*$C$12*$C$3/$C$4)*1000*60</f>
        <v>1.49338551786356</v>
      </c>
      <c r="P29" s="20">
        <f t="shared" si="12"/>
        <v>2.4933855178635596</v>
      </c>
      <c r="Q29" s="21">
        <f t="shared" si="10"/>
        <v>2.8571428571428563</v>
      </c>
    </row>
    <row r="30" spans="2:17" s="22" customFormat="1" x14ac:dyDescent="0.25">
      <c r="B30" s="17">
        <v>1.2</v>
      </c>
      <c r="C30" s="18">
        <f t="shared" si="0"/>
        <v>60</v>
      </c>
      <c r="D30" s="17">
        <v>1.5</v>
      </c>
      <c r="E30" s="19">
        <f t="shared" si="1"/>
        <v>4.6639211337569413E-4</v>
      </c>
      <c r="F30" s="19">
        <f t="shared" si="2"/>
        <v>9.4019053351179435E-4</v>
      </c>
      <c r="G30" s="20">
        <f t="shared" si="3"/>
        <v>0.62722191750269529</v>
      </c>
      <c r="H30" s="20">
        <f t="shared" si="11"/>
        <v>0.97722191750269527</v>
      </c>
      <c r="I30" s="17">
        <v>1.8</v>
      </c>
      <c r="J30" s="19">
        <f t="shared" si="13"/>
        <v>2.7983526802541646E-4</v>
      </c>
      <c r="K30" s="19">
        <f t="shared" si="14"/>
        <v>8.9543927744916967E-3</v>
      </c>
      <c r="L30" s="20">
        <f t="shared" si="6"/>
        <v>0.37633315050161714</v>
      </c>
      <c r="M30" s="19">
        <f t="shared" si="7"/>
        <v>1.3325488953591261E-3</v>
      </c>
      <c r="N30" s="19">
        <f t="shared" si="8"/>
        <v>3.8444480702441837E-2</v>
      </c>
      <c r="O30" s="20">
        <f t="shared" si="15"/>
        <v>1.792062621436272</v>
      </c>
      <c r="P30" s="20">
        <f t="shared" si="12"/>
        <v>2.7920626214362718</v>
      </c>
      <c r="Q30" s="21">
        <f t="shared" si="10"/>
        <v>2.8571428571428568</v>
      </c>
    </row>
    <row r="31" spans="2:17" s="22" customFormat="1" x14ac:dyDescent="0.25">
      <c r="B31" s="17">
        <v>1.4</v>
      </c>
      <c r="C31" s="18">
        <f t="shared" si="0"/>
        <v>70</v>
      </c>
      <c r="D31" s="17">
        <v>1.5</v>
      </c>
      <c r="E31" s="19">
        <f t="shared" si="1"/>
        <v>5.4412413227164318E-4</v>
      </c>
      <c r="F31" s="19">
        <f t="shared" si="2"/>
        <v>1.0968889557637601E-3</v>
      </c>
      <c r="G31" s="20">
        <f t="shared" si="3"/>
        <v>0.73175890375314467</v>
      </c>
      <c r="H31" s="20">
        <f t="shared" si="11"/>
        <v>1.0817589037531445</v>
      </c>
      <c r="I31" s="17">
        <v>1.8</v>
      </c>
      <c r="J31" s="19">
        <f t="shared" ref="J31:J34" si="16">$C31*$C$20*I31/($C$7*$C$5)</f>
        <v>3.2647447936298588E-4</v>
      </c>
      <c r="K31" s="19">
        <f t="shared" ref="K31:K34" si="17">J31*$C$9</f>
        <v>1.0446791570240312E-2</v>
      </c>
      <c r="L31" s="20">
        <f t="shared" si="6"/>
        <v>0.43905534225188669</v>
      </c>
      <c r="M31" s="19">
        <f t="shared" si="7"/>
        <v>1.5546403779189803E-3</v>
      </c>
      <c r="N31" s="19">
        <f t="shared" si="8"/>
        <v>4.4851894152848806E-2</v>
      </c>
      <c r="O31" s="20">
        <f t="shared" ref="O31:O34" si="18">(M31*$C$12*$C$3/$C$4)*1000*60</f>
        <v>2.0907397250089845</v>
      </c>
      <c r="P31" s="20">
        <f t="shared" si="12"/>
        <v>3.0907397250089841</v>
      </c>
      <c r="Q31" s="21">
        <f t="shared" si="10"/>
        <v>2.8571428571428568</v>
      </c>
    </row>
    <row r="32" spans="2:17" s="22" customFormat="1" x14ac:dyDescent="0.25">
      <c r="B32" s="17">
        <v>1.6</v>
      </c>
      <c r="C32" s="18">
        <f t="shared" si="0"/>
        <v>80</v>
      </c>
      <c r="D32" s="17">
        <v>1.5</v>
      </c>
      <c r="E32" s="19">
        <f t="shared" si="1"/>
        <v>6.2185615116759217E-4</v>
      </c>
      <c r="F32" s="19">
        <f t="shared" si="2"/>
        <v>1.2535873780157257E-3</v>
      </c>
      <c r="G32" s="20">
        <f t="shared" si="3"/>
        <v>0.83629589000359372</v>
      </c>
      <c r="H32" s="20">
        <f t="shared" si="11"/>
        <v>1.1862958900035938</v>
      </c>
      <c r="I32" s="17">
        <v>1.8</v>
      </c>
      <c r="J32" s="19">
        <f t="shared" si="16"/>
        <v>3.7311369070055529E-4</v>
      </c>
      <c r="K32" s="19">
        <f t="shared" si="17"/>
        <v>1.1939190365988929E-2</v>
      </c>
      <c r="L32" s="20">
        <f t="shared" si="6"/>
        <v>0.50177753400215619</v>
      </c>
      <c r="M32" s="19">
        <f t="shared" si="7"/>
        <v>1.7767318604788348E-3</v>
      </c>
      <c r="N32" s="19">
        <f t="shared" si="8"/>
        <v>5.1259307603255783E-2</v>
      </c>
      <c r="O32" s="20">
        <f t="shared" si="18"/>
        <v>2.3894168285816964</v>
      </c>
      <c r="P32" s="20">
        <f t="shared" si="12"/>
        <v>3.3894168285816968</v>
      </c>
      <c r="Q32" s="21">
        <f t="shared" si="10"/>
        <v>2.8571428571428572</v>
      </c>
    </row>
    <row r="33" spans="2:17" s="22" customFormat="1" x14ac:dyDescent="0.25">
      <c r="B33" s="17">
        <v>1.8</v>
      </c>
      <c r="C33" s="18">
        <f t="shared" si="0"/>
        <v>90</v>
      </c>
      <c r="D33" s="17">
        <v>1.5</v>
      </c>
      <c r="E33" s="19">
        <f t="shared" si="1"/>
        <v>6.9958817006354117E-4</v>
      </c>
      <c r="F33" s="19">
        <f t="shared" si="2"/>
        <v>1.4102858002676914E-3</v>
      </c>
      <c r="G33" s="20">
        <f t="shared" si="3"/>
        <v>0.94083287625404288</v>
      </c>
      <c r="H33" s="20">
        <f t="shared" si="11"/>
        <v>1.2908328762540429</v>
      </c>
      <c r="I33" s="17">
        <v>1.8</v>
      </c>
      <c r="J33" s="19">
        <f t="shared" si="16"/>
        <v>4.1975290203812471E-4</v>
      </c>
      <c r="K33" s="19">
        <f t="shared" si="17"/>
        <v>1.3431589161737544E-2</v>
      </c>
      <c r="L33" s="20">
        <f t="shared" si="6"/>
        <v>0.56449972575242569</v>
      </c>
      <c r="M33" s="19">
        <f t="shared" si="7"/>
        <v>1.9988233430386893E-3</v>
      </c>
      <c r="N33" s="19">
        <f t="shared" si="8"/>
        <v>5.7666721053662759E-2</v>
      </c>
      <c r="O33" s="20">
        <f t="shared" si="18"/>
        <v>2.6880939321544086</v>
      </c>
      <c r="P33" s="20">
        <f t="shared" si="12"/>
        <v>3.6880939321544086</v>
      </c>
      <c r="Q33" s="21">
        <f t="shared" si="10"/>
        <v>2.8571428571428577</v>
      </c>
    </row>
    <row r="34" spans="2:17" s="22" customFormat="1" x14ac:dyDescent="0.25">
      <c r="B34" s="17">
        <v>2</v>
      </c>
      <c r="C34" s="18">
        <f t="shared" si="0"/>
        <v>100</v>
      </c>
      <c r="D34" s="17">
        <v>1.5</v>
      </c>
      <c r="E34" s="19">
        <f t="shared" si="1"/>
        <v>7.7732018895949016E-4</v>
      </c>
      <c r="F34" s="19">
        <f t="shared" si="2"/>
        <v>1.5669842225196572E-3</v>
      </c>
      <c r="G34" s="20">
        <f t="shared" si="3"/>
        <v>1.0453698625044923</v>
      </c>
      <c r="H34" s="20">
        <f t="shared" si="11"/>
        <v>1.3953698625044924</v>
      </c>
      <c r="I34" s="17">
        <v>1.8</v>
      </c>
      <c r="J34" s="19">
        <f t="shared" si="16"/>
        <v>4.6639211337569413E-4</v>
      </c>
      <c r="K34" s="19">
        <f t="shared" si="17"/>
        <v>1.4923987957486161E-2</v>
      </c>
      <c r="L34" s="20">
        <f t="shared" si="6"/>
        <v>0.62722191750269529</v>
      </c>
      <c r="M34" s="19">
        <f t="shared" si="7"/>
        <v>2.2209148255985436E-3</v>
      </c>
      <c r="N34" s="19">
        <f t="shared" si="8"/>
        <v>6.4074134504069735E-2</v>
      </c>
      <c r="O34" s="20">
        <f t="shared" si="18"/>
        <v>2.98677103572712</v>
      </c>
      <c r="P34" s="20">
        <f t="shared" si="12"/>
        <v>3.98677103572712</v>
      </c>
      <c r="Q34" s="21">
        <f t="shared" si="10"/>
        <v>2.8571428571428563</v>
      </c>
    </row>
    <row r="35" spans="2:17" s="22" customFormat="1" x14ac:dyDescent="0.25">
      <c r="B35" s="17">
        <v>1.8</v>
      </c>
      <c r="C35" s="18">
        <f t="shared" si="0"/>
        <v>90</v>
      </c>
      <c r="D35" s="17">
        <v>1.5</v>
      </c>
      <c r="E35" s="19">
        <f t="shared" si="1"/>
        <v>6.9958817006354117E-4</v>
      </c>
      <c r="F35" s="19">
        <f t="shared" si="2"/>
        <v>1.4102858002676914E-3</v>
      </c>
      <c r="G35" s="20">
        <f t="shared" si="3"/>
        <v>0.94083287625404288</v>
      </c>
      <c r="H35" s="20">
        <f t="shared" si="11"/>
        <v>1.2908328762540429</v>
      </c>
      <c r="I35" s="17">
        <v>1.8</v>
      </c>
      <c r="J35" s="19">
        <f t="shared" ref="J35:J47" si="19">$C35*$C$20*I35/($C$7*$C$5)</f>
        <v>4.1975290203812471E-4</v>
      </c>
      <c r="K35" s="19">
        <f t="shared" ref="K35:K47" si="20">J35*$C$9</f>
        <v>1.3431589161737544E-2</v>
      </c>
      <c r="L35" s="20">
        <f t="shared" si="6"/>
        <v>0.56449972575242569</v>
      </c>
      <c r="M35" s="19">
        <f t="shared" si="7"/>
        <v>1.9988233430386893E-3</v>
      </c>
      <c r="N35" s="19">
        <f t="shared" si="8"/>
        <v>5.7666721053662759E-2</v>
      </c>
      <c r="O35" s="20">
        <f t="shared" ref="O35:O47" si="21">(M35*$C$12*$C$3/$C$4)*1000*60</f>
        <v>2.6880939321544086</v>
      </c>
      <c r="P35" s="20">
        <f t="shared" si="12"/>
        <v>3.6880939321544086</v>
      </c>
      <c r="Q35" s="21">
        <f t="shared" si="10"/>
        <v>2.8571428571428577</v>
      </c>
    </row>
    <row r="36" spans="2:17" s="22" customFormat="1" x14ac:dyDescent="0.25">
      <c r="B36" s="17">
        <v>1.6</v>
      </c>
      <c r="C36" s="18">
        <f t="shared" si="0"/>
        <v>80</v>
      </c>
      <c r="D36" s="17">
        <v>1.5</v>
      </c>
      <c r="E36" s="19">
        <f t="shared" si="1"/>
        <v>6.2185615116759217E-4</v>
      </c>
      <c r="F36" s="19">
        <f t="shared" si="2"/>
        <v>1.2535873780157257E-3</v>
      </c>
      <c r="G36" s="20">
        <f t="shared" si="3"/>
        <v>0.83629589000359372</v>
      </c>
      <c r="H36" s="20">
        <f t="shared" si="11"/>
        <v>1.1862958900035938</v>
      </c>
      <c r="I36" s="17">
        <v>1.8</v>
      </c>
      <c r="J36" s="19">
        <f t="shared" si="19"/>
        <v>3.7311369070055529E-4</v>
      </c>
      <c r="K36" s="19">
        <f t="shared" si="20"/>
        <v>1.1939190365988929E-2</v>
      </c>
      <c r="L36" s="20">
        <f t="shared" si="6"/>
        <v>0.50177753400215619</v>
      </c>
      <c r="M36" s="19">
        <f t="shared" si="7"/>
        <v>1.7767318604788348E-3</v>
      </c>
      <c r="N36" s="19">
        <f t="shared" si="8"/>
        <v>5.1259307603255783E-2</v>
      </c>
      <c r="O36" s="20">
        <f t="shared" si="21"/>
        <v>2.3894168285816964</v>
      </c>
      <c r="P36" s="20">
        <f t="shared" si="12"/>
        <v>3.3894168285816968</v>
      </c>
      <c r="Q36" s="21">
        <f t="shared" si="10"/>
        <v>2.8571428571428572</v>
      </c>
    </row>
    <row r="37" spans="2:17" s="22" customFormat="1" x14ac:dyDescent="0.25">
      <c r="B37" s="17">
        <v>1.4</v>
      </c>
      <c r="C37" s="18">
        <f t="shared" si="0"/>
        <v>70</v>
      </c>
      <c r="D37" s="17">
        <v>1.5</v>
      </c>
      <c r="E37" s="19">
        <f t="shared" si="1"/>
        <v>5.4412413227164318E-4</v>
      </c>
      <c r="F37" s="19">
        <f t="shared" si="2"/>
        <v>1.0968889557637601E-3</v>
      </c>
      <c r="G37" s="20">
        <f t="shared" si="3"/>
        <v>0.73175890375314467</v>
      </c>
      <c r="H37" s="20">
        <f t="shared" si="11"/>
        <v>1.0817589037531445</v>
      </c>
      <c r="I37" s="17">
        <v>1.8</v>
      </c>
      <c r="J37" s="19">
        <f t="shared" si="19"/>
        <v>3.2647447936298588E-4</v>
      </c>
      <c r="K37" s="19">
        <f t="shared" si="20"/>
        <v>1.0446791570240312E-2</v>
      </c>
      <c r="L37" s="20">
        <f t="shared" si="6"/>
        <v>0.43905534225188669</v>
      </c>
      <c r="M37" s="19">
        <f t="shared" si="7"/>
        <v>1.5546403779189803E-3</v>
      </c>
      <c r="N37" s="19">
        <f t="shared" si="8"/>
        <v>4.4851894152848806E-2</v>
      </c>
      <c r="O37" s="20">
        <f t="shared" si="21"/>
        <v>2.0907397250089845</v>
      </c>
      <c r="P37" s="20">
        <f t="shared" si="12"/>
        <v>3.0907397250089841</v>
      </c>
      <c r="Q37" s="21">
        <f t="shared" si="10"/>
        <v>2.8571428571428568</v>
      </c>
    </row>
    <row r="38" spans="2:17" s="22" customFormat="1" x14ac:dyDescent="0.25">
      <c r="B38" s="17">
        <v>1.2</v>
      </c>
      <c r="C38" s="18">
        <f t="shared" si="0"/>
        <v>60</v>
      </c>
      <c r="D38" s="17">
        <v>1.5</v>
      </c>
      <c r="E38" s="19">
        <f t="shared" si="1"/>
        <v>4.6639211337569413E-4</v>
      </c>
      <c r="F38" s="19">
        <f t="shared" si="2"/>
        <v>9.4019053351179435E-4</v>
      </c>
      <c r="G38" s="20">
        <f t="shared" si="3"/>
        <v>0.62722191750269529</v>
      </c>
      <c r="H38" s="20">
        <f t="shared" si="11"/>
        <v>0.97722191750269527</v>
      </c>
      <c r="I38" s="17">
        <v>1.8</v>
      </c>
      <c r="J38" s="19">
        <f t="shared" si="19"/>
        <v>2.7983526802541646E-4</v>
      </c>
      <c r="K38" s="19">
        <f t="shared" si="20"/>
        <v>8.9543927744916967E-3</v>
      </c>
      <c r="L38" s="20">
        <f t="shared" si="6"/>
        <v>0.37633315050161714</v>
      </c>
      <c r="M38" s="19">
        <f t="shared" si="7"/>
        <v>1.3325488953591261E-3</v>
      </c>
      <c r="N38" s="19">
        <f t="shared" si="8"/>
        <v>3.8444480702441837E-2</v>
      </c>
      <c r="O38" s="20">
        <f t="shared" si="21"/>
        <v>1.792062621436272</v>
      </c>
      <c r="P38" s="20">
        <f t="shared" si="12"/>
        <v>2.7920626214362718</v>
      </c>
      <c r="Q38" s="21">
        <f t="shared" si="10"/>
        <v>2.8571428571428568</v>
      </c>
    </row>
    <row r="39" spans="2:17" s="22" customFormat="1" x14ac:dyDescent="0.25">
      <c r="B39" s="17">
        <v>1</v>
      </c>
      <c r="C39" s="18">
        <f t="shared" si="0"/>
        <v>50</v>
      </c>
      <c r="D39" s="17">
        <v>1.5</v>
      </c>
      <c r="E39" s="19">
        <f t="shared" si="1"/>
        <v>3.8866009447974508E-4</v>
      </c>
      <c r="F39" s="19">
        <f t="shared" si="2"/>
        <v>7.8349211125982861E-4</v>
      </c>
      <c r="G39" s="20">
        <f t="shared" si="3"/>
        <v>0.52268493125224613</v>
      </c>
      <c r="H39" s="20">
        <f t="shared" si="11"/>
        <v>0.87268493125224611</v>
      </c>
      <c r="I39" s="17">
        <v>1.8</v>
      </c>
      <c r="J39" s="19">
        <f t="shared" si="19"/>
        <v>2.3319605668784707E-4</v>
      </c>
      <c r="K39" s="19">
        <f t="shared" si="20"/>
        <v>7.4619939787430806E-3</v>
      </c>
      <c r="L39" s="20">
        <f t="shared" si="6"/>
        <v>0.31361095875134765</v>
      </c>
      <c r="M39" s="19">
        <f t="shared" si="7"/>
        <v>1.1104574127992718E-3</v>
      </c>
      <c r="N39" s="19">
        <f t="shared" si="8"/>
        <v>3.2037067252034868E-2</v>
      </c>
      <c r="O39" s="20">
        <f t="shared" si="21"/>
        <v>1.49338551786356</v>
      </c>
      <c r="P39" s="20">
        <f t="shared" si="12"/>
        <v>2.4933855178635596</v>
      </c>
      <c r="Q39" s="21">
        <f t="shared" si="10"/>
        <v>2.8571428571428563</v>
      </c>
    </row>
    <row r="40" spans="2:17" s="22" customFormat="1" x14ac:dyDescent="0.25">
      <c r="B40" s="17">
        <v>0.8</v>
      </c>
      <c r="C40" s="18">
        <f t="shared" si="0"/>
        <v>40</v>
      </c>
      <c r="D40" s="17">
        <v>1.5</v>
      </c>
      <c r="E40" s="19">
        <f t="shared" si="1"/>
        <v>3.1092807558379609E-4</v>
      </c>
      <c r="F40" s="19">
        <f t="shared" si="2"/>
        <v>6.2679368900786286E-4</v>
      </c>
      <c r="G40" s="20">
        <f t="shared" si="3"/>
        <v>0.41814794500179686</v>
      </c>
      <c r="H40" s="20">
        <f t="shared" si="11"/>
        <v>0.76814794500179684</v>
      </c>
      <c r="I40" s="17">
        <v>1.8</v>
      </c>
      <c r="J40" s="19">
        <f t="shared" si="19"/>
        <v>1.8655684535027765E-4</v>
      </c>
      <c r="K40" s="19">
        <f t="shared" si="20"/>
        <v>5.9695951829944645E-3</v>
      </c>
      <c r="L40" s="20">
        <f t="shared" si="6"/>
        <v>0.25088876700107809</v>
      </c>
      <c r="M40" s="19">
        <f t="shared" si="7"/>
        <v>8.8836593023941741E-4</v>
      </c>
      <c r="N40" s="19">
        <f t="shared" si="8"/>
        <v>2.5629653801627891E-2</v>
      </c>
      <c r="O40" s="20">
        <f t="shared" si="21"/>
        <v>1.1947084142908482</v>
      </c>
      <c r="P40" s="20">
        <f t="shared" si="12"/>
        <v>2.1947084142908482</v>
      </c>
      <c r="Q40" s="21">
        <f t="shared" si="10"/>
        <v>2.8571428571428572</v>
      </c>
    </row>
    <row r="41" spans="2:17" s="22" customFormat="1" x14ac:dyDescent="0.25">
      <c r="B41" s="17">
        <v>0.6</v>
      </c>
      <c r="C41" s="18">
        <f t="shared" si="0"/>
        <v>30</v>
      </c>
      <c r="D41" s="17">
        <v>1.5</v>
      </c>
      <c r="E41" s="19">
        <f t="shared" si="1"/>
        <v>2.3319605668784707E-4</v>
      </c>
      <c r="F41" s="19">
        <f t="shared" si="2"/>
        <v>4.7009526675589717E-4</v>
      </c>
      <c r="G41" s="20">
        <f t="shared" si="3"/>
        <v>0.31361095875134765</v>
      </c>
      <c r="H41" s="20">
        <f t="shared" si="11"/>
        <v>0.66361095875134768</v>
      </c>
      <c r="I41" s="17">
        <v>1.8</v>
      </c>
      <c r="J41" s="19">
        <f t="shared" si="19"/>
        <v>1.3991763401270823E-4</v>
      </c>
      <c r="K41" s="19">
        <f t="shared" si="20"/>
        <v>4.4771963872458484E-3</v>
      </c>
      <c r="L41" s="20">
        <f t="shared" si="6"/>
        <v>0.18816657525080857</v>
      </c>
      <c r="M41" s="19">
        <f t="shared" si="7"/>
        <v>6.6627444767956303E-4</v>
      </c>
      <c r="N41" s="19">
        <f t="shared" si="8"/>
        <v>1.9222240351220918E-2</v>
      </c>
      <c r="O41" s="20">
        <f t="shared" si="21"/>
        <v>0.89603131071813602</v>
      </c>
      <c r="P41" s="20">
        <f t="shared" si="12"/>
        <v>1.8960313107181359</v>
      </c>
      <c r="Q41" s="21">
        <f t="shared" si="10"/>
        <v>2.8571428571428568</v>
      </c>
    </row>
    <row r="42" spans="2:17" s="22" customFormat="1" x14ac:dyDescent="0.25">
      <c r="B42" s="17">
        <v>0.4</v>
      </c>
      <c r="C42" s="18">
        <f t="shared" si="0"/>
        <v>20</v>
      </c>
      <c r="D42" s="17">
        <v>1.5</v>
      </c>
      <c r="E42" s="19">
        <f t="shared" si="1"/>
        <v>1.5546403779189804E-4</v>
      </c>
      <c r="F42" s="19">
        <f t="shared" si="2"/>
        <v>3.1339684450393143E-4</v>
      </c>
      <c r="G42" s="20">
        <f t="shared" si="3"/>
        <v>0.20907397250089843</v>
      </c>
      <c r="H42" s="20">
        <f t="shared" si="11"/>
        <v>0.55907397250089841</v>
      </c>
      <c r="I42" s="17">
        <v>1.8</v>
      </c>
      <c r="J42" s="19">
        <f t="shared" si="19"/>
        <v>9.3278422675138823E-5</v>
      </c>
      <c r="K42" s="19">
        <f t="shared" si="20"/>
        <v>2.9847975914972322E-3</v>
      </c>
      <c r="L42" s="20">
        <f t="shared" si="6"/>
        <v>0.12544438350053905</v>
      </c>
      <c r="M42" s="19">
        <f t="shared" si="7"/>
        <v>4.441829651197087E-4</v>
      </c>
      <c r="N42" s="19">
        <f t="shared" si="8"/>
        <v>1.2814826900813946E-2</v>
      </c>
      <c r="O42" s="20">
        <f t="shared" si="21"/>
        <v>0.59735420714542409</v>
      </c>
      <c r="P42" s="20">
        <f t="shared" si="12"/>
        <v>1.5973542071454241</v>
      </c>
      <c r="Q42" s="21">
        <f t="shared" si="10"/>
        <v>2.8571428571428572</v>
      </c>
    </row>
    <row r="43" spans="2:17" s="22" customFormat="1" x14ac:dyDescent="0.25">
      <c r="B43" s="17">
        <v>0.2</v>
      </c>
      <c r="C43" s="18">
        <f t="shared" si="0"/>
        <v>10</v>
      </c>
      <c r="D43" s="17">
        <v>1.5</v>
      </c>
      <c r="E43" s="19">
        <f t="shared" si="1"/>
        <v>7.7732018895949022E-5</v>
      </c>
      <c r="F43" s="19">
        <f t="shared" si="2"/>
        <v>1.5669842225196572E-4</v>
      </c>
      <c r="G43" s="20">
        <f t="shared" si="3"/>
        <v>0.10453698625044922</v>
      </c>
      <c r="H43" s="20">
        <f t="shared" si="11"/>
        <v>0.45453698625044919</v>
      </c>
      <c r="I43" s="17">
        <v>1.8</v>
      </c>
      <c r="J43" s="19">
        <f t="shared" si="19"/>
        <v>4.6639211337569412E-5</v>
      </c>
      <c r="K43" s="19">
        <f t="shared" si="20"/>
        <v>1.4923987957486161E-3</v>
      </c>
      <c r="L43" s="20">
        <f t="shared" si="6"/>
        <v>6.2722191750269524E-2</v>
      </c>
      <c r="M43" s="19">
        <f t="shared" si="7"/>
        <v>2.2209148255985435E-4</v>
      </c>
      <c r="N43" s="19">
        <f t="shared" si="8"/>
        <v>6.4074134504069728E-3</v>
      </c>
      <c r="O43" s="20">
        <f t="shared" si="21"/>
        <v>0.29867710357271204</v>
      </c>
      <c r="P43" s="20">
        <f t="shared" si="12"/>
        <v>1.298677103572712</v>
      </c>
      <c r="Q43" s="21">
        <f t="shared" si="10"/>
        <v>2.8571428571428572</v>
      </c>
    </row>
    <row r="44" spans="2:17" s="22" customFormat="1" x14ac:dyDescent="0.25">
      <c r="B44" s="17">
        <v>0.1</v>
      </c>
      <c r="C44" s="18">
        <f t="shared" si="0"/>
        <v>5</v>
      </c>
      <c r="D44" s="17">
        <v>1.5</v>
      </c>
      <c r="E44" s="19">
        <f t="shared" si="1"/>
        <v>3.8866009447974511E-5</v>
      </c>
      <c r="F44" s="19">
        <f t="shared" si="2"/>
        <v>7.8349211125982858E-5</v>
      </c>
      <c r="G44" s="20">
        <f t="shared" si="3"/>
        <v>5.2268493125224608E-2</v>
      </c>
      <c r="H44" s="20">
        <f t="shared" si="11"/>
        <v>0.40226849312522461</v>
      </c>
      <c r="I44" s="17">
        <v>1.8</v>
      </c>
      <c r="J44" s="19">
        <f t="shared" si="19"/>
        <v>2.3319605668784706E-5</v>
      </c>
      <c r="K44" s="19">
        <f t="shared" si="20"/>
        <v>7.4619939787430806E-4</v>
      </c>
      <c r="L44" s="20">
        <f t="shared" si="6"/>
        <v>3.1361095875134762E-2</v>
      </c>
      <c r="M44" s="19">
        <f t="shared" si="7"/>
        <v>1.1104574127992718E-4</v>
      </c>
      <c r="N44" s="19">
        <f t="shared" si="8"/>
        <v>3.2037067252034864E-3</v>
      </c>
      <c r="O44" s="20">
        <f t="shared" si="21"/>
        <v>0.14933855178635602</v>
      </c>
      <c r="P44" s="20">
        <f t="shared" si="12"/>
        <v>1.1493385517863561</v>
      </c>
      <c r="Q44" s="21">
        <f t="shared" si="10"/>
        <v>2.8571428571428572</v>
      </c>
    </row>
    <row r="45" spans="2:17" s="22" customFormat="1" x14ac:dyDescent="0.25">
      <c r="B45" s="17">
        <v>0.05</v>
      </c>
      <c r="C45" s="18">
        <f t="shared" si="0"/>
        <v>2.5</v>
      </c>
      <c r="D45" s="17">
        <v>1.5</v>
      </c>
      <c r="E45" s="19">
        <f t="shared" si="1"/>
        <v>1.9433004723987255E-5</v>
      </c>
      <c r="F45" s="19">
        <f t="shared" si="2"/>
        <v>3.9174605562991429E-5</v>
      </c>
      <c r="G45" s="20">
        <f t="shared" si="3"/>
        <v>2.6134246562612304E-2</v>
      </c>
      <c r="H45" s="20">
        <f t="shared" si="11"/>
        <v>0.3761342465626123</v>
      </c>
      <c r="I45" s="17">
        <v>1.8</v>
      </c>
      <c r="J45" s="19">
        <f t="shared" si="19"/>
        <v>1.1659802834392353E-5</v>
      </c>
      <c r="K45" s="19">
        <f t="shared" si="20"/>
        <v>3.7309969893715403E-4</v>
      </c>
      <c r="L45" s="20">
        <f t="shared" si="6"/>
        <v>1.5680547937567381E-2</v>
      </c>
      <c r="M45" s="19">
        <f t="shared" si="7"/>
        <v>5.5522870639963588E-5</v>
      </c>
      <c r="N45" s="19">
        <f t="shared" si="8"/>
        <v>1.6018533626017432E-3</v>
      </c>
      <c r="O45" s="20">
        <f t="shared" si="21"/>
        <v>7.4669275893178011E-2</v>
      </c>
      <c r="P45" s="20">
        <f t="shared" si="12"/>
        <v>1.074669275893178</v>
      </c>
      <c r="Q45" s="21">
        <f t="shared" si="10"/>
        <v>2.8571428571428572</v>
      </c>
    </row>
    <row r="46" spans="2:17" s="22" customFormat="1" x14ac:dyDescent="0.25">
      <c r="B46" s="17">
        <v>0.02</v>
      </c>
      <c r="C46" s="18">
        <f t="shared" si="0"/>
        <v>1</v>
      </c>
      <c r="D46" s="17">
        <v>1.5</v>
      </c>
      <c r="E46" s="19">
        <f t="shared" si="1"/>
        <v>7.7732018895949025E-6</v>
      </c>
      <c r="F46" s="19">
        <f t="shared" si="2"/>
        <v>1.5669842225196572E-5</v>
      </c>
      <c r="G46" s="20">
        <f t="shared" si="3"/>
        <v>1.0453698625044923E-2</v>
      </c>
      <c r="H46" s="20">
        <f t="shared" si="11"/>
        <v>0.36045369862504489</v>
      </c>
      <c r="I46" s="17">
        <v>1.8</v>
      </c>
      <c r="J46" s="19">
        <f t="shared" si="19"/>
        <v>4.6639211337569415E-6</v>
      </c>
      <c r="K46" s="19">
        <f t="shared" si="20"/>
        <v>1.4923987957486161E-4</v>
      </c>
      <c r="L46" s="20">
        <f t="shared" si="6"/>
        <v>6.2722191750269538E-3</v>
      </c>
      <c r="M46" s="19">
        <f t="shared" si="7"/>
        <v>2.2209148255985437E-5</v>
      </c>
      <c r="N46" s="19">
        <f t="shared" si="8"/>
        <v>6.4074134504069741E-4</v>
      </c>
      <c r="O46" s="20">
        <f t="shared" si="21"/>
        <v>2.9867710357271211E-2</v>
      </c>
      <c r="P46" s="20">
        <f t="shared" si="12"/>
        <v>1.0298677103572711</v>
      </c>
      <c r="Q46" s="21">
        <f t="shared" si="10"/>
        <v>2.8571428571428572</v>
      </c>
    </row>
    <row r="47" spans="2:17" s="22" customFormat="1" x14ac:dyDescent="0.25">
      <c r="B47" s="17">
        <v>0.05</v>
      </c>
      <c r="C47" s="18">
        <f t="shared" si="0"/>
        <v>2.5</v>
      </c>
      <c r="D47" s="17">
        <v>1.5</v>
      </c>
      <c r="E47" s="19">
        <f t="shared" si="1"/>
        <v>1.9433004723987255E-5</v>
      </c>
      <c r="F47" s="19">
        <f t="shared" si="2"/>
        <v>3.9174605562991429E-5</v>
      </c>
      <c r="G47" s="20">
        <f t="shared" si="3"/>
        <v>2.6134246562612304E-2</v>
      </c>
      <c r="H47" s="20">
        <f t="shared" si="11"/>
        <v>0.3761342465626123</v>
      </c>
      <c r="I47" s="17">
        <v>1.8</v>
      </c>
      <c r="J47" s="19">
        <f t="shared" si="19"/>
        <v>1.1659802834392353E-5</v>
      </c>
      <c r="K47" s="19">
        <f t="shared" si="20"/>
        <v>3.7309969893715403E-4</v>
      </c>
      <c r="L47" s="20">
        <f t="shared" si="6"/>
        <v>1.5680547937567381E-2</v>
      </c>
      <c r="M47" s="19">
        <f t="shared" si="7"/>
        <v>5.5522870639963588E-5</v>
      </c>
      <c r="N47" s="19">
        <f t="shared" si="8"/>
        <v>1.6018533626017432E-3</v>
      </c>
      <c r="O47" s="20">
        <f t="shared" si="21"/>
        <v>7.4669275893178011E-2</v>
      </c>
      <c r="P47" s="20">
        <f t="shared" si="12"/>
        <v>1.074669275893178</v>
      </c>
      <c r="Q47" s="21">
        <f t="shared" si="10"/>
        <v>2.8571428571428572</v>
      </c>
    </row>
    <row r="48" spans="2:17" s="22" customFormat="1" x14ac:dyDescent="0.25">
      <c r="B48" s="17">
        <v>0.1</v>
      </c>
      <c r="C48" s="18">
        <f t="shared" si="0"/>
        <v>5</v>
      </c>
      <c r="D48" s="17">
        <v>1.5</v>
      </c>
      <c r="E48" s="19">
        <f t="shared" si="1"/>
        <v>3.8866009447974511E-5</v>
      </c>
      <c r="F48" s="19">
        <f t="shared" si="2"/>
        <v>7.8349211125982858E-5</v>
      </c>
      <c r="G48" s="20">
        <f t="shared" si="3"/>
        <v>5.2268493125224608E-2</v>
      </c>
      <c r="H48" s="20">
        <f t="shared" si="11"/>
        <v>0.40226849312522461</v>
      </c>
      <c r="I48" s="17">
        <v>1.8</v>
      </c>
      <c r="J48" s="19">
        <f t="shared" ref="J48:J49" si="22">$C48*$C$20*I48/($C$7*$C$5)</f>
        <v>2.3319605668784706E-5</v>
      </c>
      <c r="K48" s="19">
        <f t="shared" ref="K48:K49" si="23">J48*$C$9</f>
        <v>7.4619939787430806E-4</v>
      </c>
      <c r="L48" s="20">
        <f t="shared" si="6"/>
        <v>3.1361095875134762E-2</v>
      </c>
      <c r="M48" s="19">
        <f t="shared" si="7"/>
        <v>1.1104574127992718E-4</v>
      </c>
      <c r="N48" s="19">
        <f t="shared" si="8"/>
        <v>3.2037067252034864E-3</v>
      </c>
      <c r="O48" s="20">
        <f t="shared" ref="O48:O49" si="24">(M48*$C$12*$C$3/$C$4)*1000*60</f>
        <v>0.14933855178635602</v>
      </c>
      <c r="P48" s="20">
        <f t="shared" si="12"/>
        <v>1.1493385517863561</v>
      </c>
      <c r="Q48" s="21">
        <f t="shared" si="10"/>
        <v>2.8571428571428572</v>
      </c>
    </row>
    <row r="49" spans="2:17" s="22" customFormat="1" x14ac:dyDescent="0.25">
      <c r="B49" s="17">
        <v>0.2</v>
      </c>
      <c r="C49" s="18">
        <f t="shared" si="0"/>
        <v>10</v>
      </c>
      <c r="D49" s="17">
        <v>1.5</v>
      </c>
      <c r="E49" s="19">
        <f t="shared" si="1"/>
        <v>7.7732018895949022E-5</v>
      </c>
      <c r="F49" s="19">
        <f t="shared" si="2"/>
        <v>1.5669842225196572E-4</v>
      </c>
      <c r="G49" s="20">
        <f t="shared" si="3"/>
        <v>0.10453698625044922</v>
      </c>
      <c r="H49" s="20">
        <f t="shared" si="11"/>
        <v>0.45453698625044919</v>
      </c>
      <c r="I49" s="17">
        <v>1.8</v>
      </c>
      <c r="J49" s="19">
        <f t="shared" si="22"/>
        <v>4.6639211337569412E-5</v>
      </c>
      <c r="K49" s="19">
        <f t="shared" si="23"/>
        <v>1.4923987957486161E-3</v>
      </c>
      <c r="L49" s="20">
        <f t="shared" si="6"/>
        <v>6.2722191750269524E-2</v>
      </c>
      <c r="M49" s="19">
        <f t="shared" si="7"/>
        <v>2.2209148255985435E-4</v>
      </c>
      <c r="N49" s="19">
        <f t="shared" si="8"/>
        <v>6.4074134504069728E-3</v>
      </c>
      <c r="O49" s="20">
        <f t="shared" si="24"/>
        <v>0.29867710357271204</v>
      </c>
      <c r="P49" s="20">
        <f t="shared" si="12"/>
        <v>1.298677103572712</v>
      </c>
      <c r="Q49" s="21">
        <f t="shared" si="10"/>
        <v>2.8571428571428572</v>
      </c>
    </row>
  </sheetData>
  <mergeCells count="6">
    <mergeCell ref="D22:G22"/>
    <mergeCell ref="I22:L22"/>
    <mergeCell ref="M22:P22"/>
    <mergeCell ref="B2:C2"/>
    <mergeCell ref="F2:G2"/>
    <mergeCell ref="F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8B30-8038-4FA0-9E21-DBD666BC32EF}">
  <dimension ref="A2:Q45"/>
  <sheetViews>
    <sheetView tabSelected="1" topLeftCell="A7" zoomScale="85" zoomScaleNormal="85" workbookViewId="0">
      <selection activeCell="C45" sqref="C45"/>
    </sheetView>
  </sheetViews>
  <sheetFormatPr defaultRowHeight="15" x14ac:dyDescent="0.25"/>
  <cols>
    <col min="1" max="1" width="18.42578125" bestFit="1" customWidth="1"/>
    <col min="2" max="2" width="24.42578125" bestFit="1" customWidth="1"/>
    <col min="3" max="3" width="14" customWidth="1"/>
    <col min="4" max="4" width="4.140625" customWidth="1"/>
    <col min="5" max="5" width="15.7109375" customWidth="1"/>
    <col min="6" max="6" width="20.28515625" customWidth="1"/>
    <col min="7" max="7" width="19.5703125" customWidth="1"/>
    <col min="8" max="8" width="19.140625" bestFit="1" customWidth="1"/>
    <col min="9" max="9" width="4.140625" customWidth="1"/>
    <col min="10" max="10" width="14.85546875" customWidth="1"/>
    <col min="11" max="11" width="14.140625" customWidth="1"/>
    <col min="12" max="12" width="19.5703125" customWidth="1"/>
    <col min="13" max="13" width="14.85546875" customWidth="1"/>
    <col min="14" max="14" width="14.140625" customWidth="1"/>
    <col min="15" max="15" width="19.5703125" customWidth="1"/>
    <col min="16" max="16" width="19.140625" bestFit="1" customWidth="1"/>
    <col min="17" max="17" width="8.5703125" style="23" hidden="1" customWidth="1"/>
    <col min="18" max="18" width="12.42578125" bestFit="1" customWidth="1"/>
    <col min="20" max="21" width="9.28515625" bestFit="1" customWidth="1"/>
    <col min="22" max="22" width="11.28515625" bestFit="1" customWidth="1"/>
  </cols>
  <sheetData>
    <row r="2" spans="2:7" x14ac:dyDescent="0.25">
      <c r="B2" s="31" t="s">
        <v>33</v>
      </c>
      <c r="C2" s="32"/>
      <c r="F2" s="33" t="s">
        <v>34</v>
      </c>
      <c r="G2" s="33"/>
    </row>
    <row r="3" spans="2:7" x14ac:dyDescent="0.25">
      <c r="B3" s="4" t="s">
        <v>0</v>
      </c>
      <c r="C3" s="1">
        <v>273.14999999999998</v>
      </c>
      <c r="F3" s="1" t="s">
        <v>35</v>
      </c>
      <c r="G3" s="1">
        <v>0.4</v>
      </c>
    </row>
    <row r="4" spans="2:7" x14ac:dyDescent="0.25">
      <c r="B4" s="4" t="s">
        <v>1</v>
      </c>
      <c r="C4" s="1">
        <v>101325</v>
      </c>
    </row>
    <row r="5" spans="2:7" ht="17.25" x14ac:dyDescent="0.25">
      <c r="B5" s="4" t="s">
        <v>2</v>
      </c>
      <c r="C5" s="6">
        <v>96485.336500000005</v>
      </c>
      <c r="E5" s="3"/>
    </row>
    <row r="6" spans="2:7" ht="18" x14ac:dyDescent="0.35">
      <c r="B6" s="4" t="s">
        <v>3</v>
      </c>
      <c r="C6" s="10">
        <v>2</v>
      </c>
      <c r="E6" s="3"/>
      <c r="F6" s="33" t="s">
        <v>36</v>
      </c>
      <c r="G6" s="33"/>
    </row>
    <row r="7" spans="2:7" ht="18" x14ac:dyDescent="0.35">
      <c r="B7" s="4" t="s">
        <v>4</v>
      </c>
      <c r="C7" s="10">
        <v>4</v>
      </c>
      <c r="E7" s="3"/>
      <c r="F7" s="1" t="s">
        <v>37</v>
      </c>
      <c r="G7" s="1" t="s">
        <v>43</v>
      </c>
    </row>
    <row r="8" spans="2:7" ht="18.75" x14ac:dyDescent="0.35">
      <c r="B8" s="4" t="s">
        <v>5</v>
      </c>
      <c r="C8" s="8">
        <v>2.0158800000000001</v>
      </c>
      <c r="E8" s="3"/>
    </row>
    <row r="9" spans="2:7" ht="18.75" x14ac:dyDescent="0.35">
      <c r="B9" s="4" t="s">
        <v>6</v>
      </c>
      <c r="C9" s="8">
        <v>31.998799999999999</v>
      </c>
      <c r="E9" s="3"/>
      <c r="F9" t="s">
        <v>46</v>
      </c>
      <c r="G9" t="s">
        <v>47</v>
      </c>
    </row>
    <row r="10" spans="2:7" ht="18.75" x14ac:dyDescent="0.35">
      <c r="B10" s="4" t="s">
        <v>7</v>
      </c>
      <c r="C10" s="8">
        <v>28.013400000000001</v>
      </c>
      <c r="E10" s="3"/>
      <c r="F10" t="s">
        <v>48</v>
      </c>
      <c r="G10" t="s">
        <v>49</v>
      </c>
    </row>
    <row r="11" spans="2:7" ht="18.75" x14ac:dyDescent="0.35">
      <c r="B11" s="4" t="s">
        <v>8</v>
      </c>
      <c r="C11" s="5">
        <f>$C$9*$C$18+$C$10*(1-$C$18)</f>
        <v>28.850334</v>
      </c>
      <c r="E11" s="3"/>
      <c r="F11" t="s">
        <v>50</v>
      </c>
      <c r="G11" t="s">
        <v>51</v>
      </c>
    </row>
    <row r="12" spans="2:7" ht="17.25" x14ac:dyDescent="0.25">
      <c r="B12" s="4" t="s">
        <v>9</v>
      </c>
      <c r="C12" s="8">
        <v>8.3144626180000003</v>
      </c>
      <c r="E12" s="3"/>
      <c r="F12" t="s">
        <v>44</v>
      </c>
      <c r="G12" t="s">
        <v>45</v>
      </c>
    </row>
    <row r="13" spans="2:7" ht="17.25" x14ac:dyDescent="0.25">
      <c r="B13" s="14" t="s">
        <v>10</v>
      </c>
      <c r="C13" s="15">
        <v>8314.4626179999996</v>
      </c>
      <c r="E13" s="3"/>
      <c r="F13" t="s">
        <v>53</v>
      </c>
      <c r="G13" t="s">
        <v>54</v>
      </c>
    </row>
    <row r="14" spans="2:7" ht="18" customHeight="1" x14ac:dyDescent="0.25">
      <c r="B14" s="9" t="s">
        <v>11</v>
      </c>
      <c r="C14" s="1">
        <f>$C$12*$C$3/$C$4</f>
        <v>2.2413969544601037E-2</v>
      </c>
      <c r="E14" s="3"/>
      <c r="F14" t="s">
        <v>55</v>
      </c>
      <c r="G14" t="s">
        <v>56</v>
      </c>
    </row>
    <row r="15" spans="2:7" ht="18" customHeight="1" x14ac:dyDescent="0.35">
      <c r="B15" s="9" t="s">
        <v>12</v>
      </c>
      <c r="C15" s="1">
        <f>C14*1000</f>
        <v>22.413969544601038</v>
      </c>
      <c r="E15" s="3"/>
      <c r="F15" t="s">
        <v>57</v>
      </c>
      <c r="G15" t="s">
        <v>58</v>
      </c>
    </row>
    <row r="16" spans="2:7" ht="18.75" x14ac:dyDescent="0.35">
      <c r="B16" s="7" t="s">
        <v>13</v>
      </c>
      <c r="C16" s="8">
        <f>C8*10^-3/$C$14</f>
        <v>8.9938553543077115E-2</v>
      </c>
      <c r="E16" s="3"/>
      <c r="G16" t="s">
        <v>59</v>
      </c>
    </row>
    <row r="17" spans="2:17" ht="18.75" x14ac:dyDescent="0.35">
      <c r="B17" s="7" t="s">
        <v>13</v>
      </c>
      <c r="C17" s="8">
        <f>C9*10^-3/$C$14</f>
        <v>1.4276275309612754</v>
      </c>
      <c r="E17" s="3"/>
      <c r="F17" s="3"/>
      <c r="G17" s="3" t="s">
        <v>60</v>
      </c>
      <c r="H17" s="3"/>
      <c r="I17" s="3"/>
    </row>
    <row r="18" spans="2:17" ht="18" x14ac:dyDescent="0.35">
      <c r="B18" s="4" t="s">
        <v>14</v>
      </c>
      <c r="C18" s="6">
        <v>0.21</v>
      </c>
    </row>
    <row r="19" spans="2:17" x14ac:dyDescent="0.25">
      <c r="B19" s="4" t="s">
        <v>15</v>
      </c>
      <c r="C19" s="6">
        <v>50</v>
      </c>
    </row>
    <row r="20" spans="2:17" x14ac:dyDescent="0.25">
      <c r="B20" s="4" t="s">
        <v>16</v>
      </c>
      <c r="C20" s="10">
        <v>1</v>
      </c>
    </row>
    <row r="21" spans="2:17" x14ac:dyDescent="0.25">
      <c r="B21" s="11"/>
      <c r="C21" s="12"/>
    </row>
    <row r="22" spans="2:17" x14ac:dyDescent="0.25">
      <c r="D22" s="27" t="s">
        <v>17</v>
      </c>
      <c r="E22" s="27"/>
      <c r="F22" s="27"/>
      <c r="G22" s="27"/>
      <c r="H22" s="13"/>
      <c r="I22" s="27" t="s">
        <v>18</v>
      </c>
      <c r="J22" s="27"/>
      <c r="K22" s="27"/>
      <c r="L22" s="27"/>
      <c r="M22" s="28" t="s">
        <v>19</v>
      </c>
      <c r="N22" s="29"/>
      <c r="O22" s="29"/>
      <c r="P22" s="30"/>
      <c r="Q22" s="2"/>
    </row>
    <row r="23" spans="2:17" s="16" customFormat="1" ht="45" x14ac:dyDescent="0.25">
      <c r="B23" s="13" t="s">
        <v>20</v>
      </c>
      <c r="C23" s="13" t="s">
        <v>21</v>
      </c>
      <c r="D23" s="13" t="s">
        <v>38</v>
      </c>
      <c r="E23" s="13" t="s">
        <v>23</v>
      </c>
      <c r="F23" s="13" t="s">
        <v>24</v>
      </c>
      <c r="G23" s="13" t="s">
        <v>25</v>
      </c>
      <c r="H23" s="13" t="s">
        <v>26</v>
      </c>
      <c r="I23" s="13" t="s">
        <v>39</v>
      </c>
      <c r="J23" s="13" t="s">
        <v>23</v>
      </c>
      <c r="K23" s="13" t="s">
        <v>24</v>
      </c>
      <c r="L23" s="13" t="s">
        <v>25</v>
      </c>
      <c r="M23" s="13" t="s">
        <v>23</v>
      </c>
      <c r="N23" s="13" t="s">
        <v>24</v>
      </c>
      <c r="O23" s="13" t="s">
        <v>25</v>
      </c>
      <c r="P23" s="13" t="s">
        <v>26</v>
      </c>
      <c r="Q23" s="13" t="s">
        <v>27</v>
      </c>
    </row>
    <row r="24" spans="2:17" ht="17.25" x14ac:dyDescent="0.25">
      <c r="B24" s="2" t="s">
        <v>28</v>
      </c>
      <c r="C24" s="2" t="s">
        <v>29</v>
      </c>
      <c r="D24" s="2"/>
      <c r="E24" s="2" t="s">
        <v>30</v>
      </c>
      <c r="F24" s="2" t="s">
        <v>31</v>
      </c>
      <c r="G24" s="2" t="s">
        <v>32</v>
      </c>
      <c r="H24" s="2" t="s">
        <v>32</v>
      </c>
      <c r="I24" s="2"/>
      <c r="J24" s="2" t="s">
        <v>30</v>
      </c>
      <c r="K24" s="2" t="s">
        <v>31</v>
      </c>
      <c r="L24" s="2" t="s">
        <v>32</v>
      </c>
      <c r="M24" s="2" t="s">
        <v>30</v>
      </c>
      <c r="N24" s="2" t="s">
        <v>31</v>
      </c>
      <c r="O24" s="2" t="s">
        <v>32</v>
      </c>
      <c r="P24" s="2" t="s">
        <v>32</v>
      </c>
      <c r="Q24" s="2"/>
    </row>
    <row r="25" spans="2:17" s="22" customFormat="1" x14ac:dyDescent="0.25">
      <c r="B25" s="17">
        <v>0.1</v>
      </c>
      <c r="C25" s="18">
        <f t="shared" ref="C25:C42" si="0">B25*$C$19</f>
        <v>5</v>
      </c>
      <c r="D25" s="17">
        <v>1.5</v>
      </c>
      <c r="E25" s="19">
        <f t="shared" ref="E25:E42" si="1">$C25*$C$20*D25/($C$6*$C$5)</f>
        <v>3.8866009447974511E-5</v>
      </c>
      <c r="F25" s="19">
        <f t="shared" ref="F25:F42" si="2">E25*$C$8</f>
        <v>7.8349211125982858E-5</v>
      </c>
      <c r="G25" s="20">
        <f t="shared" ref="G25:G42" si="3">(E25*$C$12*$C$3/$C$4)*1000*60</f>
        <v>5.2268493125224608E-2</v>
      </c>
      <c r="H25" s="20">
        <f>G25+$G$3</f>
        <v>0.45226849312522466</v>
      </c>
      <c r="I25" s="17">
        <v>1.8</v>
      </c>
      <c r="J25" s="19">
        <f t="shared" ref="J25:J42" si="4">$C25*$C$20*I25/($C$7*$C$5)</f>
        <v>2.3319605668784706E-5</v>
      </c>
      <c r="K25" s="19">
        <f t="shared" ref="K25:K42" si="5">J25*$C$9</f>
        <v>7.4619939787430806E-4</v>
      </c>
      <c r="L25" s="20">
        <f t="shared" ref="L25:L42" si="6">(J25*$C$12*$C$3/$C$4)*1000*60</f>
        <v>3.1361095875134762E-2</v>
      </c>
      <c r="M25" s="19">
        <f t="shared" ref="M25:M42" si="7">$J25/$C$18</f>
        <v>1.1104574127992718E-4</v>
      </c>
      <c r="N25" s="19">
        <f t="shared" ref="N25:N42" si="8">M25*$C$11</f>
        <v>3.2037067252034864E-3</v>
      </c>
      <c r="O25" s="20">
        <f t="shared" ref="O25:O42" si="9">(M25*$C$12*$C$3/$C$4)*1000*60</f>
        <v>0.14933855178635602</v>
      </c>
      <c r="P25" s="24">
        <f>H25*Q25</f>
        <v>1.2921956946434991</v>
      </c>
      <c r="Q25" s="24">
        <f t="shared" ref="Q25:Q42" si="10">O25/G25</f>
        <v>2.8571428571428572</v>
      </c>
    </row>
    <row r="26" spans="2:17" s="22" customFormat="1" x14ac:dyDescent="0.25">
      <c r="B26" s="17">
        <v>0.15</v>
      </c>
      <c r="C26" s="18">
        <f t="shared" si="0"/>
        <v>7.5</v>
      </c>
      <c r="D26" s="17">
        <v>1.5</v>
      </c>
      <c r="E26" s="19">
        <f t="shared" si="1"/>
        <v>5.8299014171961766E-5</v>
      </c>
      <c r="F26" s="19">
        <f t="shared" si="2"/>
        <v>1.1752381668897429E-4</v>
      </c>
      <c r="G26" s="20">
        <f t="shared" si="3"/>
        <v>7.8402739687836911E-2</v>
      </c>
      <c r="H26" s="20">
        <f t="shared" ref="H26:H42" si="11">G26+$G$3</f>
        <v>0.47840273968783692</v>
      </c>
      <c r="I26" s="17">
        <v>1.8</v>
      </c>
      <c r="J26" s="19">
        <f t="shared" si="4"/>
        <v>3.4979408503177057E-5</v>
      </c>
      <c r="K26" s="19">
        <f t="shared" si="5"/>
        <v>1.1192990968114621E-3</v>
      </c>
      <c r="L26" s="20">
        <f t="shared" si="6"/>
        <v>4.7041643812702143E-2</v>
      </c>
      <c r="M26" s="19">
        <f t="shared" si="7"/>
        <v>1.6656861191989076E-4</v>
      </c>
      <c r="N26" s="19">
        <f t="shared" si="8"/>
        <v>4.8055600878052296E-3</v>
      </c>
      <c r="O26" s="20">
        <f t="shared" si="9"/>
        <v>0.22400782767953401</v>
      </c>
      <c r="P26" s="24">
        <f t="shared" ref="P26:P42" si="12">H26*Q26</f>
        <v>1.3668649705366767</v>
      </c>
      <c r="Q26" s="24">
        <f t="shared" si="10"/>
        <v>2.8571428571428568</v>
      </c>
    </row>
    <row r="27" spans="2:17" s="22" customFormat="1" x14ac:dyDescent="0.25">
      <c r="B27" s="17">
        <v>0.2</v>
      </c>
      <c r="C27" s="18">
        <f t="shared" si="0"/>
        <v>10</v>
      </c>
      <c r="D27" s="17">
        <v>1.5</v>
      </c>
      <c r="E27" s="19">
        <f t="shared" si="1"/>
        <v>7.7732018895949022E-5</v>
      </c>
      <c r="F27" s="19">
        <f t="shared" si="2"/>
        <v>1.5669842225196572E-4</v>
      </c>
      <c r="G27" s="20">
        <f t="shared" si="3"/>
        <v>0.10453698625044922</v>
      </c>
      <c r="H27" s="20">
        <f t="shared" si="11"/>
        <v>0.50453698625044918</v>
      </c>
      <c r="I27" s="17">
        <v>1.8</v>
      </c>
      <c r="J27" s="19">
        <f t="shared" si="4"/>
        <v>4.6639211337569412E-5</v>
      </c>
      <c r="K27" s="19">
        <f t="shared" si="5"/>
        <v>1.4923987957486161E-3</v>
      </c>
      <c r="L27" s="20">
        <f t="shared" si="6"/>
        <v>6.2722191750269524E-2</v>
      </c>
      <c r="M27" s="19">
        <f t="shared" si="7"/>
        <v>2.2209148255985435E-4</v>
      </c>
      <c r="N27" s="19">
        <f t="shared" si="8"/>
        <v>6.4074134504069728E-3</v>
      </c>
      <c r="O27" s="20">
        <f t="shared" si="9"/>
        <v>0.29867710357271204</v>
      </c>
      <c r="P27" s="24">
        <f t="shared" si="12"/>
        <v>1.4415342464298548</v>
      </c>
      <c r="Q27" s="24">
        <f t="shared" si="10"/>
        <v>2.8571428571428572</v>
      </c>
    </row>
    <row r="28" spans="2:17" s="22" customFormat="1" x14ac:dyDescent="0.25">
      <c r="B28" s="17">
        <v>0.25</v>
      </c>
      <c r="C28" s="18">
        <f t="shared" si="0"/>
        <v>12.5</v>
      </c>
      <c r="D28" s="17">
        <v>1.5</v>
      </c>
      <c r="E28" s="19">
        <f t="shared" si="1"/>
        <v>9.716502361993627E-5</v>
      </c>
      <c r="F28" s="19">
        <f t="shared" si="2"/>
        <v>1.9587302781495715E-4</v>
      </c>
      <c r="G28" s="20">
        <f t="shared" si="3"/>
        <v>0.13067123281306153</v>
      </c>
      <c r="H28" s="20">
        <f t="shared" si="11"/>
        <v>0.53067123281306161</v>
      </c>
      <c r="I28" s="17">
        <v>1.8</v>
      </c>
      <c r="J28" s="19">
        <f t="shared" si="4"/>
        <v>5.8299014171961766E-5</v>
      </c>
      <c r="K28" s="19">
        <f t="shared" si="5"/>
        <v>1.8654984946857702E-3</v>
      </c>
      <c r="L28" s="20">
        <f t="shared" si="6"/>
        <v>7.8402739687836911E-2</v>
      </c>
      <c r="M28" s="19">
        <f t="shared" si="7"/>
        <v>2.7761435319981795E-4</v>
      </c>
      <c r="N28" s="19">
        <f t="shared" si="8"/>
        <v>8.0092668130087169E-3</v>
      </c>
      <c r="O28" s="20">
        <f t="shared" si="9"/>
        <v>0.37334637946589</v>
      </c>
      <c r="P28" s="24">
        <f t="shared" si="12"/>
        <v>1.5162035223230328</v>
      </c>
      <c r="Q28" s="24">
        <f t="shared" si="10"/>
        <v>2.8571428571428563</v>
      </c>
    </row>
    <row r="29" spans="2:17" s="22" customFormat="1" x14ac:dyDescent="0.25">
      <c r="B29" s="17">
        <v>0.3</v>
      </c>
      <c r="C29" s="18">
        <f t="shared" si="0"/>
        <v>15</v>
      </c>
      <c r="D29" s="17">
        <v>1.5</v>
      </c>
      <c r="E29" s="19">
        <f t="shared" si="1"/>
        <v>1.1659802834392353E-4</v>
      </c>
      <c r="F29" s="19">
        <f t="shared" si="2"/>
        <v>2.3504763337794859E-4</v>
      </c>
      <c r="G29" s="20">
        <f t="shared" si="3"/>
        <v>0.15680547937567382</v>
      </c>
      <c r="H29" s="20">
        <f t="shared" si="11"/>
        <v>0.55680547937567382</v>
      </c>
      <c r="I29" s="17">
        <v>1.8</v>
      </c>
      <c r="J29" s="19">
        <f t="shared" si="4"/>
        <v>6.9958817006354114E-5</v>
      </c>
      <c r="K29" s="19">
        <f t="shared" si="5"/>
        <v>2.2385981936229242E-3</v>
      </c>
      <c r="L29" s="20">
        <f t="shared" si="6"/>
        <v>9.4083287625404285E-2</v>
      </c>
      <c r="M29" s="19">
        <f t="shared" si="7"/>
        <v>3.3313722383978151E-4</v>
      </c>
      <c r="N29" s="19">
        <f t="shared" si="8"/>
        <v>9.6111201756104592E-3</v>
      </c>
      <c r="O29" s="20">
        <f t="shared" si="9"/>
        <v>0.44801565535906801</v>
      </c>
      <c r="P29" s="24">
        <f t="shared" si="12"/>
        <v>1.5908727982162107</v>
      </c>
      <c r="Q29" s="24">
        <f t="shared" si="10"/>
        <v>2.8571428571428568</v>
      </c>
    </row>
    <row r="30" spans="2:17" s="22" customFormat="1" x14ac:dyDescent="0.25">
      <c r="B30" s="17">
        <v>0.35</v>
      </c>
      <c r="C30" s="18">
        <f t="shared" si="0"/>
        <v>17.5</v>
      </c>
      <c r="D30" s="17">
        <v>1.5</v>
      </c>
      <c r="E30" s="19">
        <f t="shared" si="1"/>
        <v>1.3603103306791079E-4</v>
      </c>
      <c r="F30" s="19">
        <f t="shared" si="2"/>
        <v>2.7422223894094002E-4</v>
      </c>
      <c r="G30" s="20">
        <f t="shared" si="3"/>
        <v>0.18293972593828617</v>
      </c>
      <c r="H30" s="20">
        <f t="shared" si="11"/>
        <v>0.58293972593828625</v>
      </c>
      <c r="I30" s="17">
        <v>1.8</v>
      </c>
      <c r="J30" s="19">
        <f t="shared" si="4"/>
        <v>8.1618619840746469E-5</v>
      </c>
      <c r="K30" s="19">
        <f t="shared" si="5"/>
        <v>2.611697892560078E-3</v>
      </c>
      <c r="L30" s="20">
        <f t="shared" si="6"/>
        <v>0.10976383556297167</v>
      </c>
      <c r="M30" s="19">
        <f t="shared" si="7"/>
        <v>3.8866009447974508E-4</v>
      </c>
      <c r="N30" s="19">
        <f t="shared" si="8"/>
        <v>1.1212973538212202E-2</v>
      </c>
      <c r="O30" s="20">
        <f t="shared" si="9"/>
        <v>0.52268493125224613</v>
      </c>
      <c r="P30" s="24">
        <f t="shared" si="12"/>
        <v>1.6655420741093891</v>
      </c>
      <c r="Q30" s="24">
        <f t="shared" si="10"/>
        <v>2.8571428571428568</v>
      </c>
    </row>
    <row r="31" spans="2:17" s="22" customFormat="1" x14ac:dyDescent="0.25">
      <c r="B31" s="17">
        <v>0.4</v>
      </c>
      <c r="C31" s="18">
        <f t="shared" si="0"/>
        <v>20</v>
      </c>
      <c r="D31" s="17">
        <v>1.5</v>
      </c>
      <c r="E31" s="19">
        <f t="shared" si="1"/>
        <v>1.5546403779189804E-4</v>
      </c>
      <c r="F31" s="19">
        <f t="shared" si="2"/>
        <v>3.1339684450393143E-4</v>
      </c>
      <c r="G31" s="20">
        <f t="shared" si="3"/>
        <v>0.20907397250089843</v>
      </c>
      <c r="H31" s="20">
        <f t="shared" si="11"/>
        <v>0.60907397250089845</v>
      </c>
      <c r="I31" s="17">
        <v>1.8</v>
      </c>
      <c r="J31" s="19">
        <f t="shared" si="4"/>
        <v>9.3278422675138823E-5</v>
      </c>
      <c r="K31" s="19">
        <f t="shared" si="5"/>
        <v>2.9847975914972322E-3</v>
      </c>
      <c r="L31" s="20">
        <f t="shared" si="6"/>
        <v>0.12544438350053905</v>
      </c>
      <c r="M31" s="19">
        <f t="shared" si="7"/>
        <v>4.441829651197087E-4</v>
      </c>
      <c r="N31" s="19">
        <f t="shared" si="8"/>
        <v>1.2814826900813946E-2</v>
      </c>
      <c r="O31" s="20">
        <f t="shared" si="9"/>
        <v>0.59735420714542409</v>
      </c>
      <c r="P31" s="24">
        <f t="shared" si="12"/>
        <v>1.7402113500025671</v>
      </c>
      <c r="Q31" s="24">
        <f t="shared" si="10"/>
        <v>2.8571428571428572</v>
      </c>
    </row>
    <row r="32" spans="2:17" s="22" customFormat="1" x14ac:dyDescent="0.25">
      <c r="B32" s="17">
        <v>0.35</v>
      </c>
      <c r="C32" s="18">
        <f t="shared" si="0"/>
        <v>17.5</v>
      </c>
      <c r="D32" s="17">
        <v>1.5</v>
      </c>
      <c r="E32" s="19">
        <f t="shared" si="1"/>
        <v>1.3603103306791079E-4</v>
      </c>
      <c r="F32" s="19">
        <f t="shared" si="2"/>
        <v>2.7422223894094002E-4</v>
      </c>
      <c r="G32" s="20">
        <f t="shared" si="3"/>
        <v>0.18293972593828617</v>
      </c>
      <c r="H32" s="20">
        <f t="shared" si="11"/>
        <v>0.58293972593828625</v>
      </c>
      <c r="I32" s="17">
        <v>1.8</v>
      </c>
      <c r="J32" s="19">
        <f t="shared" si="4"/>
        <v>8.1618619840746469E-5</v>
      </c>
      <c r="K32" s="19">
        <f t="shared" si="5"/>
        <v>2.611697892560078E-3</v>
      </c>
      <c r="L32" s="20">
        <f t="shared" si="6"/>
        <v>0.10976383556297167</v>
      </c>
      <c r="M32" s="19">
        <f t="shared" si="7"/>
        <v>3.8866009447974508E-4</v>
      </c>
      <c r="N32" s="19">
        <f t="shared" si="8"/>
        <v>1.1212973538212202E-2</v>
      </c>
      <c r="O32" s="20">
        <f t="shared" si="9"/>
        <v>0.52268493125224613</v>
      </c>
      <c r="P32" s="24">
        <f t="shared" si="12"/>
        <v>1.6655420741093891</v>
      </c>
      <c r="Q32" s="24">
        <f t="shared" si="10"/>
        <v>2.8571428571428568</v>
      </c>
    </row>
    <row r="33" spans="1:17" s="22" customFormat="1" x14ac:dyDescent="0.25">
      <c r="B33" s="17">
        <v>0.3</v>
      </c>
      <c r="C33" s="18">
        <f t="shared" si="0"/>
        <v>15</v>
      </c>
      <c r="D33" s="17">
        <v>1.5</v>
      </c>
      <c r="E33" s="19">
        <f t="shared" si="1"/>
        <v>1.1659802834392353E-4</v>
      </c>
      <c r="F33" s="19">
        <f t="shared" si="2"/>
        <v>2.3504763337794859E-4</v>
      </c>
      <c r="G33" s="20">
        <f t="shared" si="3"/>
        <v>0.15680547937567382</v>
      </c>
      <c r="H33" s="20">
        <f t="shared" si="11"/>
        <v>0.55680547937567382</v>
      </c>
      <c r="I33" s="17">
        <v>1.8</v>
      </c>
      <c r="J33" s="19">
        <f t="shared" si="4"/>
        <v>6.9958817006354114E-5</v>
      </c>
      <c r="K33" s="19">
        <f t="shared" si="5"/>
        <v>2.2385981936229242E-3</v>
      </c>
      <c r="L33" s="20">
        <f t="shared" si="6"/>
        <v>9.4083287625404285E-2</v>
      </c>
      <c r="M33" s="19">
        <f t="shared" si="7"/>
        <v>3.3313722383978151E-4</v>
      </c>
      <c r="N33" s="19">
        <f t="shared" si="8"/>
        <v>9.6111201756104592E-3</v>
      </c>
      <c r="O33" s="20">
        <f t="shared" si="9"/>
        <v>0.44801565535906801</v>
      </c>
      <c r="P33" s="24">
        <f t="shared" si="12"/>
        <v>1.5908727982162107</v>
      </c>
      <c r="Q33" s="24">
        <f t="shared" si="10"/>
        <v>2.8571428571428568</v>
      </c>
    </row>
    <row r="34" spans="1:17" s="22" customFormat="1" x14ac:dyDescent="0.25">
      <c r="B34" s="17">
        <v>0.25</v>
      </c>
      <c r="C34" s="18">
        <f t="shared" si="0"/>
        <v>12.5</v>
      </c>
      <c r="D34" s="17">
        <v>1.5</v>
      </c>
      <c r="E34" s="19">
        <f t="shared" si="1"/>
        <v>9.716502361993627E-5</v>
      </c>
      <c r="F34" s="19">
        <f t="shared" si="2"/>
        <v>1.9587302781495715E-4</v>
      </c>
      <c r="G34" s="20">
        <f t="shared" si="3"/>
        <v>0.13067123281306153</v>
      </c>
      <c r="H34" s="20">
        <f t="shared" si="11"/>
        <v>0.53067123281306161</v>
      </c>
      <c r="I34" s="17">
        <v>1.8</v>
      </c>
      <c r="J34" s="19">
        <f t="shared" si="4"/>
        <v>5.8299014171961766E-5</v>
      </c>
      <c r="K34" s="19">
        <f t="shared" si="5"/>
        <v>1.8654984946857702E-3</v>
      </c>
      <c r="L34" s="20">
        <f t="shared" si="6"/>
        <v>7.8402739687836911E-2</v>
      </c>
      <c r="M34" s="19">
        <f t="shared" si="7"/>
        <v>2.7761435319981795E-4</v>
      </c>
      <c r="N34" s="19">
        <f t="shared" si="8"/>
        <v>8.0092668130087169E-3</v>
      </c>
      <c r="O34" s="20">
        <f t="shared" si="9"/>
        <v>0.37334637946589</v>
      </c>
      <c r="P34" s="24">
        <f t="shared" si="12"/>
        <v>1.5162035223230328</v>
      </c>
      <c r="Q34" s="24">
        <f t="shared" si="10"/>
        <v>2.8571428571428563</v>
      </c>
    </row>
    <row r="35" spans="1:17" s="22" customFormat="1" x14ac:dyDescent="0.25">
      <c r="B35" s="17">
        <v>0.2</v>
      </c>
      <c r="C35" s="18">
        <f t="shared" si="0"/>
        <v>10</v>
      </c>
      <c r="D35" s="17">
        <v>1.5</v>
      </c>
      <c r="E35" s="19">
        <f t="shared" si="1"/>
        <v>7.7732018895949022E-5</v>
      </c>
      <c r="F35" s="19">
        <f t="shared" si="2"/>
        <v>1.5669842225196572E-4</v>
      </c>
      <c r="G35" s="20">
        <f t="shared" si="3"/>
        <v>0.10453698625044922</v>
      </c>
      <c r="H35" s="20">
        <f t="shared" si="11"/>
        <v>0.50453698625044918</v>
      </c>
      <c r="I35" s="17">
        <v>1.8</v>
      </c>
      <c r="J35" s="19">
        <f t="shared" si="4"/>
        <v>4.6639211337569412E-5</v>
      </c>
      <c r="K35" s="19">
        <f t="shared" si="5"/>
        <v>1.4923987957486161E-3</v>
      </c>
      <c r="L35" s="20">
        <f t="shared" si="6"/>
        <v>6.2722191750269524E-2</v>
      </c>
      <c r="M35" s="19">
        <f t="shared" si="7"/>
        <v>2.2209148255985435E-4</v>
      </c>
      <c r="N35" s="19">
        <f t="shared" si="8"/>
        <v>6.4074134504069728E-3</v>
      </c>
      <c r="O35" s="20">
        <f t="shared" si="9"/>
        <v>0.29867710357271204</v>
      </c>
      <c r="P35" s="24">
        <f t="shared" si="12"/>
        <v>1.4415342464298548</v>
      </c>
      <c r="Q35" s="24">
        <f t="shared" si="10"/>
        <v>2.8571428571428572</v>
      </c>
    </row>
    <row r="36" spans="1:17" s="22" customFormat="1" x14ac:dyDescent="0.25">
      <c r="B36" s="17">
        <v>0.15</v>
      </c>
      <c r="C36" s="18">
        <f t="shared" si="0"/>
        <v>7.5</v>
      </c>
      <c r="D36" s="17">
        <v>1.5</v>
      </c>
      <c r="E36" s="19">
        <f t="shared" si="1"/>
        <v>5.8299014171961766E-5</v>
      </c>
      <c r="F36" s="19">
        <f t="shared" si="2"/>
        <v>1.1752381668897429E-4</v>
      </c>
      <c r="G36" s="20">
        <f t="shared" si="3"/>
        <v>7.8402739687836911E-2</v>
      </c>
      <c r="H36" s="20">
        <f t="shared" si="11"/>
        <v>0.47840273968783692</v>
      </c>
      <c r="I36" s="17">
        <v>1.8</v>
      </c>
      <c r="J36" s="19">
        <f t="shared" si="4"/>
        <v>3.4979408503177057E-5</v>
      </c>
      <c r="K36" s="19">
        <f t="shared" si="5"/>
        <v>1.1192990968114621E-3</v>
      </c>
      <c r="L36" s="20">
        <f t="shared" si="6"/>
        <v>4.7041643812702143E-2</v>
      </c>
      <c r="M36" s="19">
        <f t="shared" si="7"/>
        <v>1.6656861191989076E-4</v>
      </c>
      <c r="N36" s="19">
        <f t="shared" si="8"/>
        <v>4.8055600878052296E-3</v>
      </c>
      <c r="O36" s="20">
        <f t="shared" si="9"/>
        <v>0.22400782767953401</v>
      </c>
      <c r="P36" s="24">
        <f t="shared" si="12"/>
        <v>1.3668649705366767</v>
      </c>
      <c r="Q36" s="24">
        <f t="shared" si="10"/>
        <v>2.8571428571428568</v>
      </c>
    </row>
    <row r="37" spans="1:17" s="22" customFormat="1" x14ac:dyDescent="0.25">
      <c r="B37" s="17">
        <v>0.1</v>
      </c>
      <c r="C37" s="18">
        <f t="shared" si="0"/>
        <v>5</v>
      </c>
      <c r="D37" s="17">
        <v>1.5</v>
      </c>
      <c r="E37" s="19">
        <f t="shared" si="1"/>
        <v>3.8866009447974511E-5</v>
      </c>
      <c r="F37" s="19">
        <f t="shared" si="2"/>
        <v>7.8349211125982858E-5</v>
      </c>
      <c r="G37" s="20">
        <f t="shared" si="3"/>
        <v>5.2268493125224608E-2</v>
      </c>
      <c r="H37" s="20">
        <f t="shared" si="11"/>
        <v>0.45226849312522466</v>
      </c>
      <c r="I37" s="17">
        <v>1.8</v>
      </c>
      <c r="J37" s="19">
        <f t="shared" si="4"/>
        <v>2.3319605668784706E-5</v>
      </c>
      <c r="K37" s="19">
        <f t="shared" si="5"/>
        <v>7.4619939787430806E-4</v>
      </c>
      <c r="L37" s="20">
        <f t="shared" si="6"/>
        <v>3.1361095875134762E-2</v>
      </c>
      <c r="M37" s="19">
        <f t="shared" si="7"/>
        <v>1.1104574127992718E-4</v>
      </c>
      <c r="N37" s="19">
        <f t="shared" si="8"/>
        <v>3.2037067252034864E-3</v>
      </c>
      <c r="O37" s="20">
        <f t="shared" si="9"/>
        <v>0.14933855178635602</v>
      </c>
      <c r="P37" s="24">
        <f t="shared" si="12"/>
        <v>1.2921956946434991</v>
      </c>
      <c r="Q37" s="24">
        <f t="shared" si="10"/>
        <v>2.8571428571428572</v>
      </c>
    </row>
    <row r="38" spans="1:17" s="22" customFormat="1" x14ac:dyDescent="0.25">
      <c r="B38" s="17">
        <v>0.05</v>
      </c>
      <c r="C38" s="18">
        <f t="shared" si="0"/>
        <v>2.5</v>
      </c>
      <c r="D38" s="17">
        <v>1.5</v>
      </c>
      <c r="E38" s="19">
        <f t="shared" si="1"/>
        <v>1.9433004723987255E-5</v>
      </c>
      <c r="F38" s="19">
        <f t="shared" si="2"/>
        <v>3.9174605562991429E-5</v>
      </c>
      <c r="G38" s="20">
        <f t="shared" si="3"/>
        <v>2.6134246562612304E-2</v>
      </c>
      <c r="H38" s="20">
        <f t="shared" si="11"/>
        <v>0.42613424656261234</v>
      </c>
      <c r="I38" s="17">
        <v>1.8</v>
      </c>
      <c r="J38" s="19">
        <f t="shared" si="4"/>
        <v>1.1659802834392353E-5</v>
      </c>
      <c r="K38" s="19">
        <f t="shared" si="5"/>
        <v>3.7309969893715403E-4</v>
      </c>
      <c r="L38" s="20">
        <f t="shared" si="6"/>
        <v>1.5680547937567381E-2</v>
      </c>
      <c r="M38" s="19">
        <f t="shared" si="7"/>
        <v>5.5522870639963588E-5</v>
      </c>
      <c r="N38" s="19">
        <f t="shared" si="8"/>
        <v>1.6018533626017432E-3</v>
      </c>
      <c r="O38" s="20">
        <f t="shared" si="9"/>
        <v>7.4669275893178011E-2</v>
      </c>
      <c r="P38" s="24">
        <f t="shared" si="12"/>
        <v>1.217526418750321</v>
      </c>
      <c r="Q38" s="24">
        <f t="shared" si="10"/>
        <v>2.8571428571428572</v>
      </c>
    </row>
    <row r="39" spans="1:17" s="22" customFormat="1" x14ac:dyDescent="0.25">
      <c r="B39" s="17">
        <v>0.02</v>
      </c>
      <c r="C39" s="18">
        <f t="shared" si="0"/>
        <v>1</v>
      </c>
      <c r="D39" s="17">
        <v>1.5</v>
      </c>
      <c r="E39" s="19">
        <f t="shared" si="1"/>
        <v>7.7732018895949025E-6</v>
      </c>
      <c r="F39" s="19">
        <f t="shared" si="2"/>
        <v>1.5669842225196572E-5</v>
      </c>
      <c r="G39" s="20">
        <f t="shared" si="3"/>
        <v>1.0453698625044923E-2</v>
      </c>
      <c r="H39" s="20">
        <f t="shared" si="11"/>
        <v>0.41045369862504494</v>
      </c>
      <c r="I39" s="17">
        <v>1.8</v>
      </c>
      <c r="J39" s="19">
        <f t="shared" si="4"/>
        <v>4.6639211337569415E-6</v>
      </c>
      <c r="K39" s="19">
        <f t="shared" si="5"/>
        <v>1.4923987957486161E-4</v>
      </c>
      <c r="L39" s="20">
        <f t="shared" si="6"/>
        <v>6.2722191750269538E-3</v>
      </c>
      <c r="M39" s="19">
        <f t="shared" si="7"/>
        <v>2.2209148255985437E-5</v>
      </c>
      <c r="N39" s="19">
        <f t="shared" si="8"/>
        <v>6.4074134504069741E-4</v>
      </c>
      <c r="O39" s="20">
        <f t="shared" si="9"/>
        <v>2.9867710357271211E-2</v>
      </c>
      <c r="P39" s="24">
        <f t="shared" si="12"/>
        <v>1.1727248532144141</v>
      </c>
      <c r="Q39" s="24">
        <f t="shared" si="10"/>
        <v>2.8571428571428572</v>
      </c>
    </row>
    <row r="40" spans="1:17" s="22" customFormat="1" x14ac:dyDescent="0.25">
      <c r="B40" s="17">
        <v>0.05</v>
      </c>
      <c r="C40" s="18">
        <f t="shared" si="0"/>
        <v>2.5</v>
      </c>
      <c r="D40" s="17">
        <v>1.5</v>
      </c>
      <c r="E40" s="19">
        <f t="shared" si="1"/>
        <v>1.9433004723987255E-5</v>
      </c>
      <c r="F40" s="19">
        <f t="shared" si="2"/>
        <v>3.9174605562991429E-5</v>
      </c>
      <c r="G40" s="20">
        <f t="shared" si="3"/>
        <v>2.6134246562612304E-2</v>
      </c>
      <c r="H40" s="20">
        <f t="shared" si="11"/>
        <v>0.42613424656261234</v>
      </c>
      <c r="I40" s="17">
        <v>1.8</v>
      </c>
      <c r="J40" s="19">
        <f t="shared" si="4"/>
        <v>1.1659802834392353E-5</v>
      </c>
      <c r="K40" s="19">
        <f t="shared" si="5"/>
        <v>3.7309969893715403E-4</v>
      </c>
      <c r="L40" s="20">
        <f t="shared" si="6"/>
        <v>1.5680547937567381E-2</v>
      </c>
      <c r="M40" s="19">
        <f t="shared" si="7"/>
        <v>5.5522870639963588E-5</v>
      </c>
      <c r="N40" s="19">
        <f t="shared" si="8"/>
        <v>1.6018533626017432E-3</v>
      </c>
      <c r="O40" s="20">
        <f t="shared" si="9"/>
        <v>7.4669275893178011E-2</v>
      </c>
      <c r="P40" s="24">
        <f t="shared" si="12"/>
        <v>1.217526418750321</v>
      </c>
      <c r="Q40" s="24">
        <f t="shared" si="10"/>
        <v>2.8571428571428572</v>
      </c>
    </row>
    <row r="41" spans="1:17" s="22" customFormat="1" x14ac:dyDescent="0.25">
      <c r="B41" s="17">
        <v>0.1</v>
      </c>
      <c r="C41" s="18">
        <f t="shared" si="0"/>
        <v>5</v>
      </c>
      <c r="D41" s="17">
        <v>1.5</v>
      </c>
      <c r="E41" s="19">
        <f t="shared" si="1"/>
        <v>3.8866009447974511E-5</v>
      </c>
      <c r="F41" s="19">
        <f t="shared" si="2"/>
        <v>7.8349211125982858E-5</v>
      </c>
      <c r="G41" s="20">
        <f t="shared" si="3"/>
        <v>5.2268493125224608E-2</v>
      </c>
      <c r="H41" s="20">
        <f t="shared" si="11"/>
        <v>0.45226849312522466</v>
      </c>
      <c r="I41" s="17">
        <v>1.8</v>
      </c>
      <c r="J41" s="19">
        <f t="shared" si="4"/>
        <v>2.3319605668784706E-5</v>
      </c>
      <c r="K41" s="19">
        <f t="shared" si="5"/>
        <v>7.4619939787430806E-4</v>
      </c>
      <c r="L41" s="20">
        <f t="shared" si="6"/>
        <v>3.1361095875134762E-2</v>
      </c>
      <c r="M41" s="19">
        <f t="shared" si="7"/>
        <v>1.1104574127992718E-4</v>
      </c>
      <c r="N41" s="19">
        <f t="shared" si="8"/>
        <v>3.2037067252034864E-3</v>
      </c>
      <c r="O41" s="20">
        <f t="shared" si="9"/>
        <v>0.14933855178635602</v>
      </c>
      <c r="P41" s="24">
        <f t="shared" si="12"/>
        <v>1.2921956946434991</v>
      </c>
      <c r="Q41" s="24">
        <f t="shared" si="10"/>
        <v>2.8571428571428572</v>
      </c>
    </row>
    <row r="42" spans="1:17" s="22" customFormat="1" x14ac:dyDescent="0.25">
      <c r="B42" s="17">
        <v>0.2</v>
      </c>
      <c r="C42" s="18">
        <f t="shared" si="0"/>
        <v>10</v>
      </c>
      <c r="D42" s="17">
        <v>1.5</v>
      </c>
      <c r="E42" s="19">
        <f t="shared" si="1"/>
        <v>7.7732018895949022E-5</v>
      </c>
      <c r="F42" s="19">
        <f t="shared" si="2"/>
        <v>1.5669842225196572E-4</v>
      </c>
      <c r="G42" s="20">
        <f t="shared" si="3"/>
        <v>0.10453698625044922</v>
      </c>
      <c r="H42" s="20">
        <f t="shared" si="11"/>
        <v>0.50453698625044918</v>
      </c>
      <c r="I42" s="17">
        <v>1.8</v>
      </c>
      <c r="J42" s="19">
        <f t="shared" si="4"/>
        <v>4.6639211337569412E-5</v>
      </c>
      <c r="K42" s="19">
        <f t="shared" si="5"/>
        <v>1.4923987957486161E-3</v>
      </c>
      <c r="L42" s="20">
        <f t="shared" si="6"/>
        <v>6.2722191750269524E-2</v>
      </c>
      <c r="M42" s="19">
        <f t="shared" si="7"/>
        <v>2.2209148255985435E-4</v>
      </c>
      <c r="N42" s="19">
        <f t="shared" si="8"/>
        <v>6.4074134504069728E-3</v>
      </c>
      <c r="O42" s="20">
        <f t="shared" si="9"/>
        <v>0.29867710357271204</v>
      </c>
      <c r="P42" s="24">
        <f t="shared" si="12"/>
        <v>1.4415342464298548</v>
      </c>
      <c r="Q42" s="24">
        <f t="shared" si="10"/>
        <v>2.8571428571428572</v>
      </c>
    </row>
    <row r="44" spans="1:17" x14ac:dyDescent="0.25">
      <c r="A44" t="s">
        <v>40</v>
      </c>
      <c r="B44" s="25">
        <v>1</v>
      </c>
      <c r="H44" t="s">
        <v>42</v>
      </c>
    </row>
    <row r="45" spans="1:17" x14ac:dyDescent="0.25">
      <c r="A45" t="s">
        <v>41</v>
      </c>
      <c r="B45">
        <f>COUNT(B25:B42)*$B$44</f>
        <v>18</v>
      </c>
    </row>
  </sheetData>
  <mergeCells count="6">
    <mergeCell ref="M22:P22"/>
    <mergeCell ref="B2:C2"/>
    <mergeCell ref="F2:G2"/>
    <mergeCell ref="F6:G6"/>
    <mergeCell ref="D22:G22"/>
    <mergeCell ref="I22:L2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2 R Z T e 4 W T b e n A A A A + A A A A B I A H A B D b 2 5 m a W c v U G F j a 2 F n Z S 5 4 b W w g o h g A K K A U A A A A A A A A A A A A A A A A A A A A A A A A A A A A h Y + 9 C s I w F E Z f p W R v b h r x h 3 K b D k 6 C B U E R 1 x J j G 2 x T a V L T d 3 P w k X w F C 1 p 1 c / w O Z z j f 4 3 b H t K + r 4 K p a q x u T k I g y E i g j m 6 M 2 R U I 6 d w o X J B W 4 y e U 5 L 1 Q w y M b G v T 0 m p H T u E g N 4 7 6 m f 0 K Y t g D M W w S F b b 2 W p 6 p x 8 Z P 1 f D r W x L j d S E Y H 7 V 4 z g d M b p l H N O 5 y x C G D F m 2 n w V P h R T h v A D c d l V r m u V 0 C 5 c 7 R D G i f B + I Z 5 Q S w M E F A A C A A g A A 2 R Z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N k W U 0 o i k e 4 D g A A A B E A A A A T A B w A R m 9 y b X V s Y X M v U 2 V j d G l v b j E u b S C i G A A o o B Q A A A A A A A A A A A A A A A A A A A A A A A A A A A A r T k 0 u y c z P U w i G 0 I b W A F B L A Q I t A B Q A A g A I A A N k W U 3 u F k 2 3 p w A A A P g A A A A S A A A A A A A A A A A A A A A A A A A A A A B D b 2 5 m a W c v U G F j a 2 F n Z S 5 4 b W x Q S w E C L Q A U A A I A C A A D Z F l N D 8 r p q 6 Q A A A D p A A A A E w A A A A A A A A A A A A A A A A D z A A A A W 0 N v b n R l b n R f V H l w Z X N d L n h t b F B L A Q I t A B Q A A g A I A A N k W U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p b s J y N 2 h l T J h W 3 h 5 J X m l + A A A A A A I A A A A A A B B m A A A A A Q A A I A A A A F N T 3 0 Z O 4 n Q c L / D y T G 5 V W 3 a r r q t h G Y 1 J J V Q c H R a V h a n c A A A A A A 6 A A A A A A g A A I A A A A N d U E V x + d 7 n G 2 s x F d c t x N R h W D h G l a Z 5 N m B A F w R L 1 v J y T U A A A A N x h 3 M Q X i V s 4 W I C d 9 w 2 x V 1 p L o Z p 6 7 v J e N R j r J R q d h t q F 0 g f g W U l f 2 u B D r U Q / 6 y T B E 4 r F A W p I x r 2 p x + 3 q 8 f 0 C m g z c S E F s F G U b y 2 7 D J q V b U B O k Q A A A A C R H E M 9 b T e 9 R Q 9 + e q E / s v S 7 + Z L V y v 8 N f 4 l g P c s K k Y M E g K c X T K S M 0 6 9 p S b S k a D N + n / 5 H 3 X H S B N 6 S B R 7 O h j g J K k v Y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f60c807-9c19-4e72-b803-750cd628b7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68CE6085BA1E40B983B5FD07045603" ma:contentTypeVersion="18" ma:contentTypeDescription="Creare un nuovo documento." ma:contentTypeScope="" ma:versionID="c1db9dedf262f2ae38ee0da14cdace91">
  <xsd:schema xmlns:xsd="http://www.w3.org/2001/XMLSchema" xmlns:xs="http://www.w3.org/2001/XMLSchema" xmlns:p="http://schemas.microsoft.com/office/2006/metadata/properties" xmlns:ns3="9f60c807-9c19-4e72-b803-750cd628b7f5" xmlns:ns4="43fdaaf6-a73a-4a8e-a274-669f37929fb2" targetNamespace="http://schemas.microsoft.com/office/2006/metadata/properties" ma:root="true" ma:fieldsID="a2148e739334029b7921a35e5ecd9e86" ns3:_="" ns4:_="">
    <xsd:import namespace="9f60c807-9c19-4e72-b803-750cd628b7f5"/>
    <xsd:import namespace="43fdaaf6-a73a-4a8e-a274-669f37929f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60c807-9c19-4e72-b803-750cd628b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daaf6-a73a-4a8e-a274-669f37929f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54D5E8-5D4E-450D-B67D-227226DD15D9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0DAE2A1D-BEB2-4A84-9D92-C9C7DD2454E6}">
  <ds:schemaRefs>
    <ds:schemaRef ds:uri="http://schemas.microsoft.com/office/2006/documentManagement/types"/>
    <ds:schemaRef ds:uri="http://purl.org/dc/terms/"/>
    <ds:schemaRef ds:uri="9f60c807-9c19-4e72-b803-750cd628b7f5"/>
    <ds:schemaRef ds:uri="http://www.w3.org/XML/1998/namespace"/>
    <ds:schemaRef ds:uri="43fdaaf6-a73a-4a8e-a274-669f37929fb2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DD8E9A0-00DB-4C76-B232-EAE8DDD4798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E53E93-5B53-40AF-A35B-CBA1BCCCF3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60c807-9c19-4e72-b803-750cd628b7f5"/>
    <ds:schemaRef ds:uri="43fdaaf6-a73a-4a8e-a274-669f37929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From the standard</vt:lpstr>
      <vt:lpstr>Datapoints used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Enrico Vianello</dc:creator>
  <cp:keywords/>
  <dc:description/>
  <cp:lastModifiedBy>BOGAR MARCO</cp:lastModifiedBy>
  <cp:revision/>
  <dcterms:created xsi:type="dcterms:W3CDTF">2018-10-25T09:52:14Z</dcterms:created>
  <dcterms:modified xsi:type="dcterms:W3CDTF">2024-05-03T11:14:14Z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0x0101001768CE6085BA1E40B983B5FD07045603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