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357\OneDrive - Università degli Studi di Trieste\didattica\2023 - hydrogen and fuel cells\laboratori\2. AEMWE\"/>
    </mc:Choice>
  </mc:AlternateContent>
  <xr:revisionPtr revIDLastSave="0" documentId="13_ncr:1_{101B05BF-C7DE-438D-A5F5-15EA824B5C38}" xr6:coauthVersionLast="36" xr6:coauthVersionMax="47" xr10:uidLastSave="{00000000-0000-0000-0000-000000000000}"/>
  <bookViews>
    <workbookView xWindow="0" yWindow="4800" windowWidth="0" windowHeight="0" tabRatio="850" xr2:uid="{00000000-000D-0000-FFFF-FFFF00000000}"/>
  </bookViews>
  <sheets>
    <sheet name="From the standard" sheetId="50" r:id="rId1"/>
    <sheet name="Datapoints used" sheetId="5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50" l="1"/>
  <c r="J31" i="50"/>
  <c r="L31" i="50" s="1"/>
  <c r="J43" i="50"/>
  <c r="L43" i="50" s="1"/>
  <c r="C10" i="50"/>
  <c r="I27" i="50"/>
  <c r="I42" i="50"/>
  <c r="D39" i="50"/>
  <c r="F39" i="50" s="1"/>
  <c r="C26" i="50"/>
  <c r="G26" i="50" s="1"/>
  <c r="I26" i="50" s="1"/>
  <c r="C27" i="50"/>
  <c r="G27" i="50" s="1"/>
  <c r="C28" i="50"/>
  <c r="D28" i="50" s="1"/>
  <c r="F28" i="50" s="1"/>
  <c r="C29" i="50"/>
  <c r="D29" i="50" s="1"/>
  <c r="F29" i="50" s="1"/>
  <c r="C30" i="50"/>
  <c r="G30" i="50" s="1"/>
  <c r="I30" i="50" s="1"/>
  <c r="C31" i="50"/>
  <c r="D31" i="50" s="1"/>
  <c r="F31" i="50" s="1"/>
  <c r="C32" i="50"/>
  <c r="D32" i="50" s="1"/>
  <c r="F32" i="50" s="1"/>
  <c r="C33" i="50"/>
  <c r="D33" i="50" s="1"/>
  <c r="F33" i="50" s="1"/>
  <c r="C34" i="50"/>
  <c r="D34" i="50" s="1"/>
  <c r="F34" i="50" s="1"/>
  <c r="C35" i="50"/>
  <c r="D35" i="50" s="1"/>
  <c r="F35" i="50" s="1"/>
  <c r="C36" i="50"/>
  <c r="D36" i="50" s="1"/>
  <c r="F36" i="50" s="1"/>
  <c r="C37" i="50"/>
  <c r="G37" i="50" s="1"/>
  <c r="I37" i="50" s="1"/>
  <c r="C38" i="50"/>
  <c r="G38" i="50" s="1"/>
  <c r="I38" i="50" s="1"/>
  <c r="C39" i="50"/>
  <c r="G39" i="50" s="1"/>
  <c r="I39" i="50" s="1"/>
  <c r="C40" i="50"/>
  <c r="D40" i="50" s="1"/>
  <c r="F40" i="50" s="1"/>
  <c r="C41" i="50"/>
  <c r="G41" i="50" s="1"/>
  <c r="I41" i="50" s="1"/>
  <c r="C42" i="50"/>
  <c r="G42" i="50" s="1"/>
  <c r="C43" i="50"/>
  <c r="D43" i="50" s="1"/>
  <c r="F43" i="50" s="1"/>
  <c r="C44" i="50"/>
  <c r="D44" i="50" s="1"/>
  <c r="F44" i="50" s="1"/>
  <c r="C45" i="50"/>
  <c r="D45" i="50" s="1"/>
  <c r="F45" i="50" s="1"/>
  <c r="C46" i="50"/>
  <c r="D46" i="50" s="1"/>
  <c r="F46" i="50" s="1"/>
  <c r="C47" i="50"/>
  <c r="D47" i="50" s="1"/>
  <c r="F47" i="50" s="1"/>
  <c r="C48" i="50"/>
  <c r="G48" i="50" s="1"/>
  <c r="I48" i="50" s="1"/>
  <c r="C49" i="50"/>
  <c r="D49" i="50" s="1"/>
  <c r="E49" i="50" s="1"/>
  <c r="C50" i="50"/>
  <c r="G50" i="50" s="1"/>
  <c r="I50" i="50" s="1"/>
  <c r="C51" i="50"/>
  <c r="D51" i="50" s="1"/>
  <c r="F51" i="50" s="1"/>
  <c r="C52" i="50"/>
  <c r="D52" i="50" s="1"/>
  <c r="F52" i="50" s="1"/>
  <c r="C53" i="50"/>
  <c r="J53" i="50" s="1"/>
  <c r="L53" i="50" s="1"/>
  <c r="C54" i="50"/>
  <c r="J54" i="50" s="1"/>
  <c r="C25" i="50"/>
  <c r="D25" i="50" s="1"/>
  <c r="F25" i="50" s="1"/>
  <c r="C13" i="53"/>
  <c r="C16" i="53" s="1"/>
  <c r="C10" i="53"/>
  <c r="D38" i="50" l="1"/>
  <c r="F38" i="50" s="1"/>
  <c r="D37" i="50"/>
  <c r="F37" i="50" s="1"/>
  <c r="D41" i="50"/>
  <c r="F41" i="50" s="1"/>
  <c r="J37" i="50"/>
  <c r="L37" i="50" s="1"/>
  <c r="J49" i="50"/>
  <c r="L49" i="50" s="1"/>
  <c r="J29" i="50"/>
  <c r="L29" i="50" s="1"/>
  <c r="J47" i="50"/>
  <c r="L47" i="50" s="1"/>
  <c r="J35" i="50"/>
  <c r="L35" i="50" s="1"/>
  <c r="J36" i="50"/>
  <c r="L36" i="50" s="1"/>
  <c r="J45" i="50"/>
  <c r="L45" i="50" s="1"/>
  <c r="J33" i="50"/>
  <c r="L33" i="50" s="1"/>
  <c r="J48" i="50"/>
  <c r="L48" i="50" s="1"/>
  <c r="J44" i="50"/>
  <c r="L44" i="50" s="1"/>
  <c r="J32" i="50"/>
  <c r="L32" i="50" s="1"/>
  <c r="J42" i="50"/>
  <c r="L42" i="50" s="1"/>
  <c r="J30" i="50"/>
  <c r="L30" i="50" s="1"/>
  <c r="J34" i="50"/>
  <c r="L34" i="50" s="1"/>
  <c r="J41" i="50"/>
  <c r="L41" i="50" s="1"/>
  <c r="G47" i="50"/>
  <c r="I47" i="50" s="1"/>
  <c r="J52" i="50"/>
  <c r="L52" i="50" s="1"/>
  <c r="J40" i="50"/>
  <c r="L40" i="50" s="1"/>
  <c r="J28" i="50"/>
  <c r="L28" i="50" s="1"/>
  <c r="J46" i="50"/>
  <c r="L46" i="50" s="1"/>
  <c r="J25" i="50"/>
  <c r="L25" i="50" s="1"/>
  <c r="G35" i="50"/>
  <c r="I35" i="50" s="1"/>
  <c r="J51" i="50"/>
  <c r="J39" i="50"/>
  <c r="L39" i="50" s="1"/>
  <c r="J27" i="50"/>
  <c r="L27" i="50" s="1"/>
  <c r="D50" i="50"/>
  <c r="F50" i="50" s="1"/>
  <c r="J50" i="50"/>
  <c r="J38" i="50"/>
  <c r="L38" i="50" s="1"/>
  <c r="J26" i="50"/>
  <c r="L26" i="50" s="1"/>
  <c r="K53" i="50"/>
  <c r="K54" i="50"/>
  <c r="G49" i="50"/>
  <c r="I49" i="50" s="1"/>
  <c r="D42" i="50"/>
  <c r="F42" i="50" s="1"/>
  <c r="G36" i="50"/>
  <c r="I36" i="50" s="1"/>
  <c r="G33" i="50"/>
  <c r="I33" i="50" s="1"/>
  <c r="G34" i="50"/>
  <c r="I34" i="50" s="1"/>
  <c r="G44" i="50"/>
  <c r="I44" i="50" s="1"/>
  <c r="G32" i="50"/>
  <c r="I32" i="50" s="1"/>
  <c r="G46" i="50"/>
  <c r="I46" i="50" s="1"/>
  <c r="G45" i="50"/>
  <c r="I45" i="50" s="1"/>
  <c r="G25" i="50"/>
  <c r="I25" i="50" s="1"/>
  <c r="G53" i="50"/>
  <c r="G29" i="50"/>
  <c r="I29" i="50" s="1"/>
  <c r="D54" i="50"/>
  <c r="F54" i="50" s="1"/>
  <c r="D30" i="50"/>
  <c r="F30" i="50" s="1"/>
  <c r="G52" i="50"/>
  <c r="G40" i="50"/>
  <c r="I40" i="50" s="1"/>
  <c r="G28" i="50"/>
  <c r="I28" i="50" s="1"/>
  <c r="F49" i="50"/>
  <c r="G43" i="50"/>
  <c r="I43" i="50" s="1"/>
  <c r="D53" i="50"/>
  <c r="D27" i="50"/>
  <c r="F27" i="50" s="1"/>
  <c r="G51" i="50"/>
  <c r="G31" i="50"/>
  <c r="I31" i="50" s="1"/>
  <c r="G54" i="50"/>
  <c r="D26" i="50"/>
  <c r="F26" i="50" s="1"/>
  <c r="E52" i="50"/>
  <c r="D48" i="50"/>
  <c r="F48" i="50" s="1"/>
  <c r="E51" i="50"/>
  <c r="H50" i="50"/>
  <c r="H48" i="50"/>
  <c r="N54" i="50"/>
  <c r="N52" i="50"/>
  <c r="C14" i="53"/>
  <c r="C15" i="53"/>
  <c r="C13" i="50"/>
  <c r="C16" i="50" s="1"/>
  <c r="K50" i="50" l="1"/>
  <c r="L50" i="50"/>
  <c r="K51" i="50"/>
  <c r="L51" i="50"/>
  <c r="N51" i="50" s="1"/>
  <c r="K52" i="50"/>
  <c r="H52" i="50"/>
  <c r="I52" i="50"/>
  <c r="H54" i="50"/>
  <c r="I54" i="50"/>
  <c r="E50" i="50"/>
  <c r="H53" i="50"/>
  <c r="I53" i="50"/>
  <c r="H51" i="50"/>
  <c r="I51" i="50"/>
  <c r="H49" i="50"/>
  <c r="E53" i="50"/>
  <c r="F53" i="50"/>
  <c r="E54" i="50"/>
  <c r="N53" i="50"/>
  <c r="E48" i="50"/>
  <c r="N50" i="50"/>
  <c r="N48" i="50"/>
  <c r="K48" i="50"/>
  <c r="N49" i="50"/>
  <c r="K49" i="50"/>
  <c r="C15" i="50"/>
  <c r="C14" i="50"/>
  <c r="C36" i="53" l="1"/>
  <c r="J36" i="53" s="1"/>
  <c r="C25" i="53"/>
  <c r="J25" i="53" s="1"/>
  <c r="C26" i="53"/>
  <c r="J26" i="53" s="1"/>
  <c r="C30" i="53"/>
  <c r="J30" i="53" s="1"/>
  <c r="C32" i="53"/>
  <c r="J32" i="53" s="1"/>
  <c r="C37" i="53"/>
  <c r="J37" i="53" s="1"/>
  <c r="C38" i="53"/>
  <c r="J38" i="53" s="1"/>
  <c r="C27" i="53"/>
  <c r="J27" i="53" s="1"/>
  <c r="C29" i="53"/>
  <c r="J29" i="53" s="1"/>
  <c r="C34" i="53"/>
  <c r="J34" i="53" s="1"/>
  <c r="C39" i="53"/>
  <c r="J39" i="53" s="1"/>
  <c r="C42" i="53"/>
  <c r="J42" i="53" s="1"/>
  <c r="C31" i="53"/>
  <c r="J31" i="53" s="1"/>
  <c r="C40" i="53"/>
  <c r="J40" i="53" s="1"/>
  <c r="C28" i="53"/>
  <c r="J28" i="53" s="1"/>
  <c r="C44" i="53"/>
  <c r="J44" i="53" s="1"/>
  <c r="C23" i="53"/>
  <c r="J23" i="53" s="1"/>
  <c r="C33" i="53"/>
  <c r="J33" i="53" s="1"/>
  <c r="C41" i="53"/>
  <c r="J41" i="53" s="1"/>
  <c r="C43" i="53"/>
  <c r="J43" i="53" s="1"/>
  <c r="C35" i="53"/>
  <c r="J35" i="53" s="1"/>
  <c r="C24" i="53"/>
  <c r="J24" i="53" s="1"/>
  <c r="C45" i="53"/>
  <c r="J45" i="53" s="1"/>
  <c r="H45" i="50" l="1"/>
  <c r="E35" i="50"/>
  <c r="H32" i="50"/>
  <c r="H30" i="50"/>
  <c r="H35" i="50"/>
  <c r="E30" i="50"/>
  <c r="K40" i="50"/>
  <c r="N40" i="50"/>
  <c r="N41" i="50"/>
  <c r="K41" i="50"/>
  <c r="E27" i="50"/>
  <c r="N36" i="50"/>
  <c r="K36" i="50"/>
  <c r="K25" i="50"/>
  <c r="K30" i="50"/>
  <c r="N30" i="50"/>
  <c r="H33" i="50"/>
  <c r="H47" i="50"/>
  <c r="E41" i="50"/>
  <c r="K29" i="50"/>
  <c r="N29" i="50"/>
  <c r="E44" i="50"/>
  <c r="H29" i="50"/>
  <c r="N32" i="50"/>
  <c r="K32" i="50"/>
  <c r="H28" i="50"/>
  <c r="N38" i="50"/>
  <c r="K38" i="50"/>
  <c r="K28" i="50"/>
  <c r="N28" i="50"/>
  <c r="K46" i="50"/>
  <c r="N46" i="50"/>
  <c r="H34" i="50"/>
  <c r="N39" i="50"/>
  <c r="K39" i="50"/>
  <c r="E26" i="50"/>
  <c r="K43" i="50"/>
  <c r="N43" i="50"/>
  <c r="H42" i="50"/>
  <c r="K33" i="50"/>
  <c r="N33" i="50"/>
  <c r="E33" i="50"/>
  <c r="E25" i="50"/>
  <c r="H25" i="50"/>
  <c r="H44" i="50"/>
  <c r="E47" i="50"/>
  <c r="H40" i="50"/>
  <c r="K47" i="50"/>
  <c r="N47" i="50"/>
  <c r="K44" i="50"/>
  <c r="N44" i="50"/>
  <c r="H27" i="50"/>
  <c r="E36" i="50"/>
  <c r="K27" i="50"/>
  <c r="H38" i="50"/>
  <c r="E28" i="50"/>
  <c r="E38" i="50"/>
  <c r="E31" i="50"/>
  <c r="H37" i="50"/>
  <c r="H39" i="50"/>
  <c r="N31" i="50"/>
  <c r="K31" i="50"/>
  <c r="H26" i="50"/>
  <c r="E43" i="50"/>
  <c r="N42" i="50"/>
  <c r="K42" i="50"/>
  <c r="K45" i="50"/>
  <c r="N45" i="50"/>
  <c r="E45" i="50"/>
  <c r="N35" i="50"/>
  <c r="K35" i="50"/>
  <c r="E29" i="50"/>
  <c r="E32" i="50"/>
  <c r="E40" i="50"/>
  <c r="H41" i="50"/>
  <c r="E34" i="50"/>
  <c r="E46" i="50"/>
  <c r="K34" i="50"/>
  <c r="N34" i="50"/>
  <c r="H36" i="50"/>
  <c r="H46" i="50"/>
  <c r="E37" i="50"/>
  <c r="N37" i="50"/>
  <c r="K37" i="50"/>
  <c r="E39" i="50"/>
  <c r="H31" i="50"/>
  <c r="K26" i="50"/>
  <c r="H43" i="50"/>
  <c r="E42" i="50"/>
  <c r="G45" i="53"/>
  <c r="D45" i="53"/>
  <c r="G42" i="53"/>
  <c r="D42" i="53"/>
  <c r="G24" i="53"/>
  <c r="D24" i="53"/>
  <c r="D25" i="53"/>
  <c r="G25" i="53"/>
  <c r="D39" i="53"/>
  <c r="G39" i="53"/>
  <c r="G34" i="53"/>
  <c r="D34" i="53"/>
  <c r="D35" i="53"/>
  <c r="G35" i="53"/>
  <c r="G29" i="53"/>
  <c r="D29" i="53"/>
  <c r="D43" i="53"/>
  <c r="G43" i="53"/>
  <c r="D27" i="53"/>
  <c r="G27" i="53"/>
  <c r="G41" i="53"/>
  <c r="D41" i="53"/>
  <c r="D38" i="53"/>
  <c r="G38" i="53"/>
  <c r="D33" i="53"/>
  <c r="G33" i="53"/>
  <c r="D37" i="53"/>
  <c r="G37" i="53"/>
  <c r="D23" i="53"/>
  <c r="G23" i="53"/>
  <c r="D32" i="53"/>
  <c r="G32" i="53"/>
  <c r="D44" i="53"/>
  <c r="G44" i="53"/>
  <c r="G30" i="53"/>
  <c r="D30" i="53"/>
  <c r="G28" i="53"/>
  <c r="D28" i="53"/>
  <c r="D26" i="53"/>
  <c r="G26" i="53"/>
  <c r="G40" i="53"/>
  <c r="D40" i="53"/>
  <c r="G31" i="53"/>
  <c r="D31" i="53"/>
  <c r="D36" i="53"/>
  <c r="G36" i="53"/>
  <c r="H29" i="53" l="1"/>
  <c r="I29" i="53"/>
  <c r="H25" i="53"/>
  <c r="I25" i="53"/>
  <c r="L24" i="53"/>
  <c r="K24" i="53"/>
  <c r="E29" i="53"/>
  <c r="F29" i="53"/>
  <c r="L36" i="53"/>
  <c r="N36" i="53" s="1"/>
  <c r="K36" i="53"/>
  <c r="H41" i="53"/>
  <c r="I41" i="53"/>
  <c r="I26" i="53"/>
  <c r="H26" i="53"/>
  <c r="K32" i="53"/>
  <c r="L32" i="53"/>
  <c r="N32" i="53" s="1"/>
  <c r="E26" i="53"/>
  <c r="F26" i="53"/>
  <c r="K28" i="53"/>
  <c r="L28" i="53"/>
  <c r="N28" i="53" s="1"/>
  <c r="F23" i="53"/>
  <c r="E23" i="53"/>
  <c r="L42" i="53"/>
  <c r="N42" i="53" s="1"/>
  <c r="K42" i="53"/>
  <c r="F32" i="53"/>
  <c r="E32" i="53"/>
  <c r="K34" i="53"/>
  <c r="L34" i="53"/>
  <c r="N34" i="53" s="1"/>
  <c r="H38" i="53"/>
  <c r="I38" i="53"/>
  <c r="E38" i="53"/>
  <c r="F38" i="53"/>
  <c r="L38" i="53"/>
  <c r="N38" i="53" s="1"/>
  <c r="K38" i="53"/>
  <c r="H35" i="53"/>
  <c r="I35" i="53"/>
  <c r="F41" i="53"/>
  <c r="E41" i="53"/>
  <c r="H37" i="53"/>
  <c r="I37" i="53"/>
  <c r="I32" i="53"/>
  <c r="H32" i="53"/>
  <c r="E25" i="53"/>
  <c r="F25" i="53"/>
  <c r="L41" i="53"/>
  <c r="N41" i="53" s="1"/>
  <c r="K41" i="53"/>
  <c r="I36" i="53"/>
  <c r="H36" i="53"/>
  <c r="L35" i="53"/>
  <c r="N35" i="53" s="1"/>
  <c r="K35" i="53"/>
  <c r="F36" i="53"/>
  <c r="E36" i="53"/>
  <c r="K23" i="53"/>
  <c r="L23" i="53"/>
  <c r="F35" i="53"/>
  <c r="E35" i="53"/>
  <c r="F31" i="53"/>
  <c r="E31" i="53"/>
  <c r="K27" i="53"/>
  <c r="L27" i="53"/>
  <c r="N27" i="53" s="1"/>
  <c r="F30" i="53"/>
  <c r="E30" i="53"/>
  <c r="H27" i="53"/>
  <c r="I27" i="53"/>
  <c r="I30" i="53"/>
  <c r="H30" i="53"/>
  <c r="F43" i="53"/>
  <c r="E43" i="53"/>
  <c r="I45" i="53"/>
  <c r="H45" i="53"/>
  <c r="K29" i="53"/>
  <c r="L29" i="53"/>
  <c r="N29" i="53" s="1"/>
  <c r="L26" i="53"/>
  <c r="N26" i="53" s="1"/>
  <c r="K26" i="53"/>
  <c r="L25" i="53"/>
  <c r="K25" i="53"/>
  <c r="I23" i="53"/>
  <c r="H23" i="53"/>
  <c r="E28" i="53"/>
  <c r="F28" i="53"/>
  <c r="E24" i="53"/>
  <c r="F24" i="53"/>
  <c r="H28" i="53"/>
  <c r="I28" i="53"/>
  <c r="I24" i="53"/>
  <c r="H24" i="53"/>
  <c r="K30" i="53"/>
  <c r="L30" i="53"/>
  <c r="N30" i="53" s="1"/>
  <c r="F34" i="53"/>
  <c r="E34" i="53"/>
  <c r="H31" i="53"/>
  <c r="I31" i="53"/>
  <c r="L37" i="53"/>
  <c r="N37" i="53" s="1"/>
  <c r="K37" i="53"/>
  <c r="F42" i="53"/>
  <c r="E42" i="53"/>
  <c r="L31" i="53"/>
  <c r="N31" i="53" s="1"/>
  <c r="K31" i="53"/>
  <c r="E37" i="53"/>
  <c r="F37" i="53"/>
  <c r="F27" i="53"/>
  <c r="E27" i="53"/>
  <c r="I34" i="53"/>
  <c r="H34" i="53"/>
  <c r="I42" i="53"/>
  <c r="H42" i="53"/>
  <c r="L40" i="53"/>
  <c r="N40" i="53" s="1"/>
  <c r="K40" i="53"/>
  <c r="I44" i="53"/>
  <c r="H44" i="53"/>
  <c r="I33" i="53"/>
  <c r="H33" i="53"/>
  <c r="H43" i="53"/>
  <c r="I43" i="53"/>
  <c r="L39" i="53"/>
  <c r="N39" i="53" s="1"/>
  <c r="K39" i="53"/>
  <c r="E45" i="53"/>
  <c r="F45" i="53"/>
  <c r="E40" i="53"/>
  <c r="F40" i="53"/>
  <c r="E44" i="53"/>
  <c r="F44" i="53"/>
  <c r="F33" i="53"/>
  <c r="E33" i="53"/>
  <c r="I39" i="53"/>
  <c r="H39" i="53"/>
  <c r="I40" i="53"/>
  <c r="H40" i="53"/>
  <c r="K44" i="53"/>
  <c r="L44" i="53"/>
  <c r="N44" i="53" s="1"/>
  <c r="L33" i="53"/>
  <c r="N33" i="53" s="1"/>
  <c r="K33" i="53"/>
  <c r="L43" i="53"/>
  <c r="N43" i="53" s="1"/>
  <c r="K43" i="53"/>
  <c r="F39" i="53"/>
  <c r="E39" i="53"/>
  <c r="L45" i="53"/>
  <c r="N45" i="53" s="1"/>
  <c r="K45" i="53"/>
</calcChain>
</file>

<file path=xl/sharedStrings.xml><?xml version="1.0" encoding="utf-8"?>
<sst xmlns="http://schemas.openxmlformats.org/spreadsheetml/2006/main" count="125" uniqueCount="54">
  <si>
    <t>T (K)</t>
  </si>
  <si>
    <t>P (Pa)</t>
  </si>
  <si>
    <r>
      <t>F (C mol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</si>
  <si>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z</t>
    </r>
    <r>
      <rPr>
        <b/>
        <vertAlign val="subscript"/>
        <sz val="11"/>
        <color theme="1"/>
        <rFont val="Calibri"/>
        <family val="2"/>
        <scheme val="minor"/>
      </rPr>
      <t>H2</t>
    </r>
  </si>
  <si>
    <r>
      <t>z</t>
    </r>
    <r>
      <rPr>
        <b/>
        <vertAlign val="subscript"/>
        <sz val="11"/>
        <color theme="1"/>
        <rFont val="Calibri"/>
        <family val="2"/>
        <scheme val="minor"/>
      </rPr>
      <t>O2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</si>
  <si>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H2</t>
    </r>
    <r>
      <rPr>
        <b/>
        <sz val="11"/>
        <color theme="1"/>
        <rFont val="Calibri"/>
        <family val="2"/>
        <scheme val="minor"/>
      </rPr>
      <t xml:space="preserve"> (g mol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</si>
  <si>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O2</t>
    </r>
    <r>
      <rPr>
        <b/>
        <sz val="11"/>
        <color theme="1"/>
        <rFont val="Calibri"/>
        <family val="2"/>
        <scheme val="minor"/>
      </rPr>
      <t xml:space="preserve"> (g mol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</si>
  <si>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R (J mol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 xml:space="preserve"> K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</si>
  <si>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R (L Pa mol</t>
    </r>
    <r>
      <rPr>
        <b/>
        <vertAlign val="superscript"/>
        <sz val="11"/>
        <color theme="0" tint="-0.249977111117893"/>
        <rFont val="Calibri"/>
        <family val="2"/>
        <scheme val="minor"/>
      </rPr>
      <t>-1</t>
    </r>
    <r>
      <rPr>
        <b/>
        <sz val="11"/>
        <color theme="0" tint="-0.249977111117893"/>
        <rFont val="Calibri"/>
        <family val="2"/>
        <scheme val="minor"/>
      </rPr>
      <t xml:space="preserve"> K</t>
    </r>
    <r>
      <rPr>
        <b/>
        <vertAlign val="superscript"/>
        <sz val="11"/>
        <color theme="0" tint="-0.249977111117893"/>
        <rFont val="Calibri"/>
        <family val="2"/>
        <scheme val="minor"/>
      </rPr>
      <t>-1</t>
    </r>
    <r>
      <rPr>
        <b/>
        <sz val="11"/>
        <color theme="0" tint="-0.249977111117893"/>
        <rFont val="Calibri"/>
        <family val="2"/>
        <scheme val="minor"/>
      </rPr>
      <t>)</t>
    </r>
  </si>
  <si>
    <r>
      <t>V</t>
    </r>
    <r>
      <rPr>
        <b/>
        <vertAlign val="subscript"/>
        <sz val="11"/>
        <color theme="1"/>
        <rFont val="Calibri"/>
        <family val="2"/>
      </rPr>
      <t>0,mol</t>
    </r>
    <r>
      <rPr>
        <b/>
        <sz val="11"/>
        <color theme="1"/>
        <rFont val="Calibri"/>
        <family val="2"/>
      </rPr>
      <t xml:space="preserve"> / n (m</t>
    </r>
    <r>
      <rPr>
        <b/>
        <vertAlign val="superscript"/>
        <sz val="11"/>
        <color theme="1"/>
        <rFont val="Calibri"/>
        <family val="2"/>
      </rPr>
      <t>3</t>
    </r>
    <r>
      <rPr>
        <b/>
        <sz val="11"/>
        <color theme="1"/>
        <rFont val="Calibri"/>
        <family val="2"/>
      </rPr>
      <t xml:space="preserve"> mol</t>
    </r>
    <r>
      <rPr>
        <b/>
        <vertAlign val="superscript"/>
        <sz val="11"/>
        <color theme="1"/>
        <rFont val="Calibri"/>
        <family val="2"/>
      </rPr>
      <t>-1</t>
    </r>
    <r>
      <rPr>
        <b/>
        <sz val="11"/>
        <color theme="1"/>
        <rFont val="Calibri"/>
        <family val="2"/>
      </rPr>
      <t>)</t>
    </r>
  </si>
  <si>
    <r>
      <t>V</t>
    </r>
    <r>
      <rPr>
        <b/>
        <vertAlign val="subscript"/>
        <sz val="11"/>
        <color theme="1"/>
        <rFont val="Calibri"/>
        <family val="2"/>
      </rPr>
      <t>0,mol</t>
    </r>
    <r>
      <rPr>
        <b/>
        <sz val="11"/>
        <color theme="1"/>
        <rFont val="Calibri"/>
        <family val="2"/>
      </rPr>
      <t xml:space="preserve"> / n (L mol</t>
    </r>
    <r>
      <rPr>
        <b/>
        <vertAlign val="superscript"/>
        <sz val="11"/>
        <color theme="1"/>
        <rFont val="Calibri"/>
        <family val="2"/>
      </rPr>
      <t>-1</t>
    </r>
    <r>
      <rPr>
        <b/>
        <sz val="11"/>
        <color theme="1"/>
        <rFont val="Calibri"/>
        <family val="2"/>
      </rPr>
      <t>)</t>
    </r>
  </si>
  <si>
    <r>
      <t>ρ</t>
    </r>
    <r>
      <rPr>
        <b/>
        <vertAlign val="subscript"/>
        <sz val="11"/>
        <color theme="1"/>
        <rFont val="Calibri"/>
        <family val="2"/>
      </rPr>
      <t>H2</t>
    </r>
    <r>
      <rPr>
        <b/>
        <sz val="11"/>
        <color theme="1"/>
        <rFont val="Calibri"/>
        <family val="2"/>
      </rPr>
      <t xml:space="preserve"> (kg m</t>
    </r>
    <r>
      <rPr>
        <b/>
        <vertAlign val="superscript"/>
        <sz val="11"/>
        <color theme="1"/>
        <rFont val="Calibri"/>
        <family val="2"/>
      </rPr>
      <t>3</t>
    </r>
    <r>
      <rPr>
        <b/>
        <sz val="11"/>
        <color theme="1"/>
        <rFont val="Calibri"/>
        <family val="2"/>
      </rPr>
      <t>, g  L</t>
    </r>
    <r>
      <rPr>
        <b/>
        <vertAlign val="superscript"/>
        <sz val="11"/>
        <color theme="1"/>
        <rFont val="Calibri"/>
        <family val="2"/>
      </rPr>
      <t>-1</t>
    </r>
    <r>
      <rPr>
        <b/>
        <sz val="11"/>
        <color theme="1"/>
        <rFont val="Calibri"/>
        <family val="2"/>
      </rPr>
      <t>)</t>
    </r>
  </si>
  <si>
    <t>Active area (cm2)</t>
  </si>
  <si>
    <t>Cells number</t>
  </si>
  <si>
    <t>Current density</t>
  </si>
  <si>
    <t>Current</t>
  </si>
  <si>
    <t>Molar flow rate (dn/dt)</t>
  </si>
  <si>
    <t>Mass flow rate (dm/dt)</t>
  </si>
  <si>
    <t>Volumetric flow rate (dV/dt)</t>
  </si>
  <si>
    <r>
      <t>A cm</t>
    </r>
    <r>
      <rPr>
        <b/>
        <vertAlign val="superscript"/>
        <sz val="11"/>
        <color theme="1"/>
        <rFont val="Calibri"/>
        <family val="2"/>
        <scheme val="minor"/>
      </rPr>
      <t>-2</t>
    </r>
  </si>
  <si>
    <t>A</t>
  </si>
  <si>
    <t>mol/s</t>
  </si>
  <si>
    <t>g/s</t>
  </si>
  <si>
    <t>Constatns</t>
  </si>
  <si>
    <t>Equations used</t>
  </si>
  <si>
    <t>Faraday Law</t>
  </si>
  <si>
    <t>waiting time (min)</t>
  </si>
  <si>
    <r>
      <t>dn/dt = (</t>
    </r>
    <r>
      <rPr>
        <sz val="11"/>
        <color theme="1"/>
        <rFont val="Calibri"/>
        <family val="2"/>
      </rPr>
      <t>λ</t>
    </r>
    <r>
      <rPr>
        <vertAlign val="subscript"/>
        <sz val="11"/>
        <color theme="1"/>
        <rFont val="Calibri"/>
        <family val="2"/>
      </rPr>
      <t>X</t>
    </r>
    <r>
      <rPr>
        <sz val="11"/>
        <color theme="1"/>
        <rFont val="Calibri"/>
        <family val="2"/>
        <scheme val="minor"/>
      </rPr>
      <t>I)/(z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F)</t>
    </r>
  </si>
  <si>
    <t>dn/dt</t>
  </si>
  <si>
    <t>molar flow rate</t>
  </si>
  <si>
    <r>
      <t>λ</t>
    </r>
    <r>
      <rPr>
        <vertAlign val="subscript"/>
        <sz val="11"/>
        <color theme="1"/>
        <rFont val="Calibri"/>
        <family val="2"/>
        <scheme val="minor"/>
      </rPr>
      <t>X</t>
    </r>
  </si>
  <si>
    <t>reactant stoichiometry</t>
  </si>
  <si>
    <r>
      <t>z</t>
    </r>
    <r>
      <rPr>
        <vertAlign val="subscript"/>
        <sz val="11"/>
        <color theme="1"/>
        <rFont val="Calibri"/>
        <family val="2"/>
        <scheme val="minor"/>
      </rPr>
      <t>X</t>
    </r>
  </si>
  <si>
    <t>number of electrons involved in reaction at the electrode</t>
  </si>
  <si>
    <t>F</t>
  </si>
  <si>
    <t>Faraday's constant</t>
  </si>
  <si>
    <t>dm/dt</t>
  </si>
  <si>
    <t>mass flow rate</t>
  </si>
  <si>
    <t>dV/dt</t>
  </si>
  <si>
    <t>volumetric flow rate</t>
  </si>
  <si>
    <r>
      <t>dV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/dt</t>
    </r>
  </si>
  <si>
    <t>effective volumetric flow rate:</t>
  </si>
  <si>
    <t>flow rate including the correction factor</t>
  </si>
  <si>
    <t>(required to overcome insturmentation limits)</t>
  </si>
  <si>
    <r>
      <t>Cathode/H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</si>
  <si>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Anode/O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</si>
  <si>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Water</t>
  </si>
  <si>
    <t>Reacted water (dn/dt)</t>
  </si>
  <si>
    <t>Reacted water (dm/dt)</t>
  </si>
  <si>
    <t>Reacted water (dV/dt)</t>
  </si>
  <si>
    <t>Minimum water flow rate (reccomended for AEM)</t>
  </si>
  <si>
    <t>NmL/min</t>
  </si>
  <si>
    <r>
      <t>Utilization factor, λ</t>
    </r>
    <r>
      <rPr>
        <b/>
        <vertAlign val="subscript"/>
        <sz val="11"/>
        <color theme="1"/>
        <rFont val="Calibri"/>
        <family val="2"/>
        <scheme val="minor"/>
      </rPr>
      <t>H2O</t>
    </r>
  </si>
  <si>
    <r>
      <rPr>
        <b/>
        <sz val="11"/>
        <color rgb="FF000000"/>
        <rFont val="Calibri"/>
        <family val="2"/>
      </rPr>
      <t>M</t>
    </r>
    <r>
      <rPr>
        <b/>
        <vertAlign val="subscript"/>
        <sz val="11"/>
        <color rgb="FF000000"/>
        <rFont val="Calibri"/>
        <family val="2"/>
      </rPr>
      <t>H2O</t>
    </r>
    <r>
      <rPr>
        <b/>
        <sz val="11"/>
        <color rgb="FF000000"/>
        <rFont val="Calibri"/>
        <family val="2"/>
      </rPr>
      <t xml:space="preserve"> (g mol</t>
    </r>
    <r>
      <rPr>
        <b/>
        <vertAlign val="superscript"/>
        <sz val="11"/>
        <color rgb="FF000000"/>
        <rFont val="Calibri"/>
        <family val="2"/>
      </rPr>
      <t>-1</t>
    </r>
    <r>
      <rPr>
        <b/>
        <sz val="11"/>
        <color rgb="FF000000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</si>
</sst>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.##0.0000"/>
    <numFmt numFmtId="166" formatCode="0.00000"/>
    <numFmt numFmtId="169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b/>
      <sz val="11"/>
      <color theme="0" tint="-0.249977111117893"/>
      <name val="Calibri"/>
      <family val="2"/>
      <scheme val="minor"/>
    </font>
    <font>
      <b/>
      <vertAlign val="superscript"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vertAlign val="subscript"/>
      <sz val="11"/>
      <color rgb="FF000000"/>
      <name val="Calibri"/>
      <family val="2"/>
    </font>
    <font>
      <b/>
      <vertAlign val="superscript"/>
      <sz val="11"/>
      <color rgb="FF000000"/>
      <name val="Calibri"/>
      <family val="2"/>
    </font>
    <font>
      <u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0" borderId="1" xfId="0" applyFont="1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166" fontId="0" fillId="0" borderId="1" xfId="0" applyNumberFormat="1" applyBorder="1"/>
    <xf numFmtId="0" fontId="3" fillId="0" borderId="3" xfId="0" applyFont="1" applyBorder="1" applyAlignment="1">
      <alignment vertical="center"/>
    </xf>
    <xf numFmtId="1" fontId="0" fillId="0" borderId="1" xfId="0" applyNumberFormat="1" applyBorder="1"/>
    <xf numFmtId="0" fontId="1" fillId="0" borderId="0" xfId="0" applyFont="1" applyAlignment="1">
      <alignment horizontal="center"/>
    </xf>
    <xf numFmtId="1" fontId="0" fillId="0" borderId="0" xfId="0" applyNumberFormat="1"/>
    <xf numFmtId="0" fontId="8" fillId="0" borderId="1" xfId="0" applyFont="1" applyBorder="1" applyAlignment="1">
      <alignment horizontal="center"/>
    </xf>
    <xf numFmtId="166" fontId="10" fillId="0" borderId="1" xfId="0" applyNumberFormat="1" applyFont="1" applyBorder="1"/>
    <xf numFmtId="0" fontId="0" fillId="0" borderId="0" xfId="0" applyAlignment="1">
      <alignment wrapText="1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1" fontId="11" fillId="0" borderId="2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5" xfId="0" applyBorder="1"/>
    <xf numFmtId="0" fontId="14" fillId="0" borderId="5" xfId="0" applyFont="1" applyBorder="1"/>
    <xf numFmtId="0" fontId="14" fillId="0" borderId="9" xfId="0" applyFont="1" applyBorder="1"/>
    <xf numFmtId="2" fontId="14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2" fontId="11" fillId="0" borderId="5" xfId="0" applyNumberFormat="1" applyFont="1" applyBorder="1"/>
    <xf numFmtId="0" fontId="11" fillId="0" borderId="10" xfId="0" applyFont="1" applyBorder="1"/>
    <xf numFmtId="0" fontId="11" fillId="0" borderId="11" xfId="0" applyFont="1" applyBorder="1"/>
    <xf numFmtId="0" fontId="15" fillId="0" borderId="1" xfId="0" applyFont="1" applyBorder="1" applyAlignment="1">
      <alignment horizontal="center"/>
    </xf>
    <xf numFmtId="169" fontId="1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0" fillId="0" borderId="0" xfId="0" applyNumberFormat="1" applyBorder="1"/>
    <xf numFmtId="2" fontId="18" fillId="0" borderId="5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54"/>
  <sheetViews>
    <sheetView tabSelected="1" zoomScale="70" zoomScaleNormal="70" workbookViewId="0">
      <selection activeCell="G17" sqref="G17"/>
    </sheetView>
  </sheetViews>
  <sheetFormatPr defaultRowHeight="15" x14ac:dyDescent="0.25"/>
  <cols>
    <col min="2" max="2" width="24.42578125" bestFit="1" customWidth="1"/>
    <col min="3" max="3" width="14" customWidth="1"/>
    <col min="4" max="4" width="14.5703125" customWidth="1"/>
    <col min="5" max="5" width="15.7109375" customWidth="1"/>
    <col min="6" max="6" width="20" bestFit="1" customWidth="1"/>
    <col min="7" max="7" width="19.5703125" bestFit="1" customWidth="1"/>
    <col min="8" max="8" width="21.140625" customWidth="1"/>
    <col min="9" max="9" width="14" customWidth="1"/>
    <col min="10" max="10" width="16.42578125" customWidth="1"/>
    <col min="11" max="11" width="16.28515625" customWidth="1"/>
    <col min="12" max="12" width="22" customWidth="1"/>
    <col min="13" max="13" width="15.5703125" customWidth="1"/>
    <col min="14" max="14" width="16.140625" customWidth="1"/>
    <col min="15" max="16" width="19.85546875" customWidth="1"/>
    <col min="17" max="17" width="14.85546875" customWidth="1"/>
    <col min="18" max="18" width="12.42578125" bestFit="1" customWidth="1"/>
    <col min="20" max="21" width="9.28515625" bestFit="1" customWidth="1"/>
    <col min="22" max="22" width="11.28515625" bestFit="1" customWidth="1"/>
  </cols>
  <sheetData>
    <row r="2" spans="2:17" x14ac:dyDescent="0.25">
      <c r="B2" s="25" t="s">
        <v>23</v>
      </c>
      <c r="C2" s="26"/>
      <c r="Q2" s="20"/>
    </row>
    <row r="3" spans="2:17" x14ac:dyDescent="0.25">
      <c r="B3" s="4" t="s">
        <v>0</v>
      </c>
      <c r="C3" s="1">
        <v>273.14999999999998</v>
      </c>
      <c r="Q3" s="20"/>
    </row>
    <row r="4" spans="2:17" x14ac:dyDescent="0.25">
      <c r="B4" s="4" t="s">
        <v>1</v>
      </c>
      <c r="C4" s="1">
        <v>101325</v>
      </c>
      <c r="Q4" s="20"/>
    </row>
    <row r="5" spans="2:17" ht="17.25" x14ac:dyDescent="0.25">
      <c r="B5" s="4" t="s">
        <v>2</v>
      </c>
      <c r="C5" s="5">
        <v>96485.336500000005</v>
      </c>
      <c r="E5" s="3"/>
      <c r="Q5" s="20"/>
    </row>
    <row r="6" spans="2:17" ht="18" x14ac:dyDescent="0.35">
      <c r="B6" s="4" t="s">
        <v>3</v>
      </c>
      <c r="C6" s="9">
        <v>2</v>
      </c>
      <c r="E6" s="3"/>
      <c r="F6" s="27" t="s">
        <v>24</v>
      </c>
      <c r="G6" s="27"/>
      <c r="Q6" s="20"/>
    </row>
    <row r="7" spans="2:17" ht="18" x14ac:dyDescent="0.35">
      <c r="B7" s="4" t="s">
        <v>4</v>
      </c>
      <c r="C7" s="9">
        <v>4</v>
      </c>
      <c r="E7" s="3"/>
      <c r="F7" s="1" t="s">
        <v>25</v>
      </c>
      <c r="G7" s="1" t="s">
        <v>27</v>
      </c>
      <c r="Q7" s="20"/>
    </row>
    <row r="8" spans="2:17" ht="18.75" x14ac:dyDescent="0.35">
      <c r="B8" s="4" t="s">
        <v>5</v>
      </c>
      <c r="C8" s="7">
        <v>2.0158800000000001</v>
      </c>
      <c r="E8" s="3"/>
      <c r="Q8" s="20"/>
    </row>
    <row r="9" spans="2:17" ht="18.75" x14ac:dyDescent="0.35">
      <c r="B9" s="4" t="s">
        <v>6</v>
      </c>
      <c r="C9" s="7">
        <v>31.998799999999999</v>
      </c>
      <c r="E9" s="3"/>
      <c r="F9" t="s">
        <v>30</v>
      </c>
      <c r="G9" t="s">
        <v>31</v>
      </c>
      <c r="Q9" s="20"/>
    </row>
    <row r="10" spans="2:17" ht="18.75" x14ac:dyDescent="0.35">
      <c r="B10" s="43" t="s">
        <v>53</v>
      </c>
      <c r="C10" s="7">
        <f>C8+C9/2</f>
        <v>18.015280000000001</v>
      </c>
      <c r="E10" s="3"/>
      <c r="F10" t="s">
        <v>32</v>
      </c>
      <c r="G10" t="s">
        <v>33</v>
      </c>
      <c r="Q10" s="20"/>
    </row>
    <row r="11" spans="2:17" ht="17.25" x14ac:dyDescent="0.25">
      <c r="B11" s="4" t="s">
        <v>7</v>
      </c>
      <c r="C11" s="7">
        <v>8.3144626180000003</v>
      </c>
      <c r="E11" s="3"/>
      <c r="F11" t="s">
        <v>34</v>
      </c>
      <c r="G11" t="s">
        <v>35</v>
      </c>
      <c r="Q11" s="20"/>
    </row>
    <row r="12" spans="2:17" ht="17.25" x14ac:dyDescent="0.25">
      <c r="B12" s="12" t="s">
        <v>8</v>
      </c>
      <c r="C12" s="13">
        <v>8314.4626179999996</v>
      </c>
      <c r="E12" s="3"/>
      <c r="F12" t="s">
        <v>28</v>
      </c>
      <c r="G12" t="s">
        <v>29</v>
      </c>
      <c r="Q12" s="20"/>
    </row>
    <row r="13" spans="2:17" ht="18" x14ac:dyDescent="0.25">
      <c r="B13" s="8" t="s">
        <v>9</v>
      </c>
      <c r="C13" s="1">
        <f>$C$11*$C$3/$C$4</f>
        <v>2.2413969544601037E-2</v>
      </c>
      <c r="E13" s="3"/>
      <c r="F13" t="s">
        <v>36</v>
      </c>
      <c r="G13" t="s">
        <v>37</v>
      </c>
      <c r="Q13" s="20"/>
    </row>
    <row r="14" spans="2:17" ht="18" customHeight="1" x14ac:dyDescent="0.25">
      <c r="B14" s="8" t="s">
        <v>10</v>
      </c>
      <c r="C14" s="1">
        <f>C13*1000</f>
        <v>22.413969544601038</v>
      </c>
      <c r="E14" s="3"/>
      <c r="F14" t="s">
        <v>38</v>
      </c>
      <c r="G14" t="s">
        <v>39</v>
      </c>
      <c r="Q14" s="20"/>
    </row>
    <row r="15" spans="2:17" ht="18" customHeight="1" x14ac:dyDescent="0.35">
      <c r="B15" s="6" t="s">
        <v>11</v>
      </c>
      <c r="C15" s="7">
        <f>C8*10^-3/$C$13</f>
        <v>8.9938553543077115E-2</v>
      </c>
      <c r="E15" s="3"/>
      <c r="Q15" s="20"/>
    </row>
    <row r="16" spans="2:17" ht="18.75" x14ac:dyDescent="0.35">
      <c r="B16" s="6" t="s">
        <v>11</v>
      </c>
      <c r="C16" s="7">
        <f>C9*10^-3/$C$13</f>
        <v>1.4276275309612754</v>
      </c>
      <c r="E16" s="3"/>
      <c r="Q16" s="20"/>
    </row>
    <row r="17" spans="1:17" x14ac:dyDescent="0.25">
      <c r="B17" s="4" t="s">
        <v>12</v>
      </c>
      <c r="C17" s="5">
        <v>5</v>
      </c>
      <c r="E17" s="3"/>
      <c r="F17" s="3"/>
      <c r="G17" s="3"/>
      <c r="I17" s="3"/>
      <c r="Q17" s="20"/>
    </row>
    <row r="18" spans="1:17" x14ac:dyDescent="0.25">
      <c r="B18" s="4" t="s">
        <v>13</v>
      </c>
      <c r="C18" s="9">
        <v>1</v>
      </c>
      <c r="Q18" s="20"/>
    </row>
    <row r="19" spans="1:17" x14ac:dyDescent="0.25">
      <c r="Q19" s="20"/>
    </row>
    <row r="20" spans="1:17" x14ac:dyDescent="0.25">
      <c r="B20" s="45"/>
      <c r="C20" s="46"/>
      <c r="Q20" s="20"/>
    </row>
    <row r="21" spans="1:17" x14ac:dyDescent="0.25">
      <c r="B21" s="10"/>
      <c r="C21" s="11"/>
    </row>
    <row r="22" spans="1:17" ht="15" customHeight="1" x14ac:dyDescent="0.25">
      <c r="D22" s="23" t="s">
        <v>44</v>
      </c>
      <c r="E22" s="23"/>
      <c r="F22" s="23"/>
      <c r="G22" s="23" t="s">
        <v>45</v>
      </c>
      <c r="H22" s="23"/>
      <c r="I22" s="24"/>
      <c r="J22" s="28" t="s">
        <v>46</v>
      </c>
      <c r="K22" s="28"/>
      <c r="L22" s="28"/>
      <c r="M22" s="28"/>
      <c r="N22" s="28"/>
      <c r="Q22" s="20"/>
    </row>
    <row r="23" spans="1:17" ht="75" x14ac:dyDescent="0.25">
      <c r="A23" s="14"/>
      <c r="B23" s="22" t="s">
        <v>14</v>
      </c>
      <c r="C23" s="22" t="s">
        <v>15</v>
      </c>
      <c r="D23" s="22" t="s">
        <v>16</v>
      </c>
      <c r="E23" s="22" t="s">
        <v>17</v>
      </c>
      <c r="F23" s="22" t="s">
        <v>18</v>
      </c>
      <c r="G23" s="22" t="s">
        <v>16</v>
      </c>
      <c r="H23" s="22" t="s">
        <v>17</v>
      </c>
      <c r="I23" s="22" t="s">
        <v>18</v>
      </c>
      <c r="J23" s="29" t="s">
        <v>47</v>
      </c>
      <c r="K23" s="30" t="s">
        <v>48</v>
      </c>
      <c r="L23" s="31" t="s">
        <v>49</v>
      </c>
      <c r="M23" s="31" t="s">
        <v>52</v>
      </c>
      <c r="N23" s="31" t="s">
        <v>50</v>
      </c>
      <c r="Q23" s="20"/>
    </row>
    <row r="24" spans="1:17" ht="17.25" x14ac:dyDescent="0.25">
      <c r="B24" s="2" t="s">
        <v>19</v>
      </c>
      <c r="C24" s="2" t="s">
        <v>20</v>
      </c>
      <c r="D24" s="2" t="s">
        <v>21</v>
      </c>
      <c r="E24" s="2" t="s">
        <v>22</v>
      </c>
      <c r="F24" s="2" t="s">
        <v>51</v>
      </c>
      <c r="G24" s="2" t="s">
        <v>21</v>
      </c>
      <c r="H24" s="2" t="s">
        <v>22</v>
      </c>
      <c r="I24" s="32" t="s">
        <v>51</v>
      </c>
      <c r="J24" s="33" t="s">
        <v>21</v>
      </c>
      <c r="K24" s="34" t="s">
        <v>22</v>
      </c>
      <c r="L24" s="33" t="s">
        <v>51</v>
      </c>
      <c r="M24" s="35"/>
      <c r="N24" s="33" t="s">
        <v>51</v>
      </c>
      <c r="Q24" s="20"/>
    </row>
    <row r="25" spans="1:17" x14ac:dyDescent="0.25">
      <c r="A25" s="19">
        <v>1</v>
      </c>
      <c r="B25" s="15">
        <v>2.0000000000000001E-4</v>
      </c>
      <c r="C25" s="44">
        <f>B25*$C$17</f>
        <v>1E-3</v>
      </c>
      <c r="D25" s="17">
        <f>$C25*$C$18/($C$6*$C$5)</f>
        <v>5.1821345930632679E-9</v>
      </c>
      <c r="E25" s="17">
        <f t="shared" ref="E25:E54" si="0">D25*$C$8</f>
        <v>1.0446561483464382E-8</v>
      </c>
      <c r="F25" s="18">
        <f>(D25*$C$11*$C$3/$C$4)*1000*60*1000</f>
        <v>6.9691324166966141E-3</v>
      </c>
      <c r="G25" s="17">
        <f>$C25*$C$18/($C$7*$C$5)</f>
        <v>2.591067296531634E-9</v>
      </c>
      <c r="H25" s="17">
        <f t="shared" ref="H25:H54" si="1">G25*$C$9</f>
        <v>8.2911044208256452E-8</v>
      </c>
      <c r="I25" s="18">
        <f>(G25*$C$11*$C$3/$C$4)*1000*60*1000</f>
        <v>3.4845662083483071E-3</v>
      </c>
      <c r="J25" s="36">
        <f>C25*$C$18/($C$6*$C$5)</f>
        <v>5.1821345930632679E-9</v>
      </c>
      <c r="K25" s="37">
        <f>J25*$C$10</f>
        <v>9.3357605691720832E-8</v>
      </c>
      <c r="L25" s="47">
        <f>(J25*$C$11*$C$3/$C$4)*1000*60*1000</f>
        <v>6.9691324166966141E-3</v>
      </c>
      <c r="M25" s="39">
        <v>0.5</v>
      </c>
      <c r="N25" s="40">
        <v>2</v>
      </c>
      <c r="Q25" s="20"/>
    </row>
    <row r="26" spans="1:17" x14ac:dyDescent="0.25">
      <c r="A26" s="19">
        <v>2</v>
      </c>
      <c r="B26" s="15">
        <v>1E-3</v>
      </c>
      <c r="C26" s="44">
        <f>B26*$C$17</f>
        <v>5.0000000000000001E-3</v>
      </c>
      <c r="D26" s="17">
        <f>$C26*$C$18/($C$6*$C$5)</f>
        <v>2.5910672965316341E-8</v>
      </c>
      <c r="E26" s="17">
        <f t="shared" si="0"/>
        <v>5.2232807417321907E-8</v>
      </c>
      <c r="F26" s="18">
        <f>(D26*$C$11*$C$3/$C$4)*1000*60*1000</f>
        <v>3.4845662083483067E-2</v>
      </c>
      <c r="G26" s="17">
        <f>$C26*$C$18/($C$7*$C$5)</f>
        <v>1.2955336482658171E-8</v>
      </c>
      <c r="H26" s="17">
        <f t="shared" si="1"/>
        <v>4.1455522104128227E-7</v>
      </c>
      <c r="I26" s="18">
        <f>(G26*$C$11*$C$3/$C$4)*1000*60*1000</f>
        <v>1.7422831041741534E-2</v>
      </c>
      <c r="J26" s="36">
        <f>C26*$C$18/($C$6*$C$5)</f>
        <v>2.5910672965316341E-8</v>
      </c>
      <c r="K26" s="37">
        <f t="shared" ref="K26:K54" si="2">J26*$C$10</f>
        <v>4.6678802845860418E-7</v>
      </c>
      <c r="L26" s="47">
        <f t="shared" ref="L26:L54" si="3">(J26*$C$11*$C$3/$C$4)*1000*60*1000</f>
        <v>3.4845662083483067E-2</v>
      </c>
      <c r="M26" s="39">
        <v>0.5</v>
      </c>
      <c r="N26" s="40">
        <v>2</v>
      </c>
      <c r="Q26" s="20"/>
    </row>
    <row r="27" spans="1:17" x14ac:dyDescent="0.25">
      <c r="A27" s="19">
        <v>3</v>
      </c>
      <c r="B27" s="15">
        <v>2E-3</v>
      </c>
      <c r="C27" s="44">
        <f>B27*$C$17</f>
        <v>0.01</v>
      </c>
      <c r="D27" s="17">
        <f>$C27*$C$18/($C$6*$C$5)</f>
        <v>5.1821345930632683E-8</v>
      </c>
      <c r="E27" s="17">
        <f t="shared" si="0"/>
        <v>1.0446561483464381E-7</v>
      </c>
      <c r="F27" s="18">
        <f>(D27*$C$11*$C$3/$C$4)*1000*60*1000</f>
        <v>6.9691324166966134E-2</v>
      </c>
      <c r="G27" s="17">
        <f>$C27*$C$18/($C$7*$C$5)</f>
        <v>2.5910672965316341E-8</v>
      </c>
      <c r="H27" s="17">
        <f t="shared" si="1"/>
        <v>8.2911044208256454E-7</v>
      </c>
      <c r="I27" s="18">
        <f>(G27*$C$11*$C$3/$C$4)*1000*60*1000</f>
        <v>3.4845662083483067E-2</v>
      </c>
      <c r="J27" s="36">
        <f>C27*$C$18/($C$6*$C$5)</f>
        <v>5.1821345930632683E-8</v>
      </c>
      <c r="K27" s="37">
        <f t="shared" si="2"/>
        <v>9.3357605691720837E-7</v>
      </c>
      <c r="L27" s="47">
        <f t="shared" si="3"/>
        <v>6.9691324166966134E-2</v>
      </c>
      <c r="M27" s="39">
        <v>0.5</v>
      </c>
      <c r="N27" s="40">
        <v>2</v>
      </c>
      <c r="Q27" s="20"/>
    </row>
    <row r="28" spans="1:17" x14ac:dyDescent="0.25">
      <c r="A28" s="19">
        <v>4</v>
      </c>
      <c r="B28" s="15">
        <v>5.0000000000000001E-3</v>
      </c>
      <c r="C28" s="44">
        <f>B28*$C$17</f>
        <v>2.5000000000000001E-2</v>
      </c>
      <c r="D28" s="17">
        <f>$C28*$C$18/($C$6*$C$5)</f>
        <v>1.295533648265817E-7</v>
      </c>
      <c r="E28" s="17">
        <f t="shared" si="0"/>
        <v>2.6116403708660951E-7</v>
      </c>
      <c r="F28" s="18">
        <f>(D28*$C$11*$C$3/$C$4)*1000*60*1000</f>
        <v>0.17422831041741535</v>
      </c>
      <c r="G28" s="17">
        <f>$C28*$C$18/($C$7*$C$5)</f>
        <v>6.477668241329085E-8</v>
      </c>
      <c r="H28" s="17">
        <f t="shared" si="1"/>
        <v>2.0727761052064113E-6</v>
      </c>
      <c r="I28" s="18">
        <f>(G28*$C$11*$C$3/$C$4)*1000*60*1000</f>
        <v>8.7114155208707675E-2</v>
      </c>
      <c r="J28" s="36">
        <f>C28*$C$18/($C$6*$C$5)</f>
        <v>1.295533648265817E-7</v>
      </c>
      <c r="K28" s="37">
        <f t="shared" si="2"/>
        <v>2.3339401422930208E-6</v>
      </c>
      <c r="L28" s="47">
        <f t="shared" si="3"/>
        <v>0.17422831041741535</v>
      </c>
      <c r="M28" s="39">
        <v>0.5</v>
      </c>
      <c r="N28" s="40">
        <f t="shared" ref="N28:N54" si="4">L28/M28</f>
        <v>0.3484566208348307</v>
      </c>
      <c r="Q28" s="20"/>
    </row>
    <row r="29" spans="1:17" x14ac:dyDescent="0.25">
      <c r="A29" s="19">
        <v>5</v>
      </c>
      <c r="B29" s="15">
        <v>0.01</v>
      </c>
      <c r="C29" s="44">
        <f>B29*$C$17</f>
        <v>0.05</v>
      </c>
      <c r="D29" s="17">
        <f>$C29*$C$18/($C$6*$C$5)</f>
        <v>2.591067296531634E-7</v>
      </c>
      <c r="E29" s="17">
        <f t="shared" si="0"/>
        <v>5.2232807417321903E-7</v>
      </c>
      <c r="F29" s="18">
        <f>(D29*$C$11*$C$3/$C$4)*1000*60*1000</f>
        <v>0.3484566208348307</v>
      </c>
      <c r="G29" s="17">
        <f>$C29*$C$18/($C$7*$C$5)</f>
        <v>1.295533648265817E-7</v>
      </c>
      <c r="H29" s="17">
        <f t="shared" si="1"/>
        <v>4.1455522104128225E-6</v>
      </c>
      <c r="I29" s="18">
        <f>(G29*$C$11*$C$3/$C$4)*1000*60*1000</f>
        <v>0.17422831041741535</v>
      </c>
      <c r="J29" s="36">
        <f>C29*$C$18/($C$6*$C$5)</f>
        <v>2.591067296531634E-7</v>
      </c>
      <c r="K29" s="37">
        <f t="shared" si="2"/>
        <v>4.6678802845860416E-6</v>
      </c>
      <c r="L29" s="47">
        <f t="shared" si="3"/>
        <v>0.3484566208348307</v>
      </c>
      <c r="M29" s="39">
        <v>0.5</v>
      </c>
      <c r="N29" s="40">
        <f t="shared" si="4"/>
        <v>0.6969132416696614</v>
      </c>
      <c r="Q29" s="20"/>
    </row>
    <row r="30" spans="1:17" x14ac:dyDescent="0.25">
      <c r="A30" s="19">
        <v>6</v>
      </c>
      <c r="B30" s="15">
        <v>1.4999999999999999E-2</v>
      </c>
      <c r="C30" s="44">
        <f>B30*$C$17</f>
        <v>7.4999999999999997E-2</v>
      </c>
      <c r="D30" s="17">
        <f>$C30*$C$18/($C$6*$C$5)</f>
        <v>3.8866009447974507E-7</v>
      </c>
      <c r="E30" s="17">
        <f t="shared" si="0"/>
        <v>7.8349211125982859E-7</v>
      </c>
      <c r="F30" s="18">
        <f>(D30*$C$11*$C$3/$C$4)*1000*60*1000</f>
        <v>0.52268493125224602</v>
      </c>
      <c r="G30" s="17">
        <f>$C30*$C$18/($C$7*$C$5)</f>
        <v>1.9433004723987254E-7</v>
      </c>
      <c r="H30" s="17">
        <f t="shared" si="1"/>
        <v>6.2183283156192333E-6</v>
      </c>
      <c r="I30" s="18">
        <f>(G30*$C$11*$C$3/$C$4)*1000*60*1000</f>
        <v>0.26134246562612301</v>
      </c>
      <c r="J30" s="36">
        <f>C30*$C$18/($C$6*$C$5)</f>
        <v>3.8866009447974507E-7</v>
      </c>
      <c r="K30" s="37">
        <f t="shared" si="2"/>
        <v>7.0018204268790624E-6</v>
      </c>
      <c r="L30" s="47">
        <f t="shared" si="3"/>
        <v>0.52268493125224602</v>
      </c>
      <c r="M30" s="39">
        <v>0.5</v>
      </c>
      <c r="N30" s="40">
        <f t="shared" si="4"/>
        <v>1.045369862504492</v>
      </c>
      <c r="Q30" s="20"/>
    </row>
    <row r="31" spans="1:17" x14ac:dyDescent="0.25">
      <c r="A31" s="19">
        <v>7</v>
      </c>
      <c r="B31" s="15">
        <v>0.02</v>
      </c>
      <c r="C31" s="44">
        <f>B31*$C$17</f>
        <v>0.1</v>
      </c>
      <c r="D31" s="17">
        <f>$C31*$C$18/($C$6*$C$5)</f>
        <v>5.182134593063268E-7</v>
      </c>
      <c r="E31" s="17">
        <f t="shared" si="0"/>
        <v>1.0446561483464381E-6</v>
      </c>
      <c r="F31" s="18">
        <f>(D31*$C$11*$C$3/$C$4)*1000*60*1000</f>
        <v>0.6969132416696614</v>
      </c>
      <c r="G31" s="17">
        <f>$C31*$C$18/($C$7*$C$5)</f>
        <v>2.591067296531634E-7</v>
      </c>
      <c r="H31" s="17">
        <f t="shared" si="1"/>
        <v>8.291104420825645E-6</v>
      </c>
      <c r="I31" s="18">
        <f>(G31*$C$11*$C$3/$C$4)*1000*60*1000</f>
        <v>0.3484566208348307</v>
      </c>
      <c r="J31" s="36">
        <f>C31*$C$18/($C$6*$C$5)</f>
        <v>5.182134593063268E-7</v>
      </c>
      <c r="K31" s="37">
        <f t="shared" si="2"/>
        <v>9.3357605691720833E-6</v>
      </c>
      <c r="L31" s="47">
        <f t="shared" si="3"/>
        <v>0.6969132416696614</v>
      </c>
      <c r="M31" s="39">
        <v>0.5</v>
      </c>
      <c r="N31" s="40">
        <f t="shared" si="4"/>
        <v>1.3938264833393228</v>
      </c>
      <c r="Q31" s="20"/>
    </row>
    <row r="32" spans="1:17" x14ac:dyDescent="0.25">
      <c r="A32" s="19">
        <v>8</v>
      </c>
      <c r="B32" s="15">
        <v>0.03</v>
      </c>
      <c r="C32" s="44">
        <f>B32*$C$17</f>
        <v>0.15</v>
      </c>
      <c r="D32" s="17">
        <f>$C32*$C$18/($C$6*$C$5)</f>
        <v>7.7732018895949015E-7</v>
      </c>
      <c r="E32" s="17">
        <f t="shared" si="0"/>
        <v>1.5669842225196572E-6</v>
      </c>
      <c r="F32" s="18">
        <f>(D32*$C$11*$C$3/$C$4)*1000*60*1000</f>
        <v>1.045369862504492</v>
      </c>
      <c r="G32" s="17">
        <f>$C32*$C$18/($C$7*$C$5)</f>
        <v>3.8866009447974507E-7</v>
      </c>
      <c r="H32" s="17">
        <f t="shared" si="1"/>
        <v>1.2436656631238467E-5</v>
      </c>
      <c r="I32" s="18">
        <f>(G32*$C$11*$C$3/$C$4)*1000*60*1000</f>
        <v>0.52268493125224602</v>
      </c>
      <c r="J32" s="36">
        <f>C32*$C$18/($C$6*$C$5)</f>
        <v>7.7732018895949015E-7</v>
      </c>
      <c r="K32" s="37">
        <f t="shared" si="2"/>
        <v>1.4003640853758125E-5</v>
      </c>
      <c r="L32" s="47">
        <f t="shared" si="3"/>
        <v>1.045369862504492</v>
      </c>
      <c r="M32" s="39">
        <v>0.5</v>
      </c>
      <c r="N32" s="40">
        <f t="shared" si="4"/>
        <v>2.0907397250089841</v>
      </c>
      <c r="Q32" s="20"/>
    </row>
    <row r="33" spans="1:17" x14ac:dyDescent="0.25">
      <c r="A33" s="19">
        <v>9</v>
      </c>
      <c r="B33" s="15">
        <v>0.04</v>
      </c>
      <c r="C33" s="44">
        <f>B33*$C$17</f>
        <v>0.2</v>
      </c>
      <c r="D33" s="17">
        <f>$C33*$C$18/($C$6*$C$5)</f>
        <v>1.0364269186126536E-6</v>
      </c>
      <c r="E33" s="17">
        <f t="shared" si="0"/>
        <v>2.0893122966928761E-6</v>
      </c>
      <c r="F33" s="18">
        <f>(D33*$C$11*$C$3/$C$4)*1000*60*1000</f>
        <v>1.3938264833393228</v>
      </c>
      <c r="G33" s="17">
        <f>$C33*$C$18/($C$7*$C$5)</f>
        <v>5.182134593063268E-7</v>
      </c>
      <c r="H33" s="17">
        <f t="shared" si="1"/>
        <v>1.658220884165129E-5</v>
      </c>
      <c r="I33" s="18">
        <f>(G33*$C$11*$C$3/$C$4)*1000*60*1000</f>
        <v>0.6969132416696614</v>
      </c>
      <c r="J33" s="36">
        <f>C33*$C$18/($C$6*$C$5)</f>
        <v>1.0364269186126536E-6</v>
      </c>
      <c r="K33" s="37">
        <f t="shared" si="2"/>
        <v>1.8671521138344167E-5</v>
      </c>
      <c r="L33" s="47">
        <f t="shared" si="3"/>
        <v>1.3938264833393228</v>
      </c>
      <c r="M33" s="39">
        <v>0.5</v>
      </c>
      <c r="N33" s="40">
        <f t="shared" si="4"/>
        <v>2.7876529666786456</v>
      </c>
      <c r="Q33" s="20"/>
    </row>
    <row r="34" spans="1:17" x14ac:dyDescent="0.25">
      <c r="A34" s="19">
        <v>10</v>
      </c>
      <c r="B34" s="15">
        <v>0.05</v>
      </c>
      <c r="C34" s="44">
        <f>B34*$C$17</f>
        <v>0.25</v>
      </c>
      <c r="D34" s="17">
        <f>$C34*$C$18/($C$6*$C$5)</f>
        <v>1.2955336482658169E-6</v>
      </c>
      <c r="E34" s="17">
        <f t="shared" si="0"/>
        <v>2.6116403708660952E-6</v>
      </c>
      <c r="F34" s="18">
        <f>(D34*$C$11*$C$3/$C$4)*1000*60*1000</f>
        <v>1.7422831041741533</v>
      </c>
      <c r="G34" s="17">
        <f>$C34*$C$18/($C$7*$C$5)</f>
        <v>6.4776682413290847E-7</v>
      </c>
      <c r="H34" s="17">
        <f t="shared" si="1"/>
        <v>2.0727761052064112E-5</v>
      </c>
      <c r="I34" s="18">
        <f>(G34*$C$11*$C$3/$C$4)*1000*60*1000</f>
        <v>0.87114155208707666</v>
      </c>
      <c r="J34" s="36">
        <f>C34*$C$18/($C$6*$C$5)</f>
        <v>1.2955336482658169E-6</v>
      </c>
      <c r="K34" s="37">
        <f t="shared" si="2"/>
        <v>2.3339401422930206E-5</v>
      </c>
      <c r="L34" s="47">
        <f t="shared" si="3"/>
        <v>1.7422831041741533</v>
      </c>
      <c r="M34" s="39">
        <v>0.5</v>
      </c>
      <c r="N34" s="40">
        <f t="shared" si="4"/>
        <v>3.4845662083483067</v>
      </c>
      <c r="Q34" s="20"/>
    </row>
    <row r="35" spans="1:17" x14ac:dyDescent="0.25">
      <c r="A35" s="42">
        <v>11</v>
      </c>
      <c r="B35" s="15">
        <v>0.06</v>
      </c>
      <c r="C35" s="44">
        <f>B35*$C$17</f>
        <v>0.3</v>
      </c>
      <c r="D35" s="17">
        <f>$C35*$C$18/($C$6*$C$5)</f>
        <v>1.5546403779189803E-6</v>
      </c>
      <c r="E35" s="17">
        <f t="shared" si="0"/>
        <v>3.1339684450393144E-6</v>
      </c>
      <c r="F35" s="18">
        <f>(D35*$C$11*$C$3/$C$4)*1000*60*1000</f>
        <v>2.0907397250089841</v>
      </c>
      <c r="G35" s="17">
        <f>$C35*$C$18/($C$7*$C$5)</f>
        <v>7.7732018895949015E-7</v>
      </c>
      <c r="H35" s="17">
        <f t="shared" si="1"/>
        <v>2.4873313262476933E-5</v>
      </c>
      <c r="I35" s="18">
        <f>(G35*$C$11*$C$3/$C$4)*1000*60*1000</f>
        <v>1.045369862504492</v>
      </c>
      <c r="J35" s="36">
        <f>C35*$C$18/($C$6*$C$5)</f>
        <v>1.5546403779189803E-6</v>
      </c>
      <c r="K35" s="37">
        <f t="shared" si="2"/>
        <v>2.800728170751625E-5</v>
      </c>
      <c r="L35" s="47">
        <f t="shared" si="3"/>
        <v>2.0907397250089841</v>
      </c>
      <c r="M35" s="39">
        <v>0.5</v>
      </c>
      <c r="N35" s="40">
        <f t="shared" si="4"/>
        <v>4.1814794500179682</v>
      </c>
      <c r="Q35" s="20"/>
    </row>
    <row r="36" spans="1:17" x14ac:dyDescent="0.25">
      <c r="A36" s="42">
        <v>12</v>
      </c>
      <c r="B36" s="15">
        <v>7.0000000000000007E-2</v>
      </c>
      <c r="C36" s="44">
        <f>B36*$C$17</f>
        <v>0.35000000000000003</v>
      </c>
      <c r="D36" s="17">
        <f>$C36*$C$18/($C$6*$C$5)</f>
        <v>1.8137471075721441E-6</v>
      </c>
      <c r="E36" s="17">
        <f t="shared" si="0"/>
        <v>3.6562965192125339E-6</v>
      </c>
      <c r="F36" s="18">
        <f>(D36*$C$11*$C$3/$C$4)*1000*60*1000</f>
        <v>2.4391963458438153</v>
      </c>
      <c r="G36" s="17">
        <f>$C36*$C$18/($C$7*$C$5)</f>
        <v>9.0687355378607203E-7</v>
      </c>
      <c r="H36" s="17">
        <f t="shared" si="1"/>
        <v>2.9018865472889762E-5</v>
      </c>
      <c r="I36" s="18">
        <f>(G36*$C$11*$C$3/$C$4)*1000*60*1000</f>
        <v>1.2195981729219076</v>
      </c>
      <c r="J36" s="36">
        <f>C36*$C$18/($C$6*$C$5)</f>
        <v>1.8137471075721441E-6</v>
      </c>
      <c r="K36" s="37">
        <f t="shared" si="2"/>
        <v>3.2675161992102297E-5</v>
      </c>
      <c r="L36" s="47">
        <f t="shared" si="3"/>
        <v>2.4391963458438153</v>
      </c>
      <c r="M36" s="39">
        <v>0.5</v>
      </c>
      <c r="N36" s="40">
        <f t="shared" si="4"/>
        <v>4.8783926916876306</v>
      </c>
      <c r="Q36" s="20"/>
    </row>
    <row r="37" spans="1:17" x14ac:dyDescent="0.25">
      <c r="A37" s="19">
        <v>13</v>
      </c>
      <c r="B37" s="15">
        <v>0.08</v>
      </c>
      <c r="C37" s="44">
        <f>B37*$C$17</f>
        <v>0.4</v>
      </c>
      <c r="D37" s="17">
        <f>$C37*$C$18/($C$6*$C$5)</f>
        <v>2.0728538372253072E-6</v>
      </c>
      <c r="E37" s="17">
        <f t="shared" si="0"/>
        <v>4.1786245933857522E-6</v>
      </c>
      <c r="F37" s="18">
        <f>(D37*$C$11*$C$3/$C$4)*1000*60*1000</f>
        <v>2.7876529666786456</v>
      </c>
      <c r="G37" s="17">
        <f>$C37*$C$18/($C$7*$C$5)</f>
        <v>1.0364269186126536E-6</v>
      </c>
      <c r="H37" s="17">
        <f t="shared" si="1"/>
        <v>3.316441768330258E-5</v>
      </c>
      <c r="I37" s="18">
        <f>(G37*$C$11*$C$3/$C$4)*1000*60*1000</f>
        <v>1.3938264833393228</v>
      </c>
      <c r="J37" s="36">
        <f>C37*$C$18/($C$6*$C$5)</f>
        <v>2.0728538372253072E-6</v>
      </c>
      <c r="K37" s="37">
        <f t="shared" si="2"/>
        <v>3.7343042276688333E-5</v>
      </c>
      <c r="L37" s="47">
        <f t="shared" si="3"/>
        <v>2.7876529666786456</v>
      </c>
      <c r="M37" s="39">
        <v>0.5</v>
      </c>
      <c r="N37" s="40">
        <f t="shared" si="4"/>
        <v>5.5753059333572912</v>
      </c>
      <c r="Q37" s="20"/>
    </row>
    <row r="38" spans="1:17" x14ac:dyDescent="0.25">
      <c r="A38" s="19">
        <v>14</v>
      </c>
      <c r="B38" s="15">
        <v>0.09</v>
      </c>
      <c r="C38" s="44">
        <f>B38*$C$17</f>
        <v>0.44999999999999996</v>
      </c>
      <c r="D38" s="17">
        <f>$C38*$C$18/($C$6*$C$5)</f>
        <v>2.3319605668784703E-6</v>
      </c>
      <c r="E38" s="17">
        <f t="shared" si="0"/>
        <v>4.7009526675589713E-6</v>
      </c>
      <c r="F38" s="18">
        <f>(D38*$C$11*$C$3/$C$4)*1000*60*1000</f>
        <v>3.1361095875134763</v>
      </c>
      <c r="G38" s="17">
        <f>$C38*$C$18/($C$7*$C$5)</f>
        <v>1.1659802834392352E-6</v>
      </c>
      <c r="H38" s="17">
        <f t="shared" si="1"/>
        <v>3.7309969893715395E-5</v>
      </c>
      <c r="I38" s="18">
        <f>(G38*$C$11*$C$3/$C$4)*1000*60*1000</f>
        <v>1.5680547937567382</v>
      </c>
      <c r="J38" s="36">
        <f>C38*$C$18/($C$6*$C$5)</f>
        <v>2.3319605668784703E-6</v>
      </c>
      <c r="K38" s="37">
        <f t="shared" si="2"/>
        <v>4.201092256127437E-5</v>
      </c>
      <c r="L38" s="47">
        <f t="shared" si="3"/>
        <v>3.1361095875134763</v>
      </c>
      <c r="M38" s="39">
        <v>0.5</v>
      </c>
      <c r="N38" s="40">
        <f t="shared" si="4"/>
        <v>6.2722191750269527</v>
      </c>
      <c r="Q38" s="20"/>
    </row>
    <row r="39" spans="1:17" x14ac:dyDescent="0.25">
      <c r="A39" s="19">
        <v>15</v>
      </c>
      <c r="B39" s="15">
        <v>0.1</v>
      </c>
      <c r="C39" s="44">
        <f>B39*$C$17</f>
        <v>0.5</v>
      </c>
      <c r="D39" s="17">
        <f>$C39*$C$18/($C$6*$C$5)</f>
        <v>2.5910672965316339E-6</v>
      </c>
      <c r="E39" s="17">
        <f t="shared" si="0"/>
        <v>5.2232807417321905E-6</v>
      </c>
      <c r="F39" s="18">
        <f>(D39*$C$11*$C$3/$C$4)*1000*60*1000</f>
        <v>3.4845662083483067</v>
      </c>
      <c r="G39" s="17">
        <f>$C39*$C$18/($C$7*$C$5)</f>
        <v>1.2955336482658169E-6</v>
      </c>
      <c r="H39" s="17">
        <f t="shared" si="1"/>
        <v>4.1455522104128223E-5</v>
      </c>
      <c r="I39" s="18">
        <f>(G39*$C$11*$C$3/$C$4)*1000*60*1000</f>
        <v>1.7422831041741533</v>
      </c>
      <c r="J39" s="36">
        <f>C39*$C$18/($C$6*$C$5)</f>
        <v>2.5910672965316339E-6</v>
      </c>
      <c r="K39" s="37">
        <f t="shared" si="2"/>
        <v>4.6678802845860413E-5</v>
      </c>
      <c r="L39" s="47">
        <f t="shared" si="3"/>
        <v>3.4845662083483067</v>
      </c>
      <c r="M39" s="39">
        <v>0.5</v>
      </c>
      <c r="N39" s="40">
        <f t="shared" si="4"/>
        <v>6.9691324166966133</v>
      </c>
      <c r="Q39" s="20"/>
    </row>
    <row r="40" spans="1:17" x14ac:dyDescent="0.25">
      <c r="A40" s="19">
        <v>16</v>
      </c>
      <c r="B40" s="15">
        <v>0.12</v>
      </c>
      <c r="C40" s="44">
        <f>B40*$C$17</f>
        <v>0.6</v>
      </c>
      <c r="D40" s="17">
        <f>$C40*$C$18/($C$6*$C$5)</f>
        <v>3.1092807558379606E-6</v>
      </c>
      <c r="E40" s="17">
        <f t="shared" si="0"/>
        <v>6.2679368900786287E-6</v>
      </c>
      <c r="F40" s="18">
        <f>(D40*$C$11*$C$3/$C$4)*1000*60*1000</f>
        <v>4.1814794500179682</v>
      </c>
      <c r="G40" s="17">
        <f>$C40*$C$18/($C$7*$C$5)</f>
        <v>1.5546403779189803E-6</v>
      </c>
      <c r="H40" s="17">
        <f t="shared" si="1"/>
        <v>4.9746626524953867E-5</v>
      </c>
      <c r="I40" s="18">
        <f>(G40*$C$11*$C$3/$C$4)*1000*60*1000</f>
        <v>2.0907397250089841</v>
      </c>
      <c r="J40" s="36">
        <f>C40*$C$18/($C$6*$C$5)</f>
        <v>3.1092807558379606E-6</v>
      </c>
      <c r="K40" s="37">
        <f t="shared" si="2"/>
        <v>5.60145634150325E-5</v>
      </c>
      <c r="L40" s="47">
        <f t="shared" si="3"/>
        <v>4.1814794500179682</v>
      </c>
      <c r="M40" s="39">
        <v>0.5</v>
      </c>
      <c r="N40" s="40">
        <f t="shared" si="4"/>
        <v>8.3629589000359363</v>
      </c>
      <c r="Q40" s="20"/>
    </row>
    <row r="41" spans="1:17" x14ac:dyDescent="0.25">
      <c r="A41" s="19">
        <v>17</v>
      </c>
      <c r="B41" s="15">
        <v>0.14000000000000001</v>
      </c>
      <c r="C41" s="44">
        <f>B41*$C$17</f>
        <v>0.70000000000000007</v>
      </c>
      <c r="D41" s="17">
        <f>$C41*$C$18/($C$6*$C$5)</f>
        <v>3.6274942151442881E-6</v>
      </c>
      <c r="E41" s="17">
        <f t="shared" si="0"/>
        <v>7.3125930384250678E-6</v>
      </c>
      <c r="F41" s="18">
        <f>(D41*$C$11*$C$3/$C$4)*1000*60*1000</f>
        <v>4.8783926916876306</v>
      </c>
      <c r="G41" s="17">
        <f>$C41*$C$18/($C$7*$C$5)</f>
        <v>1.8137471075721441E-6</v>
      </c>
      <c r="H41" s="17">
        <f t="shared" si="1"/>
        <v>5.8037730945779523E-5</v>
      </c>
      <c r="I41" s="18">
        <f>(G41*$C$11*$C$3/$C$4)*1000*60*1000</f>
        <v>2.4391963458438153</v>
      </c>
      <c r="J41" s="36">
        <f>C41*$C$18/($C$6*$C$5)</f>
        <v>3.6274942151442881E-6</v>
      </c>
      <c r="K41" s="37">
        <f t="shared" si="2"/>
        <v>6.5350323984204593E-5</v>
      </c>
      <c r="L41" s="47">
        <f t="shared" si="3"/>
        <v>4.8783926916876306</v>
      </c>
      <c r="M41" s="39">
        <v>0.5</v>
      </c>
      <c r="N41" s="40">
        <f t="shared" si="4"/>
        <v>9.7567853833752611</v>
      </c>
      <c r="Q41" s="20"/>
    </row>
    <row r="42" spans="1:17" x14ac:dyDescent="0.25">
      <c r="A42" s="19">
        <v>18</v>
      </c>
      <c r="B42" s="15">
        <v>0.16</v>
      </c>
      <c r="C42" s="44">
        <f>B42*$C$17</f>
        <v>0.8</v>
      </c>
      <c r="D42" s="17">
        <f>$C42*$C$18/($C$6*$C$5)</f>
        <v>4.1457076744506144E-6</v>
      </c>
      <c r="E42" s="17">
        <f t="shared" si="0"/>
        <v>8.3572491867715044E-6</v>
      </c>
      <c r="F42" s="18">
        <f>(D42*$C$11*$C$3/$C$4)*1000*60*1000</f>
        <v>5.5753059333572912</v>
      </c>
      <c r="G42" s="17">
        <f>$C42*$C$18/($C$7*$C$5)</f>
        <v>2.0728538372253072E-6</v>
      </c>
      <c r="H42" s="17">
        <f t="shared" si="1"/>
        <v>6.632883536660516E-5</v>
      </c>
      <c r="I42" s="18">
        <f>(G42*$C$11*$C$3/$C$4)*1000*60*1000</f>
        <v>2.7876529666786456</v>
      </c>
      <c r="J42" s="36">
        <f>C42*$C$18/($C$6*$C$5)</f>
        <v>4.1457076744506144E-6</v>
      </c>
      <c r="K42" s="37">
        <f t="shared" si="2"/>
        <v>7.4686084553376666E-5</v>
      </c>
      <c r="L42" s="47">
        <f t="shared" si="3"/>
        <v>5.5753059333572912</v>
      </c>
      <c r="M42" s="39">
        <v>0.5</v>
      </c>
      <c r="N42" s="40">
        <f t="shared" si="4"/>
        <v>11.150611866714582</v>
      </c>
      <c r="Q42" s="20"/>
    </row>
    <row r="43" spans="1:17" x14ac:dyDescent="0.25">
      <c r="A43" s="19">
        <v>19</v>
      </c>
      <c r="B43" s="15">
        <v>0.18</v>
      </c>
      <c r="C43" s="44">
        <f>B43*$C$17</f>
        <v>0.89999999999999991</v>
      </c>
      <c r="D43" s="17">
        <f>$C43*$C$18/($C$6*$C$5)</f>
        <v>4.6639211337569407E-6</v>
      </c>
      <c r="E43" s="17">
        <f t="shared" si="0"/>
        <v>9.4019053351179427E-6</v>
      </c>
      <c r="F43" s="18">
        <f>(D43*$C$11*$C$3/$C$4)*1000*60*1000</f>
        <v>6.2722191750269527</v>
      </c>
      <c r="G43" s="17">
        <f>$C43*$C$18/($C$7*$C$5)</f>
        <v>2.3319605668784703E-6</v>
      </c>
      <c r="H43" s="17">
        <f t="shared" si="1"/>
        <v>7.461993978743079E-5</v>
      </c>
      <c r="I43" s="18">
        <f>(G43*$C$11*$C$3/$C$4)*1000*60*1000</f>
        <v>3.1361095875134763</v>
      </c>
      <c r="J43" s="36">
        <f>C43*$C$18/($C$6*$C$5)</f>
        <v>4.6639211337569407E-6</v>
      </c>
      <c r="K43" s="37">
        <f t="shared" si="2"/>
        <v>8.4021845122548739E-5</v>
      </c>
      <c r="L43" s="47">
        <f t="shared" si="3"/>
        <v>6.2722191750269527</v>
      </c>
      <c r="M43" s="39">
        <v>0.5</v>
      </c>
      <c r="N43" s="40">
        <f t="shared" si="4"/>
        <v>12.544438350053905</v>
      </c>
      <c r="Q43" s="20"/>
    </row>
    <row r="44" spans="1:17" x14ac:dyDescent="0.25">
      <c r="A44" s="19">
        <v>20</v>
      </c>
      <c r="B44" s="15">
        <v>0.2</v>
      </c>
      <c r="C44" s="44">
        <f>B44*$C$17</f>
        <v>1</v>
      </c>
      <c r="D44" s="17">
        <f>$C44*$C$18/($C$6*$C$5)</f>
        <v>5.1821345930632678E-6</v>
      </c>
      <c r="E44" s="17">
        <f t="shared" si="0"/>
        <v>1.0446561483464381E-5</v>
      </c>
      <c r="F44" s="18">
        <f>(D44*$C$11*$C$3/$C$4)*1000*60*1000</f>
        <v>6.9691324166966133</v>
      </c>
      <c r="G44" s="17">
        <f>$C44*$C$18/($C$7*$C$5)</f>
        <v>2.5910672965316339E-6</v>
      </c>
      <c r="H44" s="17">
        <f t="shared" si="1"/>
        <v>8.2911044208256447E-5</v>
      </c>
      <c r="I44" s="18">
        <f>(G44*$C$11*$C$3/$C$4)*1000*60*1000</f>
        <v>3.4845662083483067</v>
      </c>
      <c r="J44" s="36">
        <f>C44*$C$18/($C$6*$C$5)</f>
        <v>5.1821345930632678E-6</v>
      </c>
      <c r="K44" s="37">
        <f t="shared" si="2"/>
        <v>9.3357605691720826E-5</v>
      </c>
      <c r="L44" s="47">
        <f t="shared" si="3"/>
        <v>6.9691324166966133</v>
      </c>
      <c r="M44" s="39">
        <v>0.5</v>
      </c>
      <c r="N44" s="40">
        <f t="shared" si="4"/>
        <v>13.938264833393227</v>
      </c>
      <c r="Q44" s="20"/>
    </row>
    <row r="45" spans="1:17" x14ac:dyDescent="0.25">
      <c r="A45" s="19">
        <v>21</v>
      </c>
      <c r="B45" s="15">
        <v>0.22</v>
      </c>
      <c r="C45" s="44">
        <f>B45*$C$17</f>
        <v>1.1000000000000001</v>
      </c>
      <c r="D45" s="17">
        <f>$C45*$C$18/($C$6*$C$5)</f>
        <v>5.7003480523695949E-6</v>
      </c>
      <c r="E45" s="17">
        <f t="shared" si="0"/>
        <v>1.1491217631810819E-5</v>
      </c>
      <c r="F45" s="18">
        <f>(D45*$C$11*$C$3/$C$4)*1000*60*1000</f>
        <v>7.6660456583662757</v>
      </c>
      <c r="G45" s="17">
        <f>$C45*$C$18/($C$7*$C$5)</f>
        <v>2.8501740261847974E-6</v>
      </c>
      <c r="H45" s="17">
        <f t="shared" si="1"/>
        <v>9.120214862908209E-5</v>
      </c>
      <c r="I45" s="18">
        <f>(G45*$C$11*$C$3/$C$4)*1000*60*1000</f>
        <v>3.8330228291831379</v>
      </c>
      <c r="J45" s="36">
        <f>C45*$C$18/($C$6*$C$5)</f>
        <v>5.7003480523695949E-6</v>
      </c>
      <c r="K45" s="37">
        <f t="shared" si="2"/>
        <v>1.0269336626089291E-4</v>
      </c>
      <c r="L45" s="47">
        <f t="shared" si="3"/>
        <v>7.6660456583662757</v>
      </c>
      <c r="M45" s="39">
        <v>0.5</v>
      </c>
      <c r="N45" s="40">
        <f t="shared" si="4"/>
        <v>15.332091316732551</v>
      </c>
      <c r="Q45" s="20"/>
    </row>
    <row r="46" spans="1:17" x14ac:dyDescent="0.25">
      <c r="A46" s="19">
        <v>22</v>
      </c>
      <c r="B46" s="15">
        <v>0.24</v>
      </c>
      <c r="C46" s="44">
        <f>B46*$C$17</f>
        <v>1.2</v>
      </c>
      <c r="D46" s="17">
        <f>$C46*$C$18/($C$6*$C$5)</f>
        <v>6.2185615116759212E-6</v>
      </c>
      <c r="E46" s="17">
        <f t="shared" si="0"/>
        <v>1.2535873780157257E-5</v>
      </c>
      <c r="F46" s="18">
        <f>(D46*$C$11*$C$3/$C$4)*1000*60*1000</f>
        <v>8.3629589000359363</v>
      </c>
      <c r="G46" s="17">
        <f>$C46*$C$18/($C$7*$C$5)</f>
        <v>3.1092807558379606E-6</v>
      </c>
      <c r="H46" s="17">
        <f t="shared" si="1"/>
        <v>9.9493253049907733E-5</v>
      </c>
      <c r="I46" s="18">
        <f>(G46*$C$11*$C$3/$C$4)*1000*60*1000</f>
        <v>4.1814794500179682</v>
      </c>
      <c r="J46" s="36">
        <f>C46*$C$18/($C$6*$C$5)</f>
        <v>6.2185615116759212E-6</v>
      </c>
      <c r="K46" s="37">
        <f t="shared" si="2"/>
        <v>1.12029126830065E-4</v>
      </c>
      <c r="L46" s="47">
        <f t="shared" si="3"/>
        <v>8.3629589000359363</v>
      </c>
      <c r="M46" s="39">
        <v>0.5</v>
      </c>
      <c r="N46" s="40">
        <f t="shared" si="4"/>
        <v>16.725917800071873</v>
      </c>
      <c r="Q46" s="20"/>
    </row>
    <row r="47" spans="1:17" x14ac:dyDescent="0.25">
      <c r="A47" s="42">
        <v>23</v>
      </c>
      <c r="B47" s="15">
        <v>0.26</v>
      </c>
      <c r="C47" s="44">
        <f>B47*$C$17</f>
        <v>1.3</v>
      </c>
      <c r="D47" s="17">
        <f>$C47*$C$18/($C$6*$C$5)</f>
        <v>6.7367749709822483E-6</v>
      </c>
      <c r="E47" s="17">
        <f t="shared" si="0"/>
        <v>1.3580529928503696E-5</v>
      </c>
      <c r="F47" s="18">
        <f>(D47*$C$11*$C$3/$C$4)*1000*60*1000</f>
        <v>9.0598721417055987</v>
      </c>
      <c r="G47" s="17">
        <f>$C47*$C$18/($C$7*$C$5)</f>
        <v>3.3683874854911241E-6</v>
      </c>
      <c r="H47" s="17">
        <f t="shared" si="1"/>
        <v>1.0778435747073338E-4</v>
      </c>
      <c r="I47" s="18">
        <f>(G47*$C$11*$C$3/$C$4)*1000*60*1000</f>
        <v>4.5299360708527994</v>
      </c>
      <c r="J47" s="36">
        <f>C47*$C$18/($C$6*$C$5)</f>
        <v>6.7367749709822483E-6</v>
      </c>
      <c r="K47" s="37">
        <f t="shared" si="2"/>
        <v>1.2136488739923709E-4</v>
      </c>
      <c r="L47" s="47">
        <f t="shared" si="3"/>
        <v>9.0598721417055987</v>
      </c>
      <c r="M47" s="39">
        <v>0.5</v>
      </c>
      <c r="N47" s="40">
        <f t="shared" si="4"/>
        <v>18.119744283411197</v>
      </c>
      <c r="Q47" s="20"/>
    </row>
    <row r="48" spans="1:17" x14ac:dyDescent="0.25">
      <c r="B48" s="15">
        <v>0.28000000000000003</v>
      </c>
      <c r="C48" s="44">
        <f>B48*$C$17</f>
        <v>1.4000000000000001</v>
      </c>
      <c r="D48" s="17">
        <f>$C48*$C$18/($C$6*$C$5)</f>
        <v>7.2549884302885762E-6</v>
      </c>
      <c r="E48" s="17">
        <f t="shared" si="0"/>
        <v>1.4625186076850136E-5</v>
      </c>
      <c r="F48" s="18">
        <f>(D48*$C$11*$C$3/$C$4)*1000*60*1000</f>
        <v>9.7567853833752611</v>
      </c>
      <c r="G48" s="17">
        <f>$C48*$C$18/($C$7*$C$5)</f>
        <v>3.6274942151442881E-6</v>
      </c>
      <c r="H48" s="17">
        <f t="shared" si="1"/>
        <v>1.1607546189155905E-4</v>
      </c>
      <c r="I48" s="18">
        <f>(G48*$C$11*$C$3/$C$4)*1000*60*1000</f>
        <v>4.8783926916876306</v>
      </c>
      <c r="J48" s="36">
        <f>C48*$C$18/($C$6*$C$5)</f>
        <v>7.2549884302885762E-6</v>
      </c>
      <c r="K48" s="37">
        <f t="shared" si="2"/>
        <v>1.3070064796840919E-4</v>
      </c>
      <c r="L48" s="47">
        <f t="shared" si="3"/>
        <v>9.7567853833752611</v>
      </c>
      <c r="M48" s="39">
        <v>0.5</v>
      </c>
      <c r="N48" s="40">
        <f t="shared" si="4"/>
        <v>19.513570766750522</v>
      </c>
    </row>
    <row r="49" spans="2:14" x14ac:dyDescent="0.25">
      <c r="B49" s="15">
        <v>0.3</v>
      </c>
      <c r="C49" s="44">
        <f>B49*$C$17</f>
        <v>1.5</v>
      </c>
      <c r="D49" s="17">
        <f>$C49*$C$18/($C$6*$C$5)</f>
        <v>7.7732018895949025E-6</v>
      </c>
      <c r="E49" s="17">
        <f t="shared" si="0"/>
        <v>1.5669842225196572E-5</v>
      </c>
      <c r="F49" s="18">
        <f>(D49*$C$11*$C$3/$C$4)*1000*60*1000</f>
        <v>10.453698625044924</v>
      </c>
      <c r="G49" s="17">
        <f>$C49*$C$18/($C$7*$C$5)</f>
        <v>3.8866009447974513E-6</v>
      </c>
      <c r="H49" s="17">
        <f t="shared" si="1"/>
        <v>1.2436656631238468E-4</v>
      </c>
      <c r="I49" s="18">
        <f>(G49*$C$11*$C$3/$C$4)*1000*60*1000</f>
        <v>5.2268493125224618</v>
      </c>
      <c r="J49" s="36">
        <f>C49*$C$18/($C$6*$C$5)</f>
        <v>7.7732018895949025E-6</v>
      </c>
      <c r="K49" s="37">
        <f t="shared" si="2"/>
        <v>1.4003640853758127E-4</v>
      </c>
      <c r="L49" s="47">
        <f t="shared" si="3"/>
        <v>10.453698625044924</v>
      </c>
      <c r="M49" s="39">
        <v>0.5</v>
      </c>
      <c r="N49" s="40">
        <f t="shared" si="4"/>
        <v>20.907397250089847</v>
      </c>
    </row>
    <row r="50" spans="2:14" x14ac:dyDescent="0.25">
      <c r="B50" s="15">
        <v>0.32</v>
      </c>
      <c r="C50" s="44">
        <f>B50*$C$17</f>
        <v>1.6</v>
      </c>
      <c r="D50" s="17">
        <f>$C50*$C$18/($C$6*$C$5)</f>
        <v>8.2914153489012288E-6</v>
      </c>
      <c r="E50" s="17">
        <f t="shared" si="0"/>
        <v>1.6714498373543009E-5</v>
      </c>
      <c r="F50" s="18">
        <f>(D50*$C$11*$C$3/$C$4)*1000*60*1000</f>
        <v>11.150611866714582</v>
      </c>
      <c r="G50" s="17">
        <f>$C50*$C$18/($C$7*$C$5)</f>
        <v>4.1457076744506144E-6</v>
      </c>
      <c r="H50" s="17">
        <f t="shared" si="1"/>
        <v>1.3265767073321032E-4</v>
      </c>
      <c r="I50" s="18">
        <f>(G50*$C$11*$C$3/$C$4)*1000*60*1000</f>
        <v>5.5753059333572912</v>
      </c>
      <c r="J50" s="36">
        <f>C50*$C$18/($C$6*$C$5)</f>
        <v>8.2914153489012288E-6</v>
      </c>
      <c r="K50" s="37">
        <f t="shared" si="2"/>
        <v>1.4937216910675333E-4</v>
      </c>
      <c r="L50" s="47">
        <f t="shared" si="3"/>
        <v>11.150611866714582</v>
      </c>
      <c r="M50" s="39">
        <v>0.5</v>
      </c>
      <c r="N50" s="40">
        <f t="shared" si="4"/>
        <v>22.301223733429165</v>
      </c>
    </row>
    <row r="51" spans="2:14" x14ac:dyDescent="0.25">
      <c r="B51" s="15">
        <v>0.34</v>
      </c>
      <c r="C51" s="44">
        <f>B51*$C$17</f>
        <v>1.7000000000000002</v>
      </c>
      <c r="D51" s="17">
        <f>$C51*$C$18/($C$6*$C$5)</f>
        <v>8.8096288082075567E-6</v>
      </c>
      <c r="E51" s="17">
        <f t="shared" si="0"/>
        <v>1.7759154521889452E-5</v>
      </c>
      <c r="F51" s="18">
        <f>(D51*$C$11*$C$3/$C$4)*1000*60*1000</f>
        <v>11.847525108384245</v>
      </c>
      <c r="G51" s="17">
        <f>$C51*$C$18/($C$7*$C$5)</f>
        <v>4.4048144041037784E-6</v>
      </c>
      <c r="H51" s="17">
        <f t="shared" si="1"/>
        <v>1.4094877515403599E-4</v>
      </c>
      <c r="I51" s="18">
        <f>(G51*$C$11*$C$3/$C$4)*1000*60*1000</f>
        <v>5.9237625541921224</v>
      </c>
      <c r="J51" s="36">
        <f>C51*$C$18/($C$6*$C$5)</f>
        <v>8.8096288082075567E-6</v>
      </c>
      <c r="K51" s="37">
        <f t="shared" si="2"/>
        <v>1.5870792967592545E-4</v>
      </c>
      <c r="L51" s="47">
        <f t="shared" si="3"/>
        <v>11.847525108384245</v>
      </c>
      <c r="M51" s="39">
        <v>0.5</v>
      </c>
      <c r="N51" s="40">
        <f t="shared" si="4"/>
        <v>23.69505021676849</v>
      </c>
    </row>
    <row r="52" spans="2:14" x14ac:dyDescent="0.25">
      <c r="B52" s="15">
        <v>0.36</v>
      </c>
      <c r="C52" s="44">
        <f>B52*$C$17</f>
        <v>1.7999999999999998</v>
      </c>
      <c r="D52" s="17">
        <f>$C52*$C$18/($C$6*$C$5)</f>
        <v>9.3278422675138813E-6</v>
      </c>
      <c r="E52" s="17">
        <f t="shared" si="0"/>
        <v>1.8803810670235885E-5</v>
      </c>
      <c r="F52" s="18">
        <f>(D52*$C$11*$C$3/$C$4)*1000*60*1000</f>
        <v>12.544438350053905</v>
      </c>
      <c r="G52" s="17">
        <f>$C52*$C$18/($C$7*$C$5)</f>
        <v>4.6639211337569407E-6</v>
      </c>
      <c r="H52" s="17">
        <f t="shared" si="1"/>
        <v>1.4923987957486158E-4</v>
      </c>
      <c r="I52" s="18">
        <f>(G52*$C$11*$C$3/$C$4)*1000*60*1000</f>
        <v>6.2722191750269527</v>
      </c>
      <c r="J52" s="36">
        <f>C52*$C$18/($C$6*$C$5)</f>
        <v>9.3278422675138813E-6</v>
      </c>
      <c r="K52" s="37">
        <f t="shared" si="2"/>
        <v>1.6804369024509748E-4</v>
      </c>
      <c r="L52" s="47">
        <f t="shared" si="3"/>
        <v>12.544438350053905</v>
      </c>
      <c r="M52" s="39">
        <v>0.5</v>
      </c>
      <c r="N52" s="40">
        <f t="shared" si="4"/>
        <v>25.088876700107811</v>
      </c>
    </row>
    <row r="53" spans="2:14" x14ac:dyDescent="0.25">
      <c r="B53" s="15">
        <v>0.38</v>
      </c>
      <c r="C53" s="44">
        <f>B53*$C$17</f>
        <v>1.9</v>
      </c>
      <c r="D53" s="17">
        <f>$C53*$C$18/($C$6*$C$5)</f>
        <v>9.8460557268202093E-6</v>
      </c>
      <c r="E53" s="17">
        <f t="shared" si="0"/>
        <v>1.9848466818582325E-5</v>
      </c>
      <c r="F53" s="18">
        <f>(D53*$C$11*$C$3/$C$4)*1000*60*1000</f>
        <v>13.241351591723568</v>
      </c>
      <c r="G53" s="17">
        <f>$C53*$C$18/($C$7*$C$5)</f>
        <v>4.9230278634101046E-6</v>
      </c>
      <c r="H53" s="17">
        <f t="shared" si="1"/>
        <v>1.5753098399568725E-4</v>
      </c>
      <c r="I53" s="18">
        <f>(G53*$C$11*$C$3/$C$4)*1000*60*1000</f>
        <v>6.6206757958617839</v>
      </c>
      <c r="J53" s="36">
        <f>C53*$C$18/($C$6*$C$5)</f>
        <v>9.8460557268202093E-6</v>
      </c>
      <c r="K53" s="37">
        <f t="shared" si="2"/>
        <v>1.7737945081426959E-4</v>
      </c>
      <c r="L53" s="47">
        <f t="shared" si="3"/>
        <v>13.241351591723568</v>
      </c>
      <c r="M53" s="39">
        <v>0.5</v>
      </c>
      <c r="N53" s="40">
        <f t="shared" si="4"/>
        <v>26.482703183447136</v>
      </c>
    </row>
    <row r="54" spans="2:14" x14ac:dyDescent="0.25">
      <c r="B54" s="15">
        <v>0.4</v>
      </c>
      <c r="C54" s="44">
        <f>B54*$C$17</f>
        <v>2</v>
      </c>
      <c r="D54" s="17">
        <f>$C54*$C$18/($C$6*$C$5)</f>
        <v>1.0364269186126536E-5</v>
      </c>
      <c r="E54" s="17">
        <f t="shared" si="0"/>
        <v>2.0893122966928762E-5</v>
      </c>
      <c r="F54" s="18">
        <f>(D54*$C$11*$C$3/$C$4)*1000*60*1000</f>
        <v>13.938264833393227</v>
      </c>
      <c r="G54" s="17">
        <f>$C54*$C$18/($C$7*$C$5)</f>
        <v>5.1821345930632678E-6</v>
      </c>
      <c r="H54" s="17">
        <f t="shared" si="1"/>
        <v>1.6582208841651289E-4</v>
      </c>
      <c r="I54" s="18">
        <f>(G54*$C$11*$C$3/$C$4)*1000*60*1000</f>
        <v>6.9691324166966133</v>
      </c>
      <c r="J54" s="36">
        <f>C54*$C$18/($C$6*$C$5)</f>
        <v>1.0364269186126536E-5</v>
      </c>
      <c r="K54" s="37">
        <f t="shared" si="2"/>
        <v>1.8671521138344165E-4</v>
      </c>
      <c r="L54" s="47">
        <f t="shared" si="3"/>
        <v>13.938264833393227</v>
      </c>
      <c r="M54" s="39">
        <v>0.5</v>
      </c>
      <c r="N54" s="40">
        <f t="shared" si="4"/>
        <v>27.876529666786453</v>
      </c>
    </row>
  </sheetData>
  <mergeCells count="5">
    <mergeCell ref="B2:C2"/>
    <mergeCell ref="F6:G6"/>
    <mergeCell ref="D22:F22"/>
    <mergeCell ref="G22:I22"/>
    <mergeCell ref="J22:N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8B30-8038-4FA0-9E21-DBD666BC32EF}">
  <dimension ref="A2:Q47"/>
  <sheetViews>
    <sheetView zoomScale="70" zoomScaleNormal="70" workbookViewId="0">
      <selection activeCell="B10" sqref="B10:C10"/>
    </sheetView>
  </sheetViews>
  <sheetFormatPr defaultRowHeight="15" x14ac:dyDescent="0.25"/>
  <cols>
    <col min="1" max="1" width="18.42578125" bestFit="1" customWidth="1"/>
    <col min="2" max="2" width="24.42578125" bestFit="1" customWidth="1"/>
    <col min="3" max="3" width="14" customWidth="1"/>
    <col min="4" max="4" width="12.28515625" customWidth="1"/>
    <col min="5" max="5" width="15.7109375" customWidth="1"/>
    <col min="6" max="6" width="20.28515625" customWidth="1"/>
    <col min="7" max="7" width="19.5703125" customWidth="1"/>
    <col min="8" max="8" width="19.140625" bestFit="1" customWidth="1"/>
    <col min="9" max="9" width="14.42578125" customWidth="1"/>
    <col min="10" max="10" width="14.85546875" customWidth="1"/>
    <col min="11" max="11" width="14.140625" customWidth="1"/>
    <col min="12" max="12" width="19.5703125" customWidth="1"/>
    <col min="13" max="13" width="14.85546875" customWidth="1"/>
    <col min="14" max="14" width="20.85546875" customWidth="1"/>
    <col min="15" max="15" width="19.5703125" customWidth="1"/>
    <col min="16" max="16" width="19.140625" bestFit="1" customWidth="1"/>
    <col min="17" max="17" width="8.5703125" style="20" hidden="1" customWidth="1"/>
    <col min="18" max="18" width="12.42578125" bestFit="1" customWidth="1"/>
    <col min="20" max="21" width="9.28515625" bestFit="1" customWidth="1"/>
    <col min="22" max="22" width="11.28515625" bestFit="1" customWidth="1"/>
  </cols>
  <sheetData>
    <row r="2" spans="2:7" x14ac:dyDescent="0.25">
      <c r="B2" s="25" t="s">
        <v>23</v>
      </c>
      <c r="C2" s="26"/>
    </row>
    <row r="3" spans="2:7" x14ac:dyDescent="0.25">
      <c r="B3" s="4" t="s">
        <v>0</v>
      </c>
      <c r="C3" s="1">
        <v>273.14999999999998</v>
      </c>
    </row>
    <row r="4" spans="2:7" x14ac:dyDescent="0.25">
      <c r="B4" s="4" t="s">
        <v>1</v>
      </c>
      <c r="C4" s="1">
        <v>101325</v>
      </c>
    </row>
    <row r="5" spans="2:7" ht="17.25" x14ac:dyDescent="0.25">
      <c r="B5" s="4" t="s">
        <v>2</v>
      </c>
      <c r="C5" s="5">
        <v>96485.336500000005</v>
      </c>
      <c r="E5" s="3"/>
    </row>
    <row r="6" spans="2:7" ht="18" x14ac:dyDescent="0.35">
      <c r="B6" s="4" t="s">
        <v>3</v>
      </c>
      <c r="C6" s="9">
        <v>2</v>
      </c>
      <c r="E6" s="3"/>
      <c r="F6" s="27" t="s">
        <v>24</v>
      </c>
      <c r="G6" s="27"/>
    </row>
    <row r="7" spans="2:7" ht="18" x14ac:dyDescent="0.35">
      <c r="B7" s="4" t="s">
        <v>4</v>
      </c>
      <c r="C7" s="9">
        <v>4</v>
      </c>
      <c r="E7" s="3"/>
      <c r="F7" s="1" t="s">
        <v>25</v>
      </c>
      <c r="G7" s="1" t="s">
        <v>27</v>
      </c>
    </row>
    <row r="8" spans="2:7" ht="18.75" x14ac:dyDescent="0.35">
      <c r="B8" s="4" t="s">
        <v>5</v>
      </c>
      <c r="C8" s="7">
        <v>2.0158800000000001</v>
      </c>
      <c r="E8" s="3"/>
    </row>
    <row r="9" spans="2:7" ht="18.75" x14ac:dyDescent="0.35">
      <c r="B9" s="4" t="s">
        <v>6</v>
      </c>
      <c r="C9" s="7">
        <v>31.998799999999999</v>
      </c>
      <c r="E9" s="3"/>
      <c r="F9" t="s">
        <v>30</v>
      </c>
      <c r="G9" t="s">
        <v>31</v>
      </c>
    </row>
    <row r="10" spans="2:7" ht="18.75" x14ac:dyDescent="0.35">
      <c r="B10" s="43" t="s">
        <v>53</v>
      </c>
      <c r="C10" s="7">
        <f>C8+C9/2</f>
        <v>18.015280000000001</v>
      </c>
      <c r="E10" s="3"/>
      <c r="F10" t="s">
        <v>32</v>
      </c>
      <c r="G10" t="s">
        <v>33</v>
      </c>
    </row>
    <row r="11" spans="2:7" ht="17.25" x14ac:dyDescent="0.25">
      <c r="B11" s="4" t="s">
        <v>7</v>
      </c>
      <c r="C11" s="7">
        <v>8.3144626180000003</v>
      </c>
      <c r="E11" s="3"/>
      <c r="F11" t="s">
        <v>34</v>
      </c>
      <c r="G11" t="s">
        <v>35</v>
      </c>
    </row>
    <row r="12" spans="2:7" ht="17.25" x14ac:dyDescent="0.25">
      <c r="B12" s="12" t="s">
        <v>8</v>
      </c>
      <c r="C12" s="13">
        <v>8314.4626179999996</v>
      </c>
      <c r="E12" s="3"/>
      <c r="F12" t="s">
        <v>28</v>
      </c>
      <c r="G12" t="s">
        <v>29</v>
      </c>
    </row>
    <row r="13" spans="2:7" ht="18" x14ac:dyDescent="0.25">
      <c r="B13" s="8" t="s">
        <v>9</v>
      </c>
      <c r="C13" s="1">
        <f>$C$11*$C$3/$C$4</f>
        <v>2.2413969544601037E-2</v>
      </c>
      <c r="E13" s="3"/>
      <c r="F13" t="s">
        <v>36</v>
      </c>
      <c r="G13" t="s">
        <v>37</v>
      </c>
    </row>
    <row r="14" spans="2:7" ht="18" customHeight="1" x14ac:dyDescent="0.25">
      <c r="B14" s="8" t="s">
        <v>10</v>
      </c>
      <c r="C14" s="1">
        <f>C13*1000</f>
        <v>22.413969544601038</v>
      </c>
      <c r="E14" s="3"/>
      <c r="F14" t="s">
        <v>38</v>
      </c>
      <c r="G14" t="s">
        <v>39</v>
      </c>
    </row>
    <row r="15" spans="2:7" ht="18" customHeight="1" x14ac:dyDescent="0.35">
      <c r="B15" s="6" t="s">
        <v>11</v>
      </c>
      <c r="C15" s="7">
        <f>C8*10^-3/$C$13</f>
        <v>8.9938553543077115E-2</v>
      </c>
      <c r="E15" s="3"/>
      <c r="F15" t="s">
        <v>40</v>
      </c>
      <c r="G15" t="s">
        <v>41</v>
      </c>
    </row>
    <row r="16" spans="2:7" ht="18.75" x14ac:dyDescent="0.35">
      <c r="B16" s="6" t="s">
        <v>11</v>
      </c>
      <c r="C16" s="7">
        <f>C9*10^-3/$C$13</f>
        <v>1.4276275309612754</v>
      </c>
      <c r="E16" s="3"/>
      <c r="G16" t="s">
        <v>42</v>
      </c>
    </row>
    <row r="17" spans="1:14" x14ac:dyDescent="0.25">
      <c r="B17" s="4" t="s">
        <v>12</v>
      </c>
      <c r="C17" s="5">
        <v>5</v>
      </c>
      <c r="E17" s="3"/>
      <c r="F17" s="3"/>
      <c r="G17" s="3" t="s">
        <v>43</v>
      </c>
      <c r="H17" s="3"/>
      <c r="I17" s="3"/>
    </row>
    <row r="18" spans="1:14" x14ac:dyDescent="0.25">
      <c r="B18" s="4" t="s">
        <v>13</v>
      </c>
      <c r="C18" s="9">
        <v>1</v>
      </c>
    </row>
    <row r="19" spans="1:14" x14ac:dyDescent="0.25">
      <c r="B19" s="10"/>
      <c r="C19" s="11"/>
    </row>
    <row r="20" spans="1:14" ht="15" customHeight="1" x14ac:dyDescent="0.25">
      <c r="D20" s="23" t="s">
        <v>44</v>
      </c>
      <c r="E20" s="23"/>
      <c r="F20" s="23"/>
      <c r="G20" s="23" t="s">
        <v>45</v>
      </c>
      <c r="H20" s="23"/>
      <c r="I20" s="24"/>
      <c r="J20" s="28" t="s">
        <v>46</v>
      </c>
      <c r="K20" s="28"/>
      <c r="L20" s="28"/>
      <c r="M20" s="28"/>
      <c r="N20" s="28"/>
    </row>
    <row r="21" spans="1:14" ht="75" x14ac:dyDescent="0.25">
      <c r="A21" s="14"/>
      <c r="B21" s="22" t="s">
        <v>14</v>
      </c>
      <c r="C21" s="22" t="s">
        <v>15</v>
      </c>
      <c r="D21" s="22" t="s">
        <v>16</v>
      </c>
      <c r="E21" s="22" t="s">
        <v>17</v>
      </c>
      <c r="F21" s="22" t="s">
        <v>18</v>
      </c>
      <c r="G21" s="22" t="s">
        <v>16</v>
      </c>
      <c r="H21" s="22" t="s">
        <v>17</v>
      </c>
      <c r="I21" s="22" t="s">
        <v>18</v>
      </c>
      <c r="J21" s="29" t="s">
        <v>47</v>
      </c>
      <c r="K21" s="30" t="s">
        <v>48</v>
      </c>
      <c r="L21" s="31" t="s">
        <v>49</v>
      </c>
      <c r="M21" s="31" t="s">
        <v>52</v>
      </c>
      <c r="N21" s="31" t="s">
        <v>50</v>
      </c>
    </row>
    <row r="22" spans="1:14" ht="17.25" x14ac:dyDescent="0.25">
      <c r="B22" s="2" t="s">
        <v>19</v>
      </c>
      <c r="C22" s="2" t="s">
        <v>20</v>
      </c>
      <c r="D22" s="2" t="s">
        <v>21</v>
      </c>
      <c r="E22" s="2" t="s">
        <v>22</v>
      </c>
      <c r="F22" s="2" t="s">
        <v>51</v>
      </c>
      <c r="G22" s="2" t="s">
        <v>21</v>
      </c>
      <c r="H22" s="2" t="s">
        <v>22</v>
      </c>
      <c r="I22" s="32" t="s">
        <v>51</v>
      </c>
      <c r="J22" s="33" t="s">
        <v>21</v>
      </c>
      <c r="K22" s="34" t="s">
        <v>22</v>
      </c>
      <c r="L22" s="33" t="s">
        <v>51</v>
      </c>
      <c r="M22" s="35"/>
      <c r="N22" s="33" t="s">
        <v>51</v>
      </c>
    </row>
    <row r="23" spans="1:14" x14ac:dyDescent="0.25">
      <c r="A23" s="19">
        <v>1</v>
      </c>
      <c r="B23" s="15">
        <v>1E-3</v>
      </c>
      <c r="C23" s="16">
        <f t="shared" ref="C23:C45" si="0">B23*$C$17</f>
        <v>5.0000000000000001E-3</v>
      </c>
      <c r="D23" s="17">
        <f t="shared" ref="D23:D45" si="1">$C23*$C$18/($C$6*$C$5)</f>
        <v>2.5910672965316341E-8</v>
      </c>
      <c r="E23" s="17">
        <f t="shared" ref="E23:E45" si="2">D23*$C$8</f>
        <v>5.2232807417321907E-8</v>
      </c>
      <c r="F23" s="18">
        <f>(D23*$C$11*$C$3/$C$4)*1000*60*1000</f>
        <v>3.4845662083483067E-2</v>
      </c>
      <c r="G23" s="17">
        <f>$C23*$C$18/($C$7*$C$5)</f>
        <v>1.2955336482658171E-8</v>
      </c>
      <c r="H23" s="17">
        <f t="shared" ref="H23:H45" si="3">G23*$C$9</f>
        <v>4.1455522104128227E-7</v>
      </c>
      <c r="I23" s="18">
        <f>(G23*$C$11*$C$3/$C$4)*1000*60*1000</f>
        <v>1.7422831041741534E-2</v>
      </c>
      <c r="J23" s="36">
        <f>C23*$C$18/($C$6*$C$5)</f>
        <v>2.5910672965316341E-8</v>
      </c>
      <c r="K23" s="37">
        <f>J23*$C$10</f>
        <v>4.6678802845860418E-7</v>
      </c>
      <c r="L23" s="38">
        <f>(J23*$C$11*$C$3/$C$4)*1000*60*1000</f>
        <v>3.4845662083483067E-2</v>
      </c>
      <c r="M23" s="39">
        <v>0.5</v>
      </c>
      <c r="N23" s="40">
        <v>2</v>
      </c>
    </row>
    <row r="24" spans="1:14" x14ac:dyDescent="0.25">
      <c r="A24" s="19">
        <v>2</v>
      </c>
      <c r="B24" s="15">
        <v>5.0000000000000001E-3</v>
      </c>
      <c r="C24" s="16">
        <f t="shared" si="0"/>
        <v>2.5000000000000001E-2</v>
      </c>
      <c r="D24" s="17">
        <f t="shared" si="1"/>
        <v>1.295533648265817E-7</v>
      </c>
      <c r="E24" s="17">
        <f t="shared" si="2"/>
        <v>2.6116403708660951E-7</v>
      </c>
      <c r="F24" s="18">
        <f t="shared" ref="F24:F45" si="4">(D24*$C$11*$C$3/$C$4)*1000*60*1000</f>
        <v>0.17422831041741535</v>
      </c>
      <c r="G24" s="17">
        <f t="shared" ref="G24:G45" si="5">$C24*$C$18/($C$7*$C$5)</f>
        <v>6.477668241329085E-8</v>
      </c>
      <c r="H24" s="17">
        <f t="shared" si="3"/>
        <v>2.0727761052064113E-6</v>
      </c>
      <c r="I24" s="18">
        <f t="shared" ref="I24:I45" si="6">(G24*$C$11*$C$3/$C$4)*1000*60*1000</f>
        <v>8.7114155208707675E-2</v>
      </c>
      <c r="J24" s="36">
        <f t="shared" ref="J24:J45" si="7">C24*$C$18/($C$6*$C$5)</f>
        <v>1.295533648265817E-7</v>
      </c>
      <c r="K24" s="37">
        <f t="shared" ref="K24:K45" si="8">J24*$C$10</f>
        <v>2.3339401422930208E-6</v>
      </c>
      <c r="L24" s="38">
        <f t="shared" ref="L24:L45" si="9">(J24*$C$11*$C$3/$C$4)*1000*60*1000</f>
        <v>0.17422831041741535</v>
      </c>
      <c r="M24" s="39">
        <v>0.5</v>
      </c>
      <c r="N24" s="40">
        <v>2</v>
      </c>
    </row>
    <row r="25" spans="1:14" x14ac:dyDescent="0.25">
      <c r="A25" s="19">
        <v>3</v>
      </c>
      <c r="B25" s="15">
        <v>0.01</v>
      </c>
      <c r="C25" s="16">
        <f t="shared" si="0"/>
        <v>0.05</v>
      </c>
      <c r="D25" s="17">
        <f t="shared" si="1"/>
        <v>2.591067296531634E-7</v>
      </c>
      <c r="E25" s="17">
        <f t="shared" si="2"/>
        <v>5.2232807417321903E-7</v>
      </c>
      <c r="F25" s="18">
        <f t="shared" si="4"/>
        <v>0.3484566208348307</v>
      </c>
      <c r="G25" s="17">
        <f t="shared" si="5"/>
        <v>1.295533648265817E-7</v>
      </c>
      <c r="H25" s="17">
        <f t="shared" si="3"/>
        <v>4.1455522104128225E-6</v>
      </c>
      <c r="I25" s="18">
        <f t="shared" si="6"/>
        <v>0.17422831041741535</v>
      </c>
      <c r="J25" s="36">
        <f t="shared" si="7"/>
        <v>2.591067296531634E-7</v>
      </c>
      <c r="K25" s="37">
        <f t="shared" si="8"/>
        <v>4.6678802845860416E-6</v>
      </c>
      <c r="L25" s="38">
        <f t="shared" si="9"/>
        <v>0.3484566208348307</v>
      </c>
      <c r="M25" s="39">
        <v>0.5</v>
      </c>
      <c r="N25" s="40">
        <v>2</v>
      </c>
    </row>
    <row r="26" spans="1:14" x14ac:dyDescent="0.25">
      <c r="A26" s="19">
        <v>4</v>
      </c>
      <c r="B26" s="15">
        <v>0.05</v>
      </c>
      <c r="C26" s="16">
        <f t="shared" si="0"/>
        <v>0.25</v>
      </c>
      <c r="D26" s="17">
        <f t="shared" si="1"/>
        <v>1.2955336482658169E-6</v>
      </c>
      <c r="E26" s="17">
        <f t="shared" si="2"/>
        <v>2.6116403708660952E-6</v>
      </c>
      <c r="F26" s="18">
        <f t="shared" si="4"/>
        <v>1.7422831041741533</v>
      </c>
      <c r="G26" s="17">
        <f t="shared" si="5"/>
        <v>6.4776682413290847E-7</v>
      </c>
      <c r="H26" s="17">
        <f t="shared" si="3"/>
        <v>2.0727761052064112E-5</v>
      </c>
      <c r="I26" s="18">
        <f t="shared" si="6"/>
        <v>0.87114155208707666</v>
      </c>
      <c r="J26" s="36">
        <f t="shared" si="7"/>
        <v>1.2955336482658169E-6</v>
      </c>
      <c r="K26" s="37">
        <f t="shared" si="8"/>
        <v>2.3339401422930206E-5</v>
      </c>
      <c r="L26" s="38">
        <f t="shared" si="9"/>
        <v>1.7422831041741533</v>
      </c>
      <c r="M26" s="39">
        <v>0.5</v>
      </c>
      <c r="N26" s="40">
        <f t="shared" ref="N26:N45" si="10">L26/M26</f>
        <v>3.4845662083483067</v>
      </c>
    </row>
    <row r="27" spans="1:14" x14ac:dyDescent="0.25">
      <c r="A27" s="19">
        <v>5</v>
      </c>
      <c r="B27" s="15">
        <v>0.1</v>
      </c>
      <c r="C27" s="16">
        <f t="shared" si="0"/>
        <v>0.5</v>
      </c>
      <c r="D27" s="17">
        <f t="shared" si="1"/>
        <v>2.5910672965316339E-6</v>
      </c>
      <c r="E27" s="17">
        <f t="shared" si="2"/>
        <v>5.2232807417321905E-6</v>
      </c>
      <c r="F27" s="18">
        <f t="shared" si="4"/>
        <v>3.4845662083483067</v>
      </c>
      <c r="G27" s="17">
        <f t="shared" si="5"/>
        <v>1.2955336482658169E-6</v>
      </c>
      <c r="H27" s="17">
        <f t="shared" si="3"/>
        <v>4.1455522104128223E-5</v>
      </c>
      <c r="I27" s="18">
        <f t="shared" si="6"/>
        <v>1.7422831041741533</v>
      </c>
      <c r="J27" s="36">
        <f t="shared" si="7"/>
        <v>2.5910672965316339E-6</v>
      </c>
      <c r="K27" s="37">
        <f t="shared" si="8"/>
        <v>4.6678802845860413E-5</v>
      </c>
      <c r="L27" s="38">
        <f t="shared" si="9"/>
        <v>3.4845662083483067</v>
      </c>
      <c r="M27" s="39">
        <v>0.5</v>
      </c>
      <c r="N27" s="40">
        <f t="shared" si="10"/>
        <v>6.9691324166966133</v>
      </c>
    </row>
    <row r="28" spans="1:14" x14ac:dyDescent="0.25">
      <c r="A28" s="19">
        <v>6</v>
      </c>
      <c r="B28" s="15">
        <v>0.15</v>
      </c>
      <c r="C28" s="16">
        <f t="shared" si="0"/>
        <v>0.75</v>
      </c>
      <c r="D28" s="17">
        <f t="shared" si="1"/>
        <v>3.8866009447974513E-6</v>
      </c>
      <c r="E28" s="17">
        <f t="shared" si="2"/>
        <v>7.8349211125982861E-6</v>
      </c>
      <c r="F28" s="18">
        <f t="shared" si="4"/>
        <v>5.2268493125224618</v>
      </c>
      <c r="G28" s="17">
        <f t="shared" si="5"/>
        <v>1.9433004723987256E-6</v>
      </c>
      <c r="H28" s="17">
        <f t="shared" si="3"/>
        <v>6.2183283156192338E-5</v>
      </c>
      <c r="I28" s="18">
        <f t="shared" si="6"/>
        <v>2.6134246562612309</v>
      </c>
      <c r="J28" s="36">
        <f t="shared" si="7"/>
        <v>3.8866009447974513E-6</v>
      </c>
      <c r="K28" s="37">
        <f t="shared" si="8"/>
        <v>7.0018204268790636E-5</v>
      </c>
      <c r="L28" s="38">
        <f t="shared" si="9"/>
        <v>5.2268493125224618</v>
      </c>
      <c r="M28" s="39">
        <v>0.5</v>
      </c>
      <c r="N28" s="40">
        <f t="shared" si="10"/>
        <v>10.453698625044924</v>
      </c>
    </row>
    <row r="29" spans="1:14" x14ac:dyDescent="0.25">
      <c r="A29" s="19">
        <v>7</v>
      </c>
      <c r="B29" s="15">
        <v>0.2</v>
      </c>
      <c r="C29" s="16">
        <f t="shared" si="0"/>
        <v>1</v>
      </c>
      <c r="D29" s="17">
        <f t="shared" si="1"/>
        <v>5.1821345930632678E-6</v>
      </c>
      <c r="E29" s="17">
        <f t="shared" si="2"/>
        <v>1.0446561483464381E-5</v>
      </c>
      <c r="F29" s="18">
        <f t="shared" si="4"/>
        <v>6.9691324166966133</v>
      </c>
      <c r="G29" s="17">
        <f t="shared" si="5"/>
        <v>2.5910672965316339E-6</v>
      </c>
      <c r="H29" s="17">
        <f t="shared" si="3"/>
        <v>8.2911044208256447E-5</v>
      </c>
      <c r="I29" s="18">
        <f t="shared" si="6"/>
        <v>3.4845662083483067</v>
      </c>
      <c r="J29" s="36">
        <f t="shared" si="7"/>
        <v>5.1821345930632678E-6</v>
      </c>
      <c r="K29" s="37">
        <f t="shared" si="8"/>
        <v>9.3357605691720826E-5</v>
      </c>
      <c r="L29" s="38">
        <f t="shared" si="9"/>
        <v>6.9691324166966133</v>
      </c>
      <c r="M29" s="39">
        <v>0.5</v>
      </c>
      <c r="N29" s="40">
        <f t="shared" si="10"/>
        <v>13.938264833393227</v>
      </c>
    </row>
    <row r="30" spans="1:14" x14ac:dyDescent="0.25">
      <c r="A30" s="19">
        <v>8</v>
      </c>
      <c r="B30" s="15">
        <v>0.25</v>
      </c>
      <c r="C30" s="16">
        <f t="shared" si="0"/>
        <v>1.25</v>
      </c>
      <c r="D30" s="17">
        <f t="shared" si="1"/>
        <v>6.4776682413290851E-6</v>
      </c>
      <c r="E30" s="17">
        <f t="shared" si="2"/>
        <v>1.3058201854330477E-5</v>
      </c>
      <c r="F30" s="18">
        <f t="shared" si="4"/>
        <v>8.7114155208707693</v>
      </c>
      <c r="G30" s="17">
        <f t="shared" si="5"/>
        <v>3.2388341206645426E-6</v>
      </c>
      <c r="H30" s="17">
        <f t="shared" si="3"/>
        <v>1.0363880526032057E-4</v>
      </c>
      <c r="I30" s="18">
        <f t="shared" si="6"/>
        <v>4.3557077604353847</v>
      </c>
      <c r="J30" s="36">
        <f t="shared" si="7"/>
        <v>6.4776682413290851E-6</v>
      </c>
      <c r="K30" s="37">
        <f t="shared" si="8"/>
        <v>1.1669700711465104E-4</v>
      </c>
      <c r="L30" s="38">
        <f t="shared" si="9"/>
        <v>8.7114155208707693</v>
      </c>
      <c r="M30" s="39">
        <v>0.5</v>
      </c>
      <c r="N30" s="40">
        <f t="shared" si="10"/>
        <v>17.422831041741539</v>
      </c>
    </row>
    <row r="31" spans="1:14" x14ac:dyDescent="0.25">
      <c r="A31" s="19">
        <v>9</v>
      </c>
      <c r="B31" s="15">
        <v>0.3</v>
      </c>
      <c r="C31" s="16">
        <f t="shared" si="0"/>
        <v>1.5</v>
      </c>
      <c r="D31" s="17">
        <f t="shared" si="1"/>
        <v>7.7732018895949025E-6</v>
      </c>
      <c r="E31" s="17">
        <f t="shared" si="2"/>
        <v>1.5669842225196572E-5</v>
      </c>
      <c r="F31" s="18">
        <f t="shared" si="4"/>
        <v>10.453698625044924</v>
      </c>
      <c r="G31" s="17">
        <f t="shared" si="5"/>
        <v>3.8866009447974513E-6</v>
      </c>
      <c r="H31" s="17">
        <f t="shared" si="3"/>
        <v>1.2436656631238468E-4</v>
      </c>
      <c r="I31" s="18">
        <f t="shared" si="6"/>
        <v>5.2268493125224618</v>
      </c>
      <c r="J31" s="36">
        <f t="shared" si="7"/>
        <v>7.7732018895949025E-6</v>
      </c>
      <c r="K31" s="37">
        <f t="shared" si="8"/>
        <v>1.4003640853758127E-4</v>
      </c>
      <c r="L31" s="38">
        <f t="shared" si="9"/>
        <v>10.453698625044924</v>
      </c>
      <c r="M31" s="39">
        <v>0.5</v>
      </c>
      <c r="N31" s="40">
        <f t="shared" si="10"/>
        <v>20.907397250089847</v>
      </c>
    </row>
    <row r="32" spans="1:14" x14ac:dyDescent="0.25">
      <c r="A32" s="19">
        <v>10</v>
      </c>
      <c r="B32" s="15">
        <v>0.35</v>
      </c>
      <c r="C32" s="16">
        <f t="shared" si="0"/>
        <v>1.75</v>
      </c>
      <c r="D32" s="17">
        <f t="shared" si="1"/>
        <v>9.0687355378607182E-6</v>
      </c>
      <c r="E32" s="17">
        <f t="shared" si="2"/>
        <v>1.8281482596062667E-5</v>
      </c>
      <c r="F32" s="18">
        <f t="shared" si="4"/>
        <v>12.195981729219072</v>
      </c>
      <c r="G32" s="17">
        <f t="shared" si="5"/>
        <v>4.5343677689303591E-6</v>
      </c>
      <c r="H32" s="17">
        <f t="shared" si="3"/>
        <v>1.4509432736444877E-4</v>
      </c>
      <c r="I32" s="18">
        <f t="shared" si="6"/>
        <v>6.0979908646095362</v>
      </c>
      <c r="J32" s="36">
        <f t="shared" si="7"/>
        <v>9.0687355378607182E-6</v>
      </c>
      <c r="K32" s="37">
        <f t="shared" si="8"/>
        <v>1.6337580996051145E-4</v>
      </c>
      <c r="L32" s="38">
        <f t="shared" si="9"/>
        <v>12.195981729219072</v>
      </c>
      <c r="M32" s="39">
        <v>0.5</v>
      </c>
      <c r="N32" s="40">
        <f t="shared" si="10"/>
        <v>24.391963458438145</v>
      </c>
    </row>
    <row r="33" spans="1:14" x14ac:dyDescent="0.25">
      <c r="A33" s="42">
        <v>11</v>
      </c>
      <c r="B33" s="15">
        <v>0.4</v>
      </c>
      <c r="C33" s="16">
        <f t="shared" si="0"/>
        <v>2</v>
      </c>
      <c r="D33" s="17">
        <f t="shared" si="1"/>
        <v>1.0364269186126536E-5</v>
      </c>
      <c r="E33" s="17">
        <f t="shared" si="2"/>
        <v>2.0893122966928762E-5</v>
      </c>
      <c r="F33" s="18">
        <f t="shared" si="4"/>
        <v>13.938264833393227</v>
      </c>
      <c r="G33" s="17">
        <f t="shared" si="5"/>
        <v>5.1821345930632678E-6</v>
      </c>
      <c r="H33" s="17">
        <f t="shared" si="3"/>
        <v>1.6582208841651289E-4</v>
      </c>
      <c r="I33" s="18">
        <f t="shared" si="6"/>
        <v>6.9691324166966133</v>
      </c>
      <c r="J33" s="36">
        <f t="shared" si="7"/>
        <v>1.0364269186126536E-5</v>
      </c>
      <c r="K33" s="37">
        <f t="shared" si="8"/>
        <v>1.8671521138344165E-4</v>
      </c>
      <c r="L33" s="38">
        <f t="shared" si="9"/>
        <v>13.938264833393227</v>
      </c>
      <c r="M33" s="39">
        <v>0.5</v>
      </c>
      <c r="N33" s="40">
        <f t="shared" si="10"/>
        <v>27.876529666786453</v>
      </c>
    </row>
    <row r="34" spans="1:14" x14ac:dyDescent="0.25">
      <c r="A34" s="42">
        <v>12</v>
      </c>
      <c r="B34" s="15">
        <v>0.45</v>
      </c>
      <c r="C34" s="16">
        <f t="shared" si="0"/>
        <v>2.25</v>
      </c>
      <c r="D34" s="17">
        <f t="shared" si="1"/>
        <v>1.1659802834392353E-5</v>
      </c>
      <c r="E34" s="17">
        <f t="shared" si="2"/>
        <v>2.3504763337794857E-5</v>
      </c>
      <c r="F34" s="18">
        <f t="shared" si="4"/>
        <v>15.680547937567381</v>
      </c>
      <c r="G34" s="17">
        <f t="shared" si="5"/>
        <v>5.8299014171961765E-6</v>
      </c>
      <c r="H34" s="17">
        <f t="shared" si="3"/>
        <v>1.8654984946857702E-4</v>
      </c>
      <c r="I34" s="18">
        <f t="shared" si="6"/>
        <v>7.8402739687836904</v>
      </c>
      <c r="J34" s="36">
        <f t="shared" si="7"/>
        <v>1.1659802834392353E-5</v>
      </c>
      <c r="K34" s="37">
        <f t="shared" si="8"/>
        <v>2.1005461280637188E-4</v>
      </c>
      <c r="L34" s="38">
        <f t="shared" si="9"/>
        <v>15.680547937567381</v>
      </c>
      <c r="M34" s="39">
        <v>0.5</v>
      </c>
      <c r="N34" s="40">
        <f t="shared" si="10"/>
        <v>31.361095875134762</v>
      </c>
    </row>
    <row r="35" spans="1:14" x14ac:dyDescent="0.25">
      <c r="A35" s="19">
        <v>13</v>
      </c>
      <c r="B35" s="15">
        <v>0.5</v>
      </c>
      <c r="C35" s="16">
        <f t="shared" si="0"/>
        <v>2.5</v>
      </c>
      <c r="D35" s="17">
        <f t="shared" si="1"/>
        <v>1.295533648265817E-5</v>
      </c>
      <c r="E35" s="17">
        <f t="shared" si="2"/>
        <v>2.6116403708660955E-5</v>
      </c>
      <c r="F35" s="18">
        <f t="shared" si="4"/>
        <v>17.422831041741539</v>
      </c>
      <c r="G35" s="17">
        <f t="shared" si="5"/>
        <v>6.4776682413290851E-6</v>
      </c>
      <c r="H35" s="17">
        <f t="shared" si="3"/>
        <v>2.0727761052064114E-4</v>
      </c>
      <c r="I35" s="18">
        <f t="shared" si="6"/>
        <v>8.7114155208707693</v>
      </c>
      <c r="J35" s="36">
        <f t="shared" si="7"/>
        <v>1.295533648265817E-5</v>
      </c>
      <c r="K35" s="37">
        <f t="shared" si="8"/>
        <v>2.3339401422930209E-4</v>
      </c>
      <c r="L35" s="38">
        <f t="shared" si="9"/>
        <v>17.422831041741539</v>
      </c>
      <c r="M35" s="39">
        <v>0.5</v>
      </c>
      <c r="N35" s="40">
        <f t="shared" si="10"/>
        <v>34.845662083483077</v>
      </c>
    </row>
    <row r="36" spans="1:14" x14ac:dyDescent="0.25">
      <c r="A36" s="19">
        <v>14</v>
      </c>
      <c r="B36" s="15">
        <v>0.55000000000000004</v>
      </c>
      <c r="C36" s="16">
        <f t="shared" si="0"/>
        <v>2.75</v>
      </c>
      <c r="D36" s="17">
        <f t="shared" si="1"/>
        <v>1.4250870130923988E-5</v>
      </c>
      <c r="E36" s="17">
        <f t="shared" si="2"/>
        <v>2.872804407952705E-5</v>
      </c>
      <c r="F36" s="18">
        <f t="shared" si="4"/>
        <v>19.165114145915691</v>
      </c>
      <c r="G36" s="17">
        <f t="shared" si="5"/>
        <v>7.1254350654619938E-6</v>
      </c>
      <c r="H36" s="17">
        <f t="shared" si="3"/>
        <v>2.2800537157270523E-4</v>
      </c>
      <c r="I36" s="18">
        <f t="shared" si="6"/>
        <v>9.5825570729578455</v>
      </c>
      <c r="J36" s="36">
        <f t="shared" si="7"/>
        <v>1.4250870130923988E-5</v>
      </c>
      <c r="K36" s="37">
        <f t="shared" si="8"/>
        <v>2.5673341565223229E-4</v>
      </c>
      <c r="L36" s="38">
        <f t="shared" si="9"/>
        <v>19.165114145915691</v>
      </c>
      <c r="M36" s="39">
        <v>0.5</v>
      </c>
      <c r="N36" s="40">
        <f t="shared" si="10"/>
        <v>38.330228291831382</v>
      </c>
    </row>
    <row r="37" spans="1:14" x14ac:dyDescent="0.25">
      <c r="A37" s="19">
        <v>15</v>
      </c>
      <c r="B37" s="15">
        <v>0.6</v>
      </c>
      <c r="C37" s="16">
        <f t="shared" si="0"/>
        <v>3</v>
      </c>
      <c r="D37" s="17">
        <f t="shared" si="1"/>
        <v>1.5546403779189805E-5</v>
      </c>
      <c r="E37" s="17">
        <f t="shared" si="2"/>
        <v>3.1339684450393145E-5</v>
      </c>
      <c r="F37" s="18">
        <f t="shared" si="4"/>
        <v>20.907397250089847</v>
      </c>
      <c r="G37" s="17">
        <f t="shared" si="5"/>
        <v>7.7732018895949025E-6</v>
      </c>
      <c r="H37" s="17">
        <f t="shared" si="3"/>
        <v>2.4873313262476935E-4</v>
      </c>
      <c r="I37" s="18">
        <f t="shared" si="6"/>
        <v>10.453698625044924</v>
      </c>
      <c r="J37" s="36">
        <f t="shared" si="7"/>
        <v>1.5546403779189805E-5</v>
      </c>
      <c r="K37" s="37">
        <f t="shared" si="8"/>
        <v>2.8007281707516255E-4</v>
      </c>
      <c r="L37" s="38">
        <f t="shared" si="9"/>
        <v>20.907397250089847</v>
      </c>
      <c r="M37" s="39">
        <v>0.5</v>
      </c>
      <c r="N37" s="40">
        <f t="shared" si="10"/>
        <v>41.814794500179694</v>
      </c>
    </row>
    <row r="38" spans="1:14" x14ac:dyDescent="0.25">
      <c r="A38" s="19">
        <v>16</v>
      </c>
      <c r="B38" s="15">
        <v>0.65</v>
      </c>
      <c r="C38" s="16">
        <f t="shared" si="0"/>
        <v>3.25</v>
      </c>
      <c r="D38" s="17">
        <f t="shared" si="1"/>
        <v>1.6841937427455621E-5</v>
      </c>
      <c r="E38" s="17">
        <f t="shared" si="2"/>
        <v>3.3951324821259239E-5</v>
      </c>
      <c r="F38" s="18">
        <f t="shared" si="4"/>
        <v>22.649680354263996</v>
      </c>
      <c r="G38" s="17">
        <f t="shared" si="5"/>
        <v>8.4209687137278103E-6</v>
      </c>
      <c r="H38" s="17">
        <f t="shared" si="3"/>
        <v>2.6946089367683345E-4</v>
      </c>
      <c r="I38" s="18">
        <f t="shared" si="6"/>
        <v>11.324840177131998</v>
      </c>
      <c r="J38" s="36">
        <f t="shared" si="7"/>
        <v>1.6841937427455621E-5</v>
      </c>
      <c r="K38" s="37">
        <f t="shared" si="8"/>
        <v>3.0341221849809269E-4</v>
      </c>
      <c r="L38" s="38">
        <f t="shared" si="9"/>
        <v>22.649680354263996</v>
      </c>
      <c r="M38" s="39">
        <v>0.5</v>
      </c>
      <c r="N38" s="40">
        <f t="shared" si="10"/>
        <v>45.299360708527992</v>
      </c>
    </row>
    <row r="39" spans="1:14" x14ac:dyDescent="0.25">
      <c r="A39" s="19">
        <v>17</v>
      </c>
      <c r="B39" s="15">
        <v>0.7</v>
      </c>
      <c r="C39" s="16">
        <f t="shared" si="0"/>
        <v>3.5</v>
      </c>
      <c r="D39" s="17">
        <f t="shared" si="1"/>
        <v>1.8137471075721436E-5</v>
      </c>
      <c r="E39" s="17">
        <f t="shared" si="2"/>
        <v>3.6562965192125334E-5</v>
      </c>
      <c r="F39" s="18">
        <f t="shared" si="4"/>
        <v>24.391963458438145</v>
      </c>
      <c r="G39" s="17">
        <f t="shared" si="5"/>
        <v>9.0687355378607182E-6</v>
      </c>
      <c r="H39" s="17">
        <f t="shared" si="3"/>
        <v>2.9018865472889754E-4</v>
      </c>
      <c r="I39" s="18">
        <f t="shared" si="6"/>
        <v>12.195981729219072</v>
      </c>
      <c r="J39" s="36">
        <f t="shared" si="7"/>
        <v>1.8137471075721436E-5</v>
      </c>
      <c r="K39" s="37">
        <f t="shared" si="8"/>
        <v>3.267516199210229E-4</v>
      </c>
      <c r="L39" s="38">
        <f t="shared" si="9"/>
        <v>24.391963458438145</v>
      </c>
      <c r="M39" s="39">
        <v>0.5</v>
      </c>
      <c r="N39" s="40">
        <f t="shared" si="10"/>
        <v>48.78392691687629</v>
      </c>
    </row>
    <row r="40" spans="1:14" x14ac:dyDescent="0.25">
      <c r="A40" s="19">
        <v>18</v>
      </c>
      <c r="B40" s="15">
        <v>0.75</v>
      </c>
      <c r="C40" s="16">
        <f t="shared" si="0"/>
        <v>3.75</v>
      </c>
      <c r="D40" s="17">
        <f t="shared" si="1"/>
        <v>1.9433004723987255E-5</v>
      </c>
      <c r="E40" s="17">
        <f t="shared" si="2"/>
        <v>3.9174605562991429E-5</v>
      </c>
      <c r="F40" s="18">
        <f t="shared" si="4"/>
        <v>26.134246562612304</v>
      </c>
      <c r="G40" s="17">
        <f t="shared" si="5"/>
        <v>9.7165023619936277E-6</v>
      </c>
      <c r="H40" s="17">
        <f t="shared" si="3"/>
        <v>3.1091641578096169E-4</v>
      </c>
      <c r="I40" s="18">
        <f t="shared" si="6"/>
        <v>13.067123281306152</v>
      </c>
      <c r="J40" s="36">
        <f t="shared" si="7"/>
        <v>1.9433004723987255E-5</v>
      </c>
      <c r="K40" s="37">
        <f t="shared" si="8"/>
        <v>3.5009102134395315E-4</v>
      </c>
      <c r="L40" s="38">
        <f t="shared" si="9"/>
        <v>26.134246562612304</v>
      </c>
      <c r="M40" s="39">
        <v>0.5</v>
      </c>
      <c r="N40" s="40">
        <f t="shared" si="10"/>
        <v>52.268493125224609</v>
      </c>
    </row>
    <row r="41" spans="1:14" x14ac:dyDescent="0.25">
      <c r="A41" s="19">
        <v>19</v>
      </c>
      <c r="B41" s="15">
        <v>0.8</v>
      </c>
      <c r="C41" s="16">
        <f t="shared" si="0"/>
        <v>4</v>
      </c>
      <c r="D41" s="17">
        <f t="shared" si="1"/>
        <v>2.0728538372253071E-5</v>
      </c>
      <c r="E41" s="17">
        <f t="shared" si="2"/>
        <v>4.1786245933857524E-5</v>
      </c>
      <c r="F41" s="18">
        <f t="shared" si="4"/>
        <v>27.876529666786453</v>
      </c>
      <c r="G41" s="17">
        <f t="shared" si="5"/>
        <v>1.0364269186126536E-5</v>
      </c>
      <c r="H41" s="17">
        <f t="shared" si="3"/>
        <v>3.3164417683302579E-4</v>
      </c>
      <c r="I41" s="18">
        <f t="shared" si="6"/>
        <v>13.938264833393227</v>
      </c>
      <c r="J41" s="36">
        <f t="shared" si="7"/>
        <v>2.0728538372253071E-5</v>
      </c>
      <c r="K41" s="37">
        <f t="shared" si="8"/>
        <v>3.734304227668833E-4</v>
      </c>
      <c r="L41" s="38">
        <f t="shared" si="9"/>
        <v>27.876529666786453</v>
      </c>
      <c r="M41" s="39">
        <v>0.5</v>
      </c>
      <c r="N41" s="40">
        <f t="shared" si="10"/>
        <v>55.753059333572907</v>
      </c>
    </row>
    <row r="42" spans="1:14" x14ac:dyDescent="0.25">
      <c r="A42" s="19">
        <v>20</v>
      </c>
      <c r="B42" s="15">
        <v>0.85</v>
      </c>
      <c r="C42" s="16">
        <f t="shared" si="0"/>
        <v>4.25</v>
      </c>
      <c r="D42" s="17">
        <f t="shared" si="1"/>
        <v>2.202407202051889E-5</v>
      </c>
      <c r="E42" s="17">
        <f t="shared" si="2"/>
        <v>4.4397886304723625E-5</v>
      </c>
      <c r="F42" s="18">
        <f t="shared" si="4"/>
        <v>29.618812770960613</v>
      </c>
      <c r="G42" s="17">
        <f t="shared" si="5"/>
        <v>1.1012036010259445E-5</v>
      </c>
      <c r="H42" s="17">
        <f t="shared" si="3"/>
        <v>3.5237193788508994E-4</v>
      </c>
      <c r="I42" s="18">
        <f t="shared" si="6"/>
        <v>14.809406385480306</v>
      </c>
      <c r="J42" s="36">
        <f t="shared" si="7"/>
        <v>2.202407202051889E-5</v>
      </c>
      <c r="K42" s="37">
        <f t="shared" si="8"/>
        <v>3.9676982418981356E-4</v>
      </c>
      <c r="L42" s="38">
        <f t="shared" si="9"/>
        <v>29.618812770960613</v>
      </c>
      <c r="M42" s="39">
        <v>0.5</v>
      </c>
      <c r="N42" s="40">
        <f t="shared" si="10"/>
        <v>59.237625541921226</v>
      </c>
    </row>
    <row r="43" spans="1:14" x14ac:dyDescent="0.25">
      <c r="A43" s="19">
        <v>21</v>
      </c>
      <c r="B43" s="15">
        <v>0.9</v>
      </c>
      <c r="C43" s="16">
        <f t="shared" si="0"/>
        <v>4.5</v>
      </c>
      <c r="D43" s="17">
        <f t="shared" si="1"/>
        <v>2.3319605668784706E-5</v>
      </c>
      <c r="E43" s="17">
        <f t="shared" si="2"/>
        <v>4.7009526675589713E-5</v>
      </c>
      <c r="F43" s="18">
        <f t="shared" si="4"/>
        <v>31.361095875134762</v>
      </c>
      <c r="G43" s="17">
        <f t="shared" si="5"/>
        <v>1.1659802834392353E-5</v>
      </c>
      <c r="H43" s="17">
        <f t="shared" si="3"/>
        <v>3.7309969893715403E-4</v>
      </c>
      <c r="I43" s="18">
        <f t="shared" si="6"/>
        <v>15.680547937567381</v>
      </c>
      <c r="J43" s="36">
        <f t="shared" si="7"/>
        <v>2.3319605668784706E-5</v>
      </c>
      <c r="K43" s="37">
        <f t="shared" si="8"/>
        <v>4.2010922561274376E-4</v>
      </c>
      <c r="L43" s="38">
        <f t="shared" si="9"/>
        <v>31.361095875134762</v>
      </c>
      <c r="M43" s="39">
        <v>0.5</v>
      </c>
      <c r="N43" s="40">
        <f t="shared" si="10"/>
        <v>62.722191750269523</v>
      </c>
    </row>
    <row r="44" spans="1:14" x14ac:dyDescent="0.25">
      <c r="A44" s="19">
        <v>22</v>
      </c>
      <c r="B44" s="15">
        <v>0.95</v>
      </c>
      <c r="C44" s="16">
        <f t="shared" si="0"/>
        <v>4.75</v>
      </c>
      <c r="D44" s="17">
        <f t="shared" si="1"/>
        <v>2.4615139317050522E-5</v>
      </c>
      <c r="E44" s="17">
        <f t="shared" si="2"/>
        <v>4.9621167046455808E-5</v>
      </c>
      <c r="F44" s="18">
        <f t="shared" si="4"/>
        <v>33.103378979308914</v>
      </c>
      <c r="G44" s="17">
        <f t="shared" si="5"/>
        <v>1.2307569658525261E-5</v>
      </c>
      <c r="H44" s="17">
        <f t="shared" si="3"/>
        <v>3.9382745998921812E-4</v>
      </c>
      <c r="I44" s="18">
        <f t="shared" si="6"/>
        <v>16.551689489654457</v>
      </c>
      <c r="J44" s="36">
        <f t="shared" si="7"/>
        <v>2.4615139317050522E-5</v>
      </c>
      <c r="K44" s="37">
        <f t="shared" si="8"/>
        <v>4.4344862703567391E-4</v>
      </c>
      <c r="L44" s="38">
        <f t="shared" si="9"/>
        <v>33.103378979308914</v>
      </c>
      <c r="M44" s="39">
        <v>0.5</v>
      </c>
      <c r="N44" s="40">
        <f t="shared" si="10"/>
        <v>66.206757958617828</v>
      </c>
    </row>
    <row r="45" spans="1:14" x14ac:dyDescent="0.25">
      <c r="A45" s="41">
        <v>23</v>
      </c>
      <c r="B45" s="15">
        <v>1</v>
      </c>
      <c r="C45" s="16">
        <f t="shared" si="0"/>
        <v>5</v>
      </c>
      <c r="D45" s="17">
        <f t="shared" si="1"/>
        <v>2.5910672965316341E-5</v>
      </c>
      <c r="E45" s="17">
        <f t="shared" si="2"/>
        <v>5.223280741732191E-5</v>
      </c>
      <c r="F45" s="18">
        <f t="shared" si="4"/>
        <v>34.845662083483077</v>
      </c>
      <c r="G45" s="17">
        <f t="shared" si="5"/>
        <v>1.295533648265817E-5</v>
      </c>
      <c r="H45" s="17">
        <f t="shared" si="3"/>
        <v>4.1455522104128227E-4</v>
      </c>
      <c r="I45" s="18">
        <f t="shared" si="6"/>
        <v>17.422831041741539</v>
      </c>
      <c r="J45" s="36">
        <f t="shared" si="7"/>
        <v>2.5910672965316341E-5</v>
      </c>
      <c r="K45" s="37">
        <f t="shared" si="8"/>
        <v>4.6678802845860417E-4</v>
      </c>
      <c r="L45" s="38">
        <f t="shared" si="9"/>
        <v>34.845662083483077</v>
      </c>
      <c r="M45" s="39">
        <v>0.5</v>
      </c>
      <c r="N45" s="40">
        <f t="shared" si="10"/>
        <v>69.691324166966155</v>
      </c>
    </row>
    <row r="47" spans="1:14" x14ac:dyDescent="0.25">
      <c r="A47" t="s">
        <v>26</v>
      </c>
      <c r="B47" s="21">
        <v>1</v>
      </c>
    </row>
  </sheetData>
  <mergeCells count="5">
    <mergeCell ref="B2:C2"/>
    <mergeCell ref="F6:G6"/>
    <mergeCell ref="D20:F20"/>
    <mergeCell ref="G20:I20"/>
    <mergeCell ref="J20:N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f60c807-9c19-4e72-b803-750cd628b7f5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c D A A B Q S w M E F A A C A A g A A 2 R Z T e 4 W T b e n A A A A + A A A A B I A H A B D b 2 5 m a W c v U G F j a 2 F n Z S 5 4 b W w g o h g A K K A U A A A A A A A A A A A A A A A A A A A A A A A A A A A A h Y + 9 C s I w F E Z f p W R v b h r x h 3 K b D k 6 C B U E R 1 x J j G 2 x T a V L T d 3 P w k X w F C 1 p 1 c / w O Z z j f 4 3 b H t K + r 4 K p a q x u T k I g y E i g j m 6 M 2 R U I 6 d w o X J B W 4 y e U 5 L 1 Q w y M b G v T 0 m p H T u E g N 4 7 6 m f 0 K Y t g D M W w S F b b 2 W p 6 p x 8 Z P 1 f D r W x L j d S E Y H 7 V 4 z g d M b p l H N O 5 y x C G D F m 2 n w V P h R T h v A D c d l V r m u V 0 C 5 c 7 R D G i f B + I Z 5 Q S w M E F A A C A A g A A 2 R Z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N k W U 0 o i k e 4 D g A A A B E A A A A T A B w A R m 9 y b X V s Y X M v U 2 V j d G l v b j E u b S C i G A A o o B Q A A A A A A A A A A A A A A A A A A A A A A A A A A A A r T k 0 u y c z P U w i G 0 I b W A F B L A Q I t A B Q A A g A I A A N k W U 3 u F k 2 3 p w A A A P g A A A A S A A A A A A A A A A A A A A A A A A A A A A B D b 2 5 m a W c v U G F j a 2 F n Z S 5 4 b W x Q S w E C L Q A U A A I A C A A D Z F l N D 8 r p q 6 Q A A A D p A A A A E w A A A A A A A A A A A A A A A A D z A A A A W 0 N v b n R l b n R f V H l w Z X N d L n h t b F B L A Q I t A B Q A A g A I A A N k W U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p b s J y N 2 h l T J h W 3 h 5 J X m l + A A A A A A I A A A A A A B B m A A A A A Q A A I A A A A F N T 3 0 Z O 4 n Q c L / D y T G 5 V W 3 a r r q t h G Y 1 J J V Q c H R a V h a n c A A A A A A 6 A A A A A A g A A I A A A A N d U E V x + d 7 n G 2 s x F d c t x N R h W D h G l a Z 5 N m B A F w R L 1 v J y T U A A A A N x h 3 M Q X i V s 4 W I C d 9 w 2 x V 1 p L o Z p 6 7 v J e N R j r J R q d h t q F 0 g f g W U l f 2 u B D r U Q / 6 y T B E 4 r F A W p I x r 2 p x + 3 q 8 f 0 C m g z c S E F s F G U b y 2 7 D J q V b U B O k Q A A A A C R H E M 9 b T e 9 R Q 9 + e q E / s v S 7 + Z L V y v 8 N f 4 l g P c s K k Y M E g K c X T K S M 0 6 9 p S b S k a D N + n / 5 H 3 X H S B N 6 S B R 7 O h j g J K k v Y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68CE6085BA1E40B983B5FD07045603" ma:contentTypeVersion="18" ma:contentTypeDescription="Creare un nuovo documento." ma:contentTypeScope="" ma:versionID="c1db9dedf262f2ae38ee0da14cdace91">
  <xsd:schema xmlns:xsd="http://www.w3.org/2001/XMLSchema" xmlns:xs="http://www.w3.org/2001/XMLSchema" xmlns:p="http://schemas.microsoft.com/office/2006/metadata/properties" xmlns:ns3="9f60c807-9c19-4e72-b803-750cd628b7f5" xmlns:ns4="43fdaaf6-a73a-4a8e-a274-669f37929fb2" targetNamespace="http://schemas.microsoft.com/office/2006/metadata/properties" ma:root="true" ma:fieldsID="a2148e739334029b7921a35e5ecd9e86" ns3:_="" ns4:_="">
    <xsd:import namespace="9f60c807-9c19-4e72-b803-750cd628b7f5"/>
    <xsd:import namespace="43fdaaf6-a73a-4a8e-a274-669f37929f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0c807-9c19-4e72-b803-750cd628b7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daaf6-a73a-4a8e-a274-669f37929f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D8E9A0-00DB-4C76-B232-EAE8DDD479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AE2A1D-BEB2-4A84-9D92-C9C7DD2454E6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43fdaaf6-a73a-4a8e-a274-669f37929fb2"/>
    <ds:schemaRef ds:uri="9f60c807-9c19-4e72-b803-750cd628b7f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54D5E8-5D4E-450D-B67D-227226DD15D9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A2E53E93-5B53-40AF-A35B-CBA1BCCCF3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60c807-9c19-4e72-b803-750cd628b7f5"/>
    <ds:schemaRef ds:uri="43fdaaf6-a73a-4a8e-a274-669f37929f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From the standard</vt:lpstr>
      <vt:lpstr>Datapoints used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Enrico Vianello</dc:creator>
  <cp:keywords/>
  <dc:description/>
  <cp:lastModifiedBy>BOGAR MARCO</cp:lastModifiedBy>
  <cp:revision/>
  <dcterms:created xsi:type="dcterms:W3CDTF">2018-10-25T09:52:14Z</dcterms:created>
  <dcterms:modified xsi:type="dcterms:W3CDTF">2024-05-10T13:39:12Z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0x0101001768CE6085BA1E40B983B5FD07045603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