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/>
  <mc:AlternateContent xmlns:mc="http://schemas.openxmlformats.org/markup-compatibility/2006">
    <mc:Choice Requires="x15">
      <x15ac:absPath xmlns:x15ac="http://schemas.microsoft.com/office/spreadsheetml/2010/11/ac" url="C:\Users\marco\Documents\MEGAsync\Didattica\ITnavi\24-25\esercizi\CondotteAria\"/>
    </mc:Choice>
  </mc:AlternateContent>
  <xr:revisionPtr revIDLastSave="0" documentId="8_{06A526E7-11D0-4D79-AA52-5D53000F6C21}" xr6:coauthVersionLast="36" xr6:coauthVersionMax="36" xr10:uidLastSave="{00000000-0000-0000-0000-000000000000}"/>
  <bookViews>
    <workbookView xWindow="0" yWindow="0" windowWidth="16380" windowHeight="8196" tabRatio="299" firstSheet="1" activeTab="1" xr2:uid="{00000000-000D-0000-FFFF-FFFF00000000}"/>
  </bookViews>
  <sheets>
    <sheet name="Schema" sheetId="2" r:id="rId1"/>
    <sheet name="Svolgimento" sheetId="1" r:id="rId2"/>
    <sheet name="Foglio1" sheetId="4" r:id="rId3"/>
    <sheet name="Diametri" sheetId="3" r:id="rId4"/>
  </sheets>
  <definedNames>
    <definedName name="DP_1112">Svolgimento!$B$69</definedName>
    <definedName name="Dp_12">Svolgimento!$B$21</definedName>
    <definedName name="DP_34">Svolgimento!$B$33</definedName>
    <definedName name="DP_56">Svolgimento!$B$45</definedName>
    <definedName name="DP_78">Svolgimento!$B$57</definedName>
    <definedName name="DP_910">Svolgimento!$B$81</definedName>
    <definedName name="DPC_2_3">Svolgimento!$F$31</definedName>
    <definedName name="DPC_211">Svolgimento!$F$24</definedName>
    <definedName name="DPC_4_5">Svolgimento!$F$56</definedName>
    <definedName name="DPC_4_9">Svolgimento!$F$49</definedName>
    <definedName name="DPC_6_7">Svolgimento!$F$63</definedName>
    <definedName name="eps">Svolgimento!$B$9</definedName>
    <definedName name="mu">Svolgimento!$B$7</definedName>
    <definedName name="rho">Svolgimento!$B$6</definedName>
  </definedNames>
  <calcPr calcId="191029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F67" i="1" l="1"/>
  <c r="F66" i="1"/>
  <c r="F63" i="1"/>
  <c r="F62" i="1"/>
  <c r="F60" i="1"/>
  <c r="F53" i="1"/>
  <c r="F52" i="1"/>
  <c r="F56" i="1"/>
  <c r="F55" i="1"/>
  <c r="F49" i="1"/>
  <c r="F48" i="1"/>
  <c r="U26" i="1"/>
  <c r="S26" i="1"/>
  <c r="F46" i="1"/>
  <c r="F45" i="1"/>
  <c r="F42" i="1"/>
  <c r="F41" i="1"/>
  <c r="F40" i="1"/>
  <c r="F39" i="1"/>
  <c r="F38" i="1"/>
  <c r="F37" i="1"/>
  <c r="F36" i="1"/>
  <c r="F35" i="1"/>
  <c r="F31" i="1"/>
  <c r="F30" i="1"/>
  <c r="F28" i="1"/>
  <c r="F27" i="1"/>
  <c r="F22" i="1"/>
  <c r="F24" i="1"/>
  <c r="F23" i="1"/>
  <c r="F21" i="1"/>
  <c r="F20" i="1"/>
  <c r="F17" i="1"/>
  <c r="F16" i="1"/>
  <c r="F15" i="1"/>
  <c r="F14" i="1"/>
  <c r="F13" i="1"/>
  <c r="F12" i="1"/>
  <c r="F11" i="1"/>
  <c r="B75" i="1"/>
  <c r="B76" i="1" s="1"/>
  <c r="B77" i="1" s="1"/>
  <c r="B78" i="1" s="1"/>
  <c r="B79" i="1" s="1"/>
  <c r="B80" i="1" s="1"/>
  <c r="B81" i="1" s="1"/>
  <c r="F68" i="1" s="1"/>
  <c r="B63" i="1"/>
  <c r="B64" i="1" s="1"/>
  <c r="B65" i="1" s="1"/>
  <c r="B66" i="1" s="1"/>
  <c r="B67" i="1" s="1"/>
  <c r="B68" i="1" s="1"/>
  <c r="B69" i="1" s="1"/>
  <c r="B51" i="1"/>
  <c r="B52" i="1" s="1"/>
  <c r="B53" i="1" s="1"/>
  <c r="B54" i="1" s="1"/>
  <c r="B55" i="1" s="1"/>
  <c r="B56" i="1" s="1"/>
  <c r="B57" i="1" s="1"/>
  <c r="B39" i="1"/>
  <c r="B40" i="1" s="1"/>
  <c r="B41" i="1" s="1"/>
  <c r="B42" i="1" s="1"/>
  <c r="B43" i="1" s="1"/>
  <c r="B44" i="1" s="1"/>
  <c r="B45" i="1" s="1"/>
  <c r="B27" i="1"/>
  <c r="B28" i="1" s="1"/>
  <c r="B29" i="1" s="1"/>
  <c r="B30" i="1" s="1"/>
  <c r="B31" i="1" s="1"/>
  <c r="B32" i="1" s="1"/>
  <c r="B33" i="1" s="1"/>
  <c r="B17" i="1"/>
  <c r="B18" i="1" s="1"/>
  <c r="B16" i="1"/>
  <c r="B15" i="1"/>
  <c r="A2" i="4"/>
  <c r="T26" i="1" l="1"/>
  <c r="B19" i="1"/>
  <c r="B20" i="1" s="1"/>
  <c r="B21" i="1" s="1"/>
  <c r="B37" i="1"/>
  <c r="B73" i="1"/>
  <c r="B61" i="1"/>
  <c r="B49" i="1"/>
  <c r="B25" i="1"/>
  <c r="B13" i="1"/>
  <c r="F10" i="1" l="1"/>
</calcChain>
</file>

<file path=xl/sharedStrings.xml><?xml version="1.0" encoding="utf-8"?>
<sst xmlns="http://schemas.openxmlformats.org/spreadsheetml/2006/main" count="204" uniqueCount="63">
  <si>
    <t>l/s</t>
  </si>
  <si>
    <t>rho</t>
  </si>
  <si>
    <t>mu</t>
  </si>
  <si>
    <t>eps</t>
  </si>
  <si>
    <t>1-2</t>
  </si>
  <si>
    <t>L</t>
  </si>
  <si>
    <t>G</t>
  </si>
  <si>
    <t>Dp</t>
  </si>
  <si>
    <t>D</t>
  </si>
  <si>
    <t>u</t>
  </si>
  <si>
    <t>Dc</t>
  </si>
  <si>
    <t>Re</t>
  </si>
  <si>
    <t>Ds</t>
  </si>
  <si>
    <t>f'</t>
  </si>
  <si>
    <t>Db</t>
  </si>
  <si>
    <t>Dp/L</t>
  </si>
  <si>
    <t>2-11</t>
  </si>
  <si>
    <t>Pa</t>
  </si>
  <si>
    <t>Ab/Ac</t>
  </si>
  <si>
    <t>3-4</t>
  </si>
  <si>
    <t>Cb</t>
  </si>
  <si>
    <t>2-3</t>
  </si>
  <si>
    <t>As/Ac</t>
  </si>
  <si>
    <t>Cs</t>
  </si>
  <si>
    <t>Dps</t>
  </si>
  <si>
    <t>5-6</t>
  </si>
  <si>
    <t>4-9</t>
  </si>
  <si>
    <t>7-8</t>
  </si>
  <si>
    <t>4-5</t>
  </si>
  <si>
    <t>11-12</t>
  </si>
  <si>
    <t>6-7</t>
  </si>
  <si>
    <t>C0</t>
  </si>
  <si>
    <t>9-10</t>
  </si>
  <si>
    <t>m</t>
  </si>
  <si>
    <t>m/s</t>
  </si>
  <si>
    <t>f_a</t>
  </si>
  <si>
    <t>Pa /m</t>
  </si>
  <si>
    <t>f_A</t>
  </si>
  <si>
    <t>u_b</t>
  </si>
  <si>
    <t>u_s</t>
  </si>
  <si>
    <t>Dp_tot</t>
  </si>
  <si>
    <t>1-8</t>
  </si>
  <si>
    <t>1-12</t>
  </si>
  <si>
    <t>1-10</t>
  </si>
  <si>
    <t>serranda 8</t>
  </si>
  <si>
    <t>Qb/Qc</t>
  </si>
  <si>
    <t>Qs/Qc</t>
  </si>
  <si>
    <t>Qc</t>
  </si>
  <si>
    <t>Qs</t>
  </si>
  <si>
    <t>Qb</t>
  </si>
  <si>
    <t>Dpb</t>
  </si>
  <si>
    <t>4-5-9</t>
  </si>
  <si>
    <t>C1</t>
  </si>
  <si>
    <t>C2</t>
  </si>
  <si>
    <t>A</t>
  </si>
  <si>
    <t>m^2</t>
  </si>
  <si>
    <t>Pa/m</t>
  </si>
  <si>
    <t>stimato</t>
  </si>
  <si>
    <t>serranda 10</t>
  </si>
  <si>
    <t>kg/m^3</t>
  </si>
  <si>
    <t>-</t>
  </si>
  <si>
    <t>serranda 12</t>
  </si>
  <si>
    <t>2-3-11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</si>
</sst>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E+000"/>
    <numFmt numFmtId="165" formatCode="dd/mm/yy"/>
    <numFmt numFmtId="166" formatCode="0.000"/>
    <numFmt numFmtId="167" formatCode="0.0000"/>
  </numFmts>
  <fonts count="2">
    <font>
      <sz val="10"/>
      <name val="Arial"/>
      <family val="2"/>
    </font>
    <font>
      <sz val="10"/>
      <name val="Lohit Hind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Border="0" applyProtection="0">
      <alignment horizontal="center" textRotation="90"/>
    </xf>
  </cellStyleXfs>
  <cellXfs count="14">
    <xf numFmtId="0" fontId="0" fillId="0" borderId="0" xfId="0"/>
    <xf numFmtId="164" fontId="0" fillId="0" borderId="0" xfId="0" applyNumberFormat="1"/>
    <xf numFmtId="165" fontId="0" fillId="0" borderId="0" xfId="0" applyNumberFormat="1" applyFont="1"/>
    <xf numFmtId="2" fontId="0" fillId="0" borderId="0" xfId="0" applyNumberFormat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0" fontId="0" fillId="2" borderId="0" xfId="0" applyFill="1"/>
    <xf numFmtId="2" fontId="0" fillId="2" borderId="0" xfId="0" applyNumberFormat="1" applyFill="1"/>
    <xf numFmtId="16" fontId="0" fillId="0" borderId="0" xfId="0" quotePrefix="1" applyNumberFormat="1"/>
    <xf numFmtId="0" fontId="0" fillId="0" borderId="0" xfId="0" quotePrefix="1"/>
    <xf numFmtId="14" fontId="0" fillId="0" borderId="0" xfId="0" quotePrefix="1" applyNumberFormat="1"/>
    <xf numFmtId="0" fontId="0" fillId="0" borderId="0" xfId="0" applyFill="1"/>
    <xf numFmtId="11" fontId="0" fillId="0" borderId="0" xfId="0" applyNumberFormat="1"/>
  </cellXfs>
  <cellStyles count="2">
    <cellStyle name="Normale" xfId="0" builtinId="0"/>
    <cellStyle name="Testo descrittivo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130629</xdr:colOff>
      <xdr:row>6</xdr:row>
      <xdr:rowOff>32657</xdr:rowOff>
    </xdr:from>
    <xdr:to>
      <xdr:col>22</xdr:col>
      <xdr:colOff>474562</xdr:colOff>
      <xdr:row>35</xdr:row>
      <xdr:rowOff>97971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9" y="1012371"/>
          <a:ext cx="17826390" cy="4800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752652</xdr:colOff>
      <xdr:row>53</xdr:row>
      <xdr:rowOff>54765</xdr:rowOff>
    </xdr:from>
    <xdr:to>
      <xdr:col>16</xdr:col>
      <xdr:colOff>104611</xdr:colOff>
      <xdr:row>64</xdr:row>
      <xdr:rowOff>82475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717"/>
        <a:stretch/>
      </xdr:blipFill>
      <xdr:spPr>
        <a:xfrm>
          <a:off x="6528612" y="8939685"/>
          <a:ext cx="6484279" cy="1871750"/>
        </a:xfrm>
        <a:prstGeom prst="rect">
          <a:avLst/>
        </a:prstGeom>
      </xdr:spPr>
    </xdr:pic>
    <xdr:clientData/>
  </xdr:twoCellAnchor>
  <xdr:twoCellAnchor editAs="oneCell">
    <xdr:from>
      <xdr:col>17</xdr:col>
      <xdr:colOff>729743</xdr:colOff>
      <xdr:row>48</xdr:row>
      <xdr:rowOff>57371</xdr:rowOff>
    </xdr:from>
    <xdr:to>
      <xdr:col>27</xdr:col>
      <xdr:colOff>568378</xdr:colOff>
      <xdr:row>76</xdr:row>
      <xdr:rowOff>78785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0325" y="8037589"/>
          <a:ext cx="7735726" cy="4676541"/>
        </a:xfrm>
        <a:prstGeom prst="rect">
          <a:avLst/>
        </a:prstGeom>
      </xdr:spPr>
    </xdr:pic>
    <xdr:clientData/>
  </xdr:twoCellAnchor>
  <xdr:twoCellAnchor editAs="oneCell">
    <xdr:from>
      <xdr:col>7</xdr:col>
      <xdr:colOff>489065</xdr:colOff>
      <xdr:row>20</xdr:row>
      <xdr:rowOff>28402</xdr:rowOff>
    </xdr:from>
    <xdr:to>
      <xdr:col>16</xdr:col>
      <xdr:colOff>685049</xdr:colOff>
      <xdr:row>47</xdr:row>
      <xdr:rowOff>51655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0265" y="3341445"/>
          <a:ext cx="7352158" cy="4495862"/>
        </a:xfrm>
        <a:prstGeom prst="rect">
          <a:avLst/>
        </a:prstGeom>
      </xdr:spPr>
    </xdr:pic>
    <xdr:clientData/>
  </xdr:twoCellAnchor>
  <xdr:twoCellAnchor>
    <xdr:from>
      <xdr:col>8</xdr:col>
      <xdr:colOff>598154</xdr:colOff>
      <xdr:row>27</xdr:row>
      <xdr:rowOff>157278</xdr:rowOff>
    </xdr:from>
    <xdr:to>
      <xdr:col>9</xdr:col>
      <xdr:colOff>218661</xdr:colOff>
      <xdr:row>30</xdr:row>
      <xdr:rowOff>19879</xdr:rowOff>
    </xdr:to>
    <xdr:sp macro="" textlink="">
      <xdr:nvSpPr>
        <xdr:cNvPr id="7" name="Oval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7184484" y="4629887"/>
          <a:ext cx="415638" cy="359557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483372</xdr:colOff>
      <xdr:row>44</xdr:row>
      <xdr:rowOff>92433</xdr:rowOff>
    </xdr:from>
    <xdr:to>
      <xdr:col>11</xdr:col>
      <xdr:colOff>775583</xdr:colOff>
      <xdr:row>45</xdr:row>
      <xdr:rowOff>145773</xdr:rowOff>
    </xdr:to>
    <xdr:sp macro="" textlink="">
      <xdr:nvSpPr>
        <xdr:cNvPr id="19" name="Oval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9455094" y="7381129"/>
          <a:ext cx="292211" cy="21899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7</xdr:col>
      <xdr:colOff>283866</xdr:colOff>
      <xdr:row>3</xdr:row>
      <xdr:rowOff>161060</xdr:rowOff>
    </xdr:from>
    <xdr:to>
      <xdr:col>17</xdr:col>
      <xdr:colOff>654796</xdr:colOff>
      <xdr:row>17</xdr:row>
      <xdr:rowOff>100444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3166" y="675410"/>
          <a:ext cx="8371930" cy="2339684"/>
        </a:xfrm>
        <a:prstGeom prst="rect">
          <a:avLst/>
        </a:prstGeom>
      </xdr:spPr>
    </xdr:pic>
    <xdr:clientData/>
  </xdr:twoCellAnchor>
  <xdr:twoCellAnchor editAs="oneCell">
    <xdr:from>
      <xdr:col>12</xdr:col>
      <xdr:colOff>403861</xdr:colOff>
      <xdr:row>63</xdr:row>
      <xdr:rowOff>121920</xdr:rowOff>
    </xdr:from>
    <xdr:to>
      <xdr:col>17</xdr:col>
      <xdr:colOff>678181</xdr:colOff>
      <xdr:row>85</xdr:row>
      <xdr:rowOff>141673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42221" y="10683240"/>
          <a:ext cx="4236720" cy="3707833"/>
        </a:xfrm>
        <a:prstGeom prst="rect">
          <a:avLst/>
        </a:prstGeom>
      </xdr:spPr>
    </xdr:pic>
    <xdr:clientData/>
  </xdr:twoCellAnchor>
  <xdr:twoCellAnchor editAs="oneCell">
    <xdr:from>
      <xdr:col>6</xdr:col>
      <xdr:colOff>306988</xdr:colOff>
      <xdr:row>64</xdr:row>
      <xdr:rowOff>28720</xdr:rowOff>
    </xdr:from>
    <xdr:to>
      <xdr:col>11</xdr:col>
      <xdr:colOff>780091</xdr:colOff>
      <xdr:row>86</xdr:row>
      <xdr:rowOff>15239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90468" y="10757680"/>
          <a:ext cx="4435503" cy="3674599"/>
        </a:xfrm>
        <a:prstGeom prst="rect">
          <a:avLst/>
        </a:prstGeom>
      </xdr:spPr>
    </xdr:pic>
    <xdr:clientData/>
  </xdr:twoCellAnchor>
  <xdr:twoCellAnchor>
    <xdr:from>
      <xdr:col>7</xdr:col>
      <xdr:colOff>782496</xdr:colOff>
      <xdr:row>28</xdr:row>
      <xdr:rowOff>159053</xdr:rowOff>
    </xdr:from>
    <xdr:to>
      <xdr:col>12</xdr:col>
      <xdr:colOff>430306</xdr:colOff>
      <xdr:row>28</xdr:row>
      <xdr:rowOff>159053</xdr:rowOff>
    </xdr:to>
    <xdr:cxnSp macro="">
      <xdr:nvCxnSpPr>
        <xdr:cNvPr id="10" name="Connettore diritto 9">
          <a:extLst>
            <a:ext uri="{FF2B5EF4-FFF2-40B4-BE49-F238E27FC236}">
              <a16:creationId xmlns:a16="http://schemas.microsoft.com/office/drawing/2014/main" id="{06E099A2-0E16-439B-9AD2-609E40BE3C3A}"/>
            </a:ext>
          </a:extLst>
        </xdr:cNvPr>
        <xdr:cNvCxnSpPr/>
      </xdr:nvCxnSpPr>
      <xdr:spPr>
        <a:xfrm>
          <a:off x="6537837" y="4928277"/>
          <a:ext cx="3592281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588351</xdr:colOff>
      <xdr:row>37</xdr:row>
      <xdr:rowOff>82256</xdr:rowOff>
    </xdr:from>
    <xdr:to>
      <xdr:col>11</xdr:col>
      <xdr:colOff>589722</xdr:colOff>
      <xdr:row>45</xdr:row>
      <xdr:rowOff>59635</xdr:rowOff>
    </xdr:to>
    <xdr:cxnSp macro="">
      <xdr:nvCxnSpPr>
        <xdr:cNvPr id="17" name="Connettore diritto 16">
          <a:extLst>
            <a:ext uri="{FF2B5EF4-FFF2-40B4-BE49-F238E27FC236}">
              <a16:creationId xmlns:a16="http://schemas.microsoft.com/office/drawing/2014/main" id="{F7257368-3567-48C8-B96A-92C6FF372A20}"/>
            </a:ext>
          </a:extLst>
        </xdr:cNvPr>
        <xdr:cNvCxnSpPr/>
      </xdr:nvCxnSpPr>
      <xdr:spPr>
        <a:xfrm>
          <a:off x="9560073" y="6211386"/>
          <a:ext cx="1371" cy="1302597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756745</xdr:colOff>
      <xdr:row>45</xdr:row>
      <xdr:rowOff>26504</xdr:rowOff>
    </xdr:from>
    <xdr:to>
      <xdr:col>11</xdr:col>
      <xdr:colOff>735495</xdr:colOff>
      <xdr:row>45</xdr:row>
      <xdr:rowOff>32903</xdr:rowOff>
    </xdr:to>
    <xdr:cxnSp macro="">
      <xdr:nvCxnSpPr>
        <xdr:cNvPr id="18" name="Connettore diritto 17">
          <a:extLst>
            <a:ext uri="{FF2B5EF4-FFF2-40B4-BE49-F238E27FC236}">
              <a16:creationId xmlns:a16="http://schemas.microsoft.com/office/drawing/2014/main" id="{34CAF3B4-02D3-430E-AE17-CD7994829FA9}"/>
            </a:ext>
          </a:extLst>
        </xdr:cNvPr>
        <xdr:cNvCxnSpPr/>
      </xdr:nvCxnSpPr>
      <xdr:spPr>
        <a:xfrm flipV="1">
          <a:off x="6547945" y="7480852"/>
          <a:ext cx="3159272" cy="6399"/>
        </a:xfrm>
        <a:prstGeom prst="line">
          <a:avLst/>
        </a:prstGeom>
        <a:ln>
          <a:solidFill>
            <a:srgbClr val="FF0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291548</xdr:colOff>
      <xdr:row>68</xdr:row>
      <xdr:rowOff>59635</xdr:rowOff>
    </xdr:from>
    <xdr:to>
      <xdr:col>9</xdr:col>
      <xdr:colOff>298174</xdr:colOff>
      <xdr:row>83</xdr:row>
      <xdr:rowOff>99392</xdr:rowOff>
    </xdr:to>
    <xdr:cxnSp macro="">
      <xdr:nvCxnSpPr>
        <xdr:cNvPr id="16" name="Connettore diritto 15">
          <a:extLst>
            <a:ext uri="{FF2B5EF4-FFF2-40B4-BE49-F238E27FC236}">
              <a16:creationId xmlns:a16="http://schemas.microsoft.com/office/drawing/2014/main" id="{A9AFE112-9F9A-45B7-8760-47470823204B}"/>
            </a:ext>
          </a:extLst>
        </xdr:cNvPr>
        <xdr:cNvCxnSpPr/>
      </xdr:nvCxnSpPr>
      <xdr:spPr>
        <a:xfrm flipV="1">
          <a:off x="7673009" y="11323983"/>
          <a:ext cx="6626" cy="2524539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22197</xdr:colOff>
      <xdr:row>67</xdr:row>
      <xdr:rowOff>158695</xdr:rowOff>
    </xdr:from>
    <xdr:to>
      <xdr:col>14</xdr:col>
      <xdr:colOff>28823</xdr:colOff>
      <xdr:row>83</xdr:row>
      <xdr:rowOff>30812</xdr:rowOff>
    </xdr:to>
    <xdr:cxnSp macro="">
      <xdr:nvCxnSpPr>
        <xdr:cNvPr id="23" name="Connettore diritto 22">
          <a:extLst>
            <a:ext uri="{FF2B5EF4-FFF2-40B4-BE49-F238E27FC236}">
              <a16:creationId xmlns:a16="http://schemas.microsoft.com/office/drawing/2014/main" id="{AC7CCC44-AAA5-4709-830C-57B04959DEE4}"/>
            </a:ext>
          </a:extLst>
        </xdr:cNvPr>
        <xdr:cNvCxnSpPr/>
      </xdr:nvCxnSpPr>
      <xdr:spPr>
        <a:xfrm flipV="1">
          <a:off x="11345517" y="11390575"/>
          <a:ext cx="6626" cy="2554357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113359</xdr:colOff>
      <xdr:row>5</xdr:row>
      <xdr:rowOff>40481</xdr:rowOff>
    </xdr:from>
    <xdr:to>
      <xdr:col>22</xdr:col>
      <xdr:colOff>417861</xdr:colOff>
      <xdr:row>12</xdr:row>
      <xdr:rowOff>57639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AF655A4-3CD7-49BD-9AED-F9F819B25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743759" y="897731"/>
          <a:ext cx="3504902" cy="1217308"/>
        </a:xfrm>
        <a:prstGeom prst="rect">
          <a:avLst/>
        </a:prstGeom>
      </xdr:spPr>
    </xdr:pic>
    <xdr:clientData/>
  </xdr:twoCellAnchor>
  <xdr:twoCellAnchor>
    <xdr:from>
      <xdr:col>9</xdr:col>
      <xdr:colOff>31182</xdr:colOff>
      <xdr:row>25</xdr:row>
      <xdr:rowOff>161755</xdr:rowOff>
    </xdr:from>
    <xdr:to>
      <xdr:col>9</xdr:col>
      <xdr:colOff>49111</xdr:colOff>
      <xdr:row>35</xdr:row>
      <xdr:rowOff>76785</xdr:rowOff>
    </xdr:to>
    <xdr:cxnSp macro="">
      <xdr:nvCxnSpPr>
        <xdr:cNvPr id="11" name="Connettore diritto 10">
          <a:extLst>
            <a:ext uri="{FF2B5EF4-FFF2-40B4-BE49-F238E27FC236}">
              <a16:creationId xmlns:a16="http://schemas.microsoft.com/office/drawing/2014/main" id="{D2FB7871-4807-45C3-9970-CD813D0B9A91}"/>
            </a:ext>
          </a:extLst>
        </xdr:cNvPr>
        <xdr:cNvCxnSpPr/>
      </xdr:nvCxnSpPr>
      <xdr:spPr>
        <a:xfrm flipH="1">
          <a:off x="7412643" y="4303059"/>
          <a:ext cx="17929" cy="1571552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707068</xdr:colOff>
      <xdr:row>29</xdr:row>
      <xdr:rowOff>118127</xdr:rowOff>
    </xdr:from>
    <xdr:to>
      <xdr:col>12</xdr:col>
      <xdr:colOff>361114</xdr:colOff>
      <xdr:row>29</xdr:row>
      <xdr:rowOff>118127</xdr:rowOff>
    </xdr:to>
    <xdr:cxnSp macro="">
      <xdr:nvCxnSpPr>
        <xdr:cNvPr id="22" name="Connettore diritto 21">
          <a:extLst>
            <a:ext uri="{FF2B5EF4-FFF2-40B4-BE49-F238E27FC236}">
              <a16:creationId xmlns:a16="http://schemas.microsoft.com/office/drawing/2014/main" id="{9A8B904E-1F55-4EAF-9576-3E02EB680EBD}"/>
            </a:ext>
          </a:extLst>
        </xdr:cNvPr>
        <xdr:cNvCxnSpPr/>
      </xdr:nvCxnSpPr>
      <xdr:spPr>
        <a:xfrm>
          <a:off x="6462409" y="5057680"/>
          <a:ext cx="3598517" cy="0"/>
        </a:xfrm>
        <a:prstGeom prst="line">
          <a:avLst/>
        </a:prstGeom>
        <a:ln>
          <a:solidFill>
            <a:srgbClr val="00B05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125143</xdr:colOff>
      <xdr:row>37</xdr:row>
      <xdr:rowOff>160697</xdr:rowOff>
    </xdr:from>
    <xdr:to>
      <xdr:col>11</xdr:col>
      <xdr:colOff>126514</xdr:colOff>
      <xdr:row>45</xdr:row>
      <xdr:rowOff>138076</xdr:rowOff>
    </xdr:to>
    <xdr:cxnSp macro="">
      <xdr:nvCxnSpPr>
        <xdr:cNvPr id="24" name="Connettore diritto 23">
          <a:extLst>
            <a:ext uri="{FF2B5EF4-FFF2-40B4-BE49-F238E27FC236}">
              <a16:creationId xmlns:a16="http://schemas.microsoft.com/office/drawing/2014/main" id="{381B2C63-0D5D-42F7-8945-AE2E844A01E2}"/>
            </a:ext>
          </a:extLst>
        </xdr:cNvPr>
        <xdr:cNvCxnSpPr/>
      </xdr:nvCxnSpPr>
      <xdr:spPr>
        <a:xfrm>
          <a:off x="9071023" y="6363377"/>
          <a:ext cx="1371" cy="1318499"/>
        </a:xfrm>
        <a:prstGeom prst="line">
          <a:avLst/>
        </a:prstGeom>
        <a:ln>
          <a:solidFill>
            <a:srgbClr val="00B05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679270</xdr:colOff>
      <xdr:row>43</xdr:row>
      <xdr:rowOff>32604</xdr:rowOff>
    </xdr:from>
    <xdr:to>
      <xdr:col>11</xdr:col>
      <xdr:colOff>658021</xdr:colOff>
      <xdr:row>43</xdr:row>
      <xdr:rowOff>39003</xdr:rowOff>
    </xdr:to>
    <xdr:cxnSp macro="">
      <xdr:nvCxnSpPr>
        <xdr:cNvPr id="25" name="Connettore diritto 24">
          <a:extLst>
            <a:ext uri="{FF2B5EF4-FFF2-40B4-BE49-F238E27FC236}">
              <a16:creationId xmlns:a16="http://schemas.microsoft.com/office/drawing/2014/main" id="{3D91A68F-4CCE-4F05-B4F7-92277B9BFC9C}"/>
            </a:ext>
          </a:extLst>
        </xdr:cNvPr>
        <xdr:cNvCxnSpPr/>
      </xdr:nvCxnSpPr>
      <xdr:spPr>
        <a:xfrm flipV="1">
          <a:off x="6455230" y="7241124"/>
          <a:ext cx="3148671" cy="6399"/>
        </a:xfrm>
        <a:prstGeom prst="line">
          <a:avLst/>
        </a:prstGeom>
        <a:ln>
          <a:solidFill>
            <a:srgbClr val="00B05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580556</xdr:colOff>
      <xdr:row>25</xdr:row>
      <xdr:rowOff>143435</xdr:rowOff>
    </xdr:from>
    <xdr:to>
      <xdr:col>9</xdr:col>
      <xdr:colOff>598485</xdr:colOff>
      <xdr:row>35</xdr:row>
      <xdr:rowOff>53789</xdr:rowOff>
    </xdr:to>
    <xdr:cxnSp macro="">
      <xdr:nvCxnSpPr>
        <xdr:cNvPr id="26" name="Connettore diritto 25">
          <a:extLst>
            <a:ext uri="{FF2B5EF4-FFF2-40B4-BE49-F238E27FC236}">
              <a16:creationId xmlns:a16="http://schemas.microsoft.com/office/drawing/2014/main" id="{D4D5AA3E-C4BF-4625-97D9-88BED0DB9CE4}"/>
            </a:ext>
          </a:extLst>
        </xdr:cNvPr>
        <xdr:cNvCxnSpPr/>
      </xdr:nvCxnSpPr>
      <xdr:spPr>
        <a:xfrm flipH="1">
          <a:off x="7913685" y="4401670"/>
          <a:ext cx="17929" cy="1613648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51</xdr:row>
      <xdr:rowOff>0</xdr:rowOff>
    </xdr:from>
    <xdr:to>
      <xdr:col>12</xdr:col>
      <xdr:colOff>292211</xdr:colOff>
      <xdr:row>52</xdr:row>
      <xdr:rowOff>53340</xdr:rowOff>
    </xdr:to>
    <xdr:sp macro="" textlink="">
      <xdr:nvSpPr>
        <xdr:cNvPr id="27" name="Ovale 26">
          <a:extLst>
            <a:ext uri="{FF2B5EF4-FFF2-40B4-BE49-F238E27FC236}">
              <a16:creationId xmlns:a16="http://schemas.microsoft.com/office/drawing/2014/main" id="{C66234DF-AD76-4AF1-8CBD-0CF5CC693DD0}"/>
            </a:ext>
          </a:extLst>
        </xdr:cNvPr>
        <xdr:cNvSpPr/>
      </xdr:nvSpPr>
      <xdr:spPr>
        <a:xfrm>
          <a:off x="9766852" y="8448261"/>
          <a:ext cx="292211" cy="218992"/>
        </a:xfrm>
        <a:prstGeom prst="ellipse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0</xdr:colOff>
      <xdr:row>51</xdr:row>
      <xdr:rowOff>0</xdr:rowOff>
    </xdr:from>
    <xdr:to>
      <xdr:col>13</xdr:col>
      <xdr:colOff>292211</xdr:colOff>
      <xdr:row>52</xdr:row>
      <xdr:rowOff>53340</xdr:rowOff>
    </xdr:to>
    <xdr:sp macro="" textlink="">
      <xdr:nvSpPr>
        <xdr:cNvPr id="30" name="Ovale 29">
          <a:extLst>
            <a:ext uri="{FF2B5EF4-FFF2-40B4-BE49-F238E27FC236}">
              <a16:creationId xmlns:a16="http://schemas.microsoft.com/office/drawing/2014/main" id="{18A35521-CA72-4517-A0F5-BEC0E0EEA4DD}"/>
            </a:ext>
          </a:extLst>
        </xdr:cNvPr>
        <xdr:cNvSpPr/>
      </xdr:nvSpPr>
      <xdr:spPr>
        <a:xfrm>
          <a:off x="10561983" y="8448261"/>
          <a:ext cx="292211" cy="218992"/>
        </a:xfrm>
        <a:prstGeom prst="ellipse">
          <a:avLst/>
        </a:prstGeom>
        <a:noFill/>
        <a:ln>
          <a:solidFill>
            <a:srgbClr val="00B050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42</xdr:row>
      <xdr:rowOff>96892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37772"/>
        </a:xfrm>
        <a:prstGeom prst="rect">
          <a:avLst/>
        </a:prstGeom>
      </xdr:spPr>
    </xdr:pic>
    <xdr:clientData/>
  </xdr:twoCellAnchor>
  <xdr:twoCellAnchor>
    <xdr:from>
      <xdr:col>5</xdr:col>
      <xdr:colOff>530087</xdr:colOff>
      <xdr:row>39</xdr:row>
      <xdr:rowOff>53008</xdr:rowOff>
    </xdr:from>
    <xdr:to>
      <xdr:col>6</xdr:col>
      <xdr:colOff>238539</xdr:colOff>
      <xdr:row>40</xdr:row>
      <xdr:rowOff>152400</xdr:rowOff>
    </xdr:to>
    <xdr:sp macro="" textlink="">
      <xdr:nvSpPr>
        <xdr:cNvPr id="3" name="Ova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3578087" y="6513443"/>
          <a:ext cx="318052" cy="265044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536381</xdr:colOff>
      <xdr:row>23</xdr:row>
      <xdr:rowOff>135835</xdr:rowOff>
    </xdr:from>
    <xdr:to>
      <xdr:col>6</xdr:col>
      <xdr:colOff>244833</xdr:colOff>
      <xdr:row>25</xdr:row>
      <xdr:rowOff>67587</xdr:rowOff>
    </xdr:to>
    <xdr:sp macro="" textlink="">
      <xdr:nvSpPr>
        <xdr:cNvPr id="4" name="Ova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584381" y="3991555"/>
          <a:ext cx="318052" cy="267032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6</xdr:col>
      <xdr:colOff>52962</xdr:colOff>
      <xdr:row>18</xdr:row>
      <xdr:rowOff>32278</xdr:rowOff>
    </xdr:from>
    <xdr:to>
      <xdr:col>6</xdr:col>
      <xdr:colOff>86092</xdr:colOff>
      <xdr:row>39</xdr:row>
      <xdr:rowOff>166788</xdr:rowOff>
    </xdr:to>
    <xdr:cxnSp macro="">
      <xdr:nvCxnSpPr>
        <xdr:cNvPr id="6" name="Connettore dirit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V="1">
          <a:off x="3710562" y="3049798"/>
          <a:ext cx="33130" cy="36549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304705</xdr:colOff>
      <xdr:row>18</xdr:row>
      <xdr:rowOff>11595</xdr:rowOff>
    </xdr:from>
    <xdr:to>
      <xdr:col>3</xdr:col>
      <xdr:colOff>337835</xdr:colOff>
      <xdr:row>39</xdr:row>
      <xdr:rowOff>146105</xdr:rowOff>
    </xdr:to>
    <xdr:cxnSp macro="">
      <xdr:nvCxnSpPr>
        <xdr:cNvPr id="7" name="Connettore dirit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>
        <a:xfrm flipV="1">
          <a:off x="2133505" y="3029115"/>
          <a:ext cx="33130" cy="36549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450574</xdr:colOff>
      <xdr:row>18</xdr:row>
      <xdr:rowOff>109045</xdr:rowOff>
    </xdr:from>
    <xdr:to>
      <xdr:col>5</xdr:col>
      <xdr:colOff>483704</xdr:colOff>
      <xdr:row>40</xdr:row>
      <xdr:rowOff>71561</xdr:rowOff>
    </xdr:to>
    <xdr:cxnSp macro="">
      <xdr:nvCxnSpPr>
        <xdr:cNvPr id="8" name="Connettore dirit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 flipV="1">
          <a:off x="3498574" y="3126565"/>
          <a:ext cx="33130" cy="3650596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20020</xdr:colOff>
      <xdr:row>17</xdr:row>
      <xdr:rowOff>155192</xdr:rowOff>
    </xdr:from>
    <xdr:to>
      <xdr:col>5</xdr:col>
      <xdr:colOff>53150</xdr:colOff>
      <xdr:row>39</xdr:row>
      <xdr:rowOff>122063</xdr:rowOff>
    </xdr:to>
    <xdr:cxnSp macro="">
      <xdr:nvCxnSpPr>
        <xdr:cNvPr id="9" name="Connettore dirit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 flipV="1">
          <a:off x="3068020" y="3005072"/>
          <a:ext cx="33130" cy="3654951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235131</xdr:colOff>
      <xdr:row>24</xdr:row>
      <xdr:rowOff>40277</xdr:rowOff>
    </xdr:from>
    <xdr:to>
      <xdr:col>16</xdr:col>
      <xdr:colOff>246727</xdr:colOff>
      <xdr:row>24</xdr:row>
      <xdr:rowOff>79702</xdr:rowOff>
    </xdr:to>
    <xdr:cxnSp macro="">
      <xdr:nvCxnSpPr>
        <xdr:cNvPr id="10" name="Connettore diritto 9">
          <a:extLst>
            <a:ext uri="{FF2B5EF4-FFF2-40B4-BE49-F238E27FC236}">
              <a16:creationId xmlns:a16="http://schemas.microsoft.com/office/drawing/2014/main" id="{79EF992A-57F9-43B9-BD36-455FB57C0846}"/>
            </a:ext>
          </a:extLst>
        </xdr:cNvPr>
        <xdr:cNvCxnSpPr/>
      </xdr:nvCxnSpPr>
      <xdr:spPr>
        <a:xfrm flipH="1" flipV="1">
          <a:off x="235131" y="4063637"/>
          <a:ext cx="9765196" cy="394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24</xdr:row>
      <xdr:rowOff>139337</xdr:rowOff>
    </xdr:from>
    <xdr:to>
      <xdr:col>16</xdr:col>
      <xdr:colOff>11596</xdr:colOff>
      <xdr:row>25</xdr:row>
      <xdr:rowOff>11122</xdr:rowOff>
    </xdr:to>
    <xdr:cxnSp macro="">
      <xdr:nvCxnSpPr>
        <xdr:cNvPr id="11" name="Connettore diritto 10">
          <a:extLst>
            <a:ext uri="{FF2B5EF4-FFF2-40B4-BE49-F238E27FC236}">
              <a16:creationId xmlns:a16="http://schemas.microsoft.com/office/drawing/2014/main" id="{5EFAF23A-0FA9-43D7-BAF0-6CABFEE70BC2}"/>
            </a:ext>
          </a:extLst>
        </xdr:cNvPr>
        <xdr:cNvCxnSpPr/>
      </xdr:nvCxnSpPr>
      <xdr:spPr>
        <a:xfrm flipH="1" flipV="1">
          <a:off x="0" y="4162697"/>
          <a:ext cx="9765196" cy="39425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137065</xdr:colOff>
      <xdr:row>18</xdr:row>
      <xdr:rowOff>11595</xdr:rowOff>
    </xdr:from>
    <xdr:to>
      <xdr:col>4</xdr:col>
      <xdr:colOff>170195</xdr:colOff>
      <xdr:row>39</xdr:row>
      <xdr:rowOff>146105</xdr:rowOff>
    </xdr:to>
    <xdr:cxnSp macro="">
      <xdr:nvCxnSpPr>
        <xdr:cNvPr id="12" name="Connettore diritto 11">
          <a:extLst>
            <a:ext uri="{FF2B5EF4-FFF2-40B4-BE49-F238E27FC236}">
              <a16:creationId xmlns:a16="http://schemas.microsoft.com/office/drawing/2014/main" id="{A652D39A-8C08-4CF4-B0B7-F0CB737D548C}"/>
            </a:ext>
          </a:extLst>
        </xdr:cNvPr>
        <xdr:cNvCxnSpPr/>
      </xdr:nvCxnSpPr>
      <xdr:spPr>
        <a:xfrm flipV="1">
          <a:off x="2575465" y="3029115"/>
          <a:ext cx="33130" cy="365495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4" zoomScale="55" zoomScaleNormal="55" workbookViewId="0">
      <selection activeCell="F54" sqref="F54"/>
    </sheetView>
  </sheetViews>
  <sheetFormatPr defaultRowHeight="13.2"/>
  <cols>
    <col min="1" max="1025" width="11.5546875"/>
  </cols>
  <sheetData/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&amp;C&amp;A</oddHeader>
    <oddFooter>&amp;CPagina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82"/>
  <sheetViews>
    <sheetView tabSelected="1" topLeftCell="A61" zoomScaleNormal="100" workbookViewId="0">
      <selection activeCell="F71" sqref="F71"/>
    </sheetView>
  </sheetViews>
  <sheetFormatPr defaultRowHeight="13.2"/>
  <cols>
    <col min="1" max="1" width="11.5546875"/>
    <col min="2" max="2" width="14.88671875" customWidth="1"/>
    <col min="3" max="1025" width="11.5546875"/>
  </cols>
  <sheetData>
    <row r="1" spans="1:12">
      <c r="A1">
        <v>12</v>
      </c>
      <c r="B1">
        <v>100</v>
      </c>
      <c r="C1" t="s">
        <v>0</v>
      </c>
      <c r="D1">
        <v>12</v>
      </c>
      <c r="I1" t="s">
        <v>52</v>
      </c>
      <c r="J1" t="s">
        <v>53</v>
      </c>
    </row>
    <row r="2" spans="1:12">
      <c r="A2">
        <v>10</v>
      </c>
      <c r="B2">
        <v>150</v>
      </c>
      <c r="C2" t="s">
        <v>0</v>
      </c>
      <c r="D2">
        <v>10</v>
      </c>
    </row>
    <row r="3" spans="1:12">
      <c r="A3">
        <v>8</v>
      </c>
      <c r="B3">
        <v>250</v>
      </c>
      <c r="C3" t="s">
        <v>0</v>
      </c>
      <c r="D3">
        <v>8</v>
      </c>
    </row>
    <row r="6" spans="1:12">
      <c r="A6" t="s">
        <v>1</v>
      </c>
      <c r="B6">
        <v>1.1930000000000001</v>
      </c>
      <c r="C6" t="s">
        <v>59</v>
      </c>
    </row>
    <row r="7" spans="1:12">
      <c r="A7" t="s">
        <v>2</v>
      </c>
      <c r="B7" s="1">
        <v>1.8099999999999999E-5</v>
      </c>
    </row>
    <row r="9" spans="1:12">
      <c r="A9" t="s">
        <v>3</v>
      </c>
      <c r="B9" s="13">
        <v>9.0000000000000006E-5</v>
      </c>
      <c r="C9" t="s">
        <v>33</v>
      </c>
      <c r="E9" s="11" t="s">
        <v>62</v>
      </c>
    </row>
    <row r="10" spans="1:12">
      <c r="E10" s="7" t="s">
        <v>47</v>
      </c>
      <c r="F10" s="7">
        <f>B13</f>
        <v>500</v>
      </c>
      <c r="G10" s="7" t="s">
        <v>0</v>
      </c>
    </row>
    <row r="11" spans="1:12">
      <c r="A11" s="2" t="s">
        <v>4</v>
      </c>
      <c r="E11" s="7" t="s">
        <v>48</v>
      </c>
      <c r="F11" s="7">
        <f>B25</f>
        <v>400</v>
      </c>
      <c r="G11" s="7" t="s">
        <v>0</v>
      </c>
    </row>
    <row r="12" spans="1:12">
      <c r="A12" t="s">
        <v>5</v>
      </c>
      <c r="B12">
        <v>5</v>
      </c>
      <c r="C12" t="s">
        <v>33</v>
      </c>
      <c r="E12" s="7" t="s">
        <v>49</v>
      </c>
      <c r="F12" s="7">
        <f>B61</f>
        <v>100</v>
      </c>
      <c r="G12" s="7" t="s">
        <v>0</v>
      </c>
      <c r="H12" s="2"/>
    </row>
    <row r="13" spans="1:12">
      <c r="A13" t="s">
        <v>6</v>
      </c>
      <c r="B13">
        <f>B1+B2+B3</f>
        <v>500</v>
      </c>
      <c r="C13" t="s">
        <v>0</v>
      </c>
      <c r="E13" s="7" t="s">
        <v>10</v>
      </c>
      <c r="F13" s="7">
        <f>B14</f>
        <v>0.315</v>
      </c>
      <c r="G13" s="7" t="s">
        <v>33</v>
      </c>
      <c r="I13" s="3"/>
      <c r="L13" s="3"/>
    </row>
    <row r="14" spans="1:12">
      <c r="A14" t="s">
        <v>8</v>
      </c>
      <c r="B14">
        <v>0.315</v>
      </c>
      <c r="C14" t="s">
        <v>33</v>
      </c>
      <c r="E14" s="7" t="s">
        <v>12</v>
      </c>
      <c r="F14" s="7">
        <f>B26</f>
        <v>0.3</v>
      </c>
      <c r="G14" s="7" t="s">
        <v>33</v>
      </c>
      <c r="I14" s="3"/>
      <c r="L14" s="4"/>
    </row>
    <row r="15" spans="1:12">
      <c r="A15" t="s">
        <v>54</v>
      </c>
      <c r="B15" s="4">
        <f>PI()*B14^2/4</f>
        <v>7.793113276311181E-2</v>
      </c>
      <c r="C15" t="s">
        <v>55</v>
      </c>
      <c r="E15" s="7" t="s">
        <v>14</v>
      </c>
      <c r="F15" s="7">
        <f>B62</f>
        <v>0.18</v>
      </c>
      <c r="G15" s="7" t="s">
        <v>33</v>
      </c>
      <c r="I15" s="3"/>
    </row>
    <row r="16" spans="1:12">
      <c r="A16" t="s">
        <v>9</v>
      </c>
      <c r="B16" s="3">
        <f>B13/1000/B15</f>
        <v>6.4159211122961084</v>
      </c>
      <c r="C16" t="s">
        <v>34</v>
      </c>
      <c r="E16" s="7" t="s">
        <v>38</v>
      </c>
      <c r="F16" s="8">
        <f>B64</f>
        <v>3.9297516812813669</v>
      </c>
      <c r="G16" s="7" t="s">
        <v>34</v>
      </c>
      <c r="I16" s="3"/>
    </row>
    <row r="17" spans="1:21">
      <c r="A17" t="s">
        <v>11</v>
      </c>
      <c r="B17" s="5">
        <f>rho*B16*B14/mu</f>
        <v>133208.34665167495</v>
      </c>
      <c r="C17" t="s">
        <v>60</v>
      </c>
      <c r="E17" s="7" t="s">
        <v>39</v>
      </c>
      <c r="F17" s="8">
        <f>B28</f>
        <v>5.6588424210451675</v>
      </c>
      <c r="G17" s="7" t="s">
        <v>34</v>
      </c>
      <c r="H17" s="12"/>
      <c r="I17" s="3"/>
    </row>
    <row r="18" spans="1:21">
      <c r="A18" t="s">
        <v>13</v>
      </c>
      <c r="B18" s="6">
        <f>0.11*(eps/B14+68/B17)^0.25</f>
        <v>1.8477671751666279E-2</v>
      </c>
      <c r="I18" s="3"/>
    </row>
    <row r="19" spans="1:21">
      <c r="A19" t="s">
        <v>35</v>
      </c>
      <c r="B19" s="6">
        <f>IF(B18&gt;=0.018,B18,0.85*B18+0.0028)</f>
        <v>1.8477671751666279E-2</v>
      </c>
      <c r="E19" t="s">
        <v>16</v>
      </c>
      <c r="I19" s="3"/>
    </row>
    <row r="20" spans="1:21">
      <c r="A20" t="s">
        <v>15</v>
      </c>
      <c r="B20" s="4">
        <f>B19*0.5*rho*B16^2/B14</f>
        <v>1.4403405008936374</v>
      </c>
      <c r="C20" t="s">
        <v>56</v>
      </c>
      <c r="E20" t="s">
        <v>45</v>
      </c>
      <c r="F20" s="3">
        <f>F12/F10</f>
        <v>0.2</v>
      </c>
    </row>
    <row r="21" spans="1:21">
      <c r="A21" t="s">
        <v>7</v>
      </c>
      <c r="B21" s="4">
        <f>B20*B12</f>
        <v>7.2017025044681873</v>
      </c>
      <c r="C21" t="s">
        <v>17</v>
      </c>
      <c r="E21" t="s">
        <v>18</v>
      </c>
      <c r="F21" s="4">
        <f>(F15/F13)^2</f>
        <v>0.32653061224489793</v>
      </c>
    </row>
    <row r="22" spans="1:21">
      <c r="E22" t="s">
        <v>20</v>
      </c>
      <c r="F22" s="4">
        <f>1.56+(2.98-1.56)/(0.4-0.3)*(F21-0.3)</f>
        <v>1.9367346938775507</v>
      </c>
    </row>
    <row r="23" spans="1:21">
      <c r="A23" t="s">
        <v>19</v>
      </c>
      <c r="E23" t="s">
        <v>9</v>
      </c>
      <c r="F23" s="3">
        <f>F16</f>
        <v>3.9297516812813669</v>
      </c>
      <c r="G23" t="s">
        <v>34</v>
      </c>
    </row>
    <row r="24" spans="1:21">
      <c r="A24" t="s">
        <v>5</v>
      </c>
      <c r="B24">
        <v>3.5</v>
      </c>
      <c r="E24" t="s">
        <v>50</v>
      </c>
      <c r="F24" s="3">
        <f>F22*0.5*rho*F23^2</f>
        <v>17.840655093791426</v>
      </c>
      <c r="G24" t="s">
        <v>17</v>
      </c>
      <c r="S24">
        <v>0.7</v>
      </c>
      <c r="T24">
        <v>0.63</v>
      </c>
      <c r="U24">
        <v>0.8</v>
      </c>
    </row>
    <row r="25" spans="1:21">
      <c r="A25" t="s">
        <v>6</v>
      </c>
      <c r="B25">
        <f>B2+B3</f>
        <v>400</v>
      </c>
      <c r="C25" t="s">
        <v>0</v>
      </c>
      <c r="R25">
        <v>0.6</v>
      </c>
      <c r="S25">
        <v>0.13</v>
      </c>
      <c r="U25">
        <v>0.14000000000000001</v>
      </c>
    </row>
    <row r="26" spans="1:21">
      <c r="A26" t="s">
        <v>8</v>
      </c>
      <c r="B26">
        <v>0.3</v>
      </c>
      <c r="C26" t="s">
        <v>33</v>
      </c>
      <c r="E26" t="s">
        <v>21</v>
      </c>
      <c r="R26">
        <v>0.69399999999999995</v>
      </c>
      <c r="S26">
        <f>S25+(S27-S25)/(R27-R25)*($R$26-R25)</f>
        <v>0.13940000000000002</v>
      </c>
      <c r="T26">
        <f>S26+(U26-S26)/(U24-S24)*(T24-S24)</f>
        <v>0.14556000000000002</v>
      </c>
      <c r="U26">
        <f>U25+(U27-U25)/(R27-R25)*(R26-R25)</f>
        <v>0.13059999999999999</v>
      </c>
    </row>
    <row r="27" spans="1:21">
      <c r="A27" t="s">
        <v>54</v>
      </c>
      <c r="B27" s="4">
        <f>PI()*B26^2/4</f>
        <v>7.0685834705770348E-2</v>
      </c>
      <c r="C27" t="s">
        <v>55</v>
      </c>
      <c r="E27" t="s">
        <v>46</v>
      </c>
      <c r="F27" s="3">
        <f>F11/F10</f>
        <v>0.8</v>
      </c>
      <c r="R27">
        <v>0.7</v>
      </c>
      <c r="S27">
        <v>0.14000000000000001</v>
      </c>
      <c r="U27">
        <v>0.13</v>
      </c>
    </row>
    <row r="28" spans="1:21">
      <c r="A28" t="s">
        <v>9</v>
      </c>
      <c r="B28" s="3">
        <f>B25/1000/B27</f>
        <v>5.6588424210451675</v>
      </c>
      <c r="C28" t="s">
        <v>34</v>
      </c>
      <c r="E28" t="s">
        <v>22</v>
      </c>
      <c r="F28" s="4">
        <f>(F14/F13)^2</f>
        <v>0.90702947845804982</v>
      </c>
    </row>
    <row r="29" spans="1:21">
      <c r="A29" t="s">
        <v>11</v>
      </c>
      <c r="B29" s="5">
        <f>rho*B28*B26/mu</f>
        <v>111895.01118740693</v>
      </c>
      <c r="E29" t="s">
        <v>23</v>
      </c>
      <c r="F29">
        <v>0.14000000000000001</v>
      </c>
    </row>
    <row r="30" spans="1:21">
      <c r="A30" t="s">
        <v>13</v>
      </c>
      <c r="B30" s="6">
        <f>0.11*(eps/B26+68/B29)^0.25</f>
        <v>1.9093245969352069E-2</v>
      </c>
      <c r="E30" t="s">
        <v>9</v>
      </c>
      <c r="F30" s="3">
        <f>F17</f>
        <v>5.6588424210451675</v>
      </c>
      <c r="G30" t="s">
        <v>34</v>
      </c>
    </row>
    <row r="31" spans="1:21">
      <c r="A31" t="s">
        <v>37</v>
      </c>
      <c r="B31" s="6">
        <f>IF(B30&gt;=0.018,B30,0.85*B30+0.0028)</f>
        <v>1.9093245969352069E-2</v>
      </c>
      <c r="E31" t="s">
        <v>24</v>
      </c>
      <c r="F31" s="3">
        <f>F29*0.5*rho*F30^2</f>
        <v>2.6741987700848608</v>
      </c>
      <c r="G31" t="s">
        <v>17</v>
      </c>
    </row>
    <row r="32" spans="1:21">
      <c r="A32" t="s">
        <v>15</v>
      </c>
      <c r="B32" s="4">
        <f>B31*0.5*rho*B28^2/B26</f>
        <v>1.215693687813548</v>
      </c>
      <c r="C32" t="s">
        <v>36</v>
      </c>
    </row>
    <row r="33" spans="1:7">
      <c r="A33" t="s">
        <v>7</v>
      </c>
      <c r="B33" s="4">
        <f>B32*B24</f>
        <v>4.254927907347418</v>
      </c>
      <c r="C33" t="s">
        <v>17</v>
      </c>
    </row>
    <row r="34" spans="1:7">
      <c r="E34" s="11" t="s">
        <v>51</v>
      </c>
    </row>
    <row r="35" spans="1:7">
      <c r="A35" t="s">
        <v>25</v>
      </c>
      <c r="E35" s="7" t="s">
        <v>47</v>
      </c>
      <c r="F35" s="7">
        <f>B25</f>
        <v>400</v>
      </c>
      <c r="G35" s="7" t="s">
        <v>0</v>
      </c>
    </row>
    <row r="36" spans="1:7">
      <c r="A36" t="s">
        <v>5</v>
      </c>
      <c r="B36">
        <v>6</v>
      </c>
      <c r="C36" t="s">
        <v>33</v>
      </c>
      <c r="E36" s="7" t="s">
        <v>48</v>
      </c>
      <c r="F36" s="7">
        <f>B37</f>
        <v>250</v>
      </c>
      <c r="G36" s="7" t="s">
        <v>0</v>
      </c>
    </row>
    <row r="37" spans="1:7">
      <c r="A37" t="s">
        <v>6</v>
      </c>
      <c r="B37">
        <f>B3</f>
        <v>250</v>
      </c>
      <c r="C37" t="s">
        <v>0</v>
      </c>
      <c r="E37" s="7" t="s">
        <v>49</v>
      </c>
      <c r="F37" s="7">
        <f>B73</f>
        <v>150</v>
      </c>
      <c r="G37" s="7" t="s">
        <v>0</v>
      </c>
    </row>
    <row r="38" spans="1:7">
      <c r="A38" t="s">
        <v>8</v>
      </c>
      <c r="B38">
        <v>0.25</v>
      </c>
      <c r="C38" t="s">
        <v>33</v>
      </c>
      <c r="E38" s="7" t="s">
        <v>10</v>
      </c>
      <c r="F38" s="7">
        <f>B26</f>
        <v>0.3</v>
      </c>
      <c r="G38" s="7" t="s">
        <v>33</v>
      </c>
    </row>
    <row r="39" spans="1:7">
      <c r="A39" t="s">
        <v>54</v>
      </c>
      <c r="B39" s="4">
        <f>PI()*B38^2/4</f>
        <v>4.9087385212340517E-2</v>
      </c>
      <c r="C39" t="s">
        <v>55</v>
      </c>
      <c r="E39" s="7" t="s">
        <v>12</v>
      </c>
      <c r="F39" s="7">
        <f>B38</f>
        <v>0.25</v>
      </c>
      <c r="G39" s="7" t="s">
        <v>33</v>
      </c>
    </row>
    <row r="40" spans="1:7">
      <c r="A40" t="s">
        <v>9</v>
      </c>
      <c r="B40" s="3">
        <f>B37/1000/B39</f>
        <v>5.0929581789406511</v>
      </c>
      <c r="C40" t="s">
        <v>34</v>
      </c>
      <c r="E40" s="7" t="s">
        <v>14</v>
      </c>
      <c r="F40" s="7">
        <f>B74</f>
        <v>0.2</v>
      </c>
      <c r="G40" s="7" t="s">
        <v>33</v>
      </c>
    </row>
    <row r="41" spans="1:7">
      <c r="A41" t="s">
        <v>11</v>
      </c>
      <c r="B41" s="5">
        <f>rho*B40*B38/mu</f>
        <v>83921.258390555216</v>
      </c>
      <c r="E41" s="7" t="s">
        <v>38</v>
      </c>
      <c r="F41" s="8">
        <f>B76</f>
        <v>4.7746482927568596</v>
      </c>
      <c r="G41" s="7" t="s">
        <v>34</v>
      </c>
    </row>
    <row r="42" spans="1:7">
      <c r="A42" t="s">
        <v>13</v>
      </c>
      <c r="B42" s="6">
        <f>0.11*(eps/B38+68/B41)^0.25</f>
        <v>2.0345363028198494E-2</v>
      </c>
      <c r="E42" s="7" t="s">
        <v>39</v>
      </c>
      <c r="F42" s="8">
        <f>B40</f>
        <v>5.0929581789406511</v>
      </c>
      <c r="G42" s="7" t="s">
        <v>34</v>
      </c>
    </row>
    <row r="43" spans="1:7">
      <c r="A43" t="s">
        <v>35</v>
      </c>
      <c r="B43" s="6">
        <f>IF(B42&gt;=0.018,B42,0.85*B42+0.0028)</f>
        <v>2.0345363028198494E-2</v>
      </c>
      <c r="E43" s="12"/>
      <c r="F43" s="12"/>
      <c r="G43" s="12"/>
    </row>
    <row r="44" spans="1:7">
      <c r="A44" t="s">
        <v>15</v>
      </c>
      <c r="B44" s="4">
        <f>B43*0.5*rho*B40^2/B38</f>
        <v>1.2591460364977174</v>
      </c>
      <c r="C44" t="s">
        <v>36</v>
      </c>
      <c r="E44" t="s">
        <v>26</v>
      </c>
    </row>
    <row r="45" spans="1:7">
      <c r="A45" t="s">
        <v>7</v>
      </c>
      <c r="B45" s="4">
        <f>B44*B36</f>
        <v>7.5548762189863048</v>
      </c>
      <c r="C45" t="s">
        <v>17</v>
      </c>
      <c r="E45" t="s">
        <v>45</v>
      </c>
      <c r="F45" s="3">
        <f>F37/F35</f>
        <v>0.375</v>
      </c>
    </row>
    <row r="46" spans="1:7">
      <c r="B46" s="4"/>
      <c r="E46" t="s">
        <v>18</v>
      </c>
      <c r="F46" s="4">
        <f>(F40/F38)^2</f>
        <v>0.44444444444444453</v>
      </c>
    </row>
    <row r="47" spans="1:7">
      <c r="A47" t="s">
        <v>27</v>
      </c>
      <c r="E47" t="s">
        <v>20</v>
      </c>
      <c r="F47">
        <v>0.96599999999999997</v>
      </c>
      <c r="G47" t="s">
        <v>57</v>
      </c>
    </row>
    <row r="48" spans="1:7">
      <c r="A48" t="s">
        <v>5</v>
      </c>
      <c r="B48">
        <v>6</v>
      </c>
      <c r="C48" t="s">
        <v>33</v>
      </c>
      <c r="E48" t="s">
        <v>9</v>
      </c>
      <c r="F48" s="3">
        <f>F41</f>
        <v>4.7746482927568596</v>
      </c>
      <c r="G48" t="s">
        <v>34</v>
      </c>
    </row>
    <row r="49" spans="1:7">
      <c r="A49" t="s">
        <v>6</v>
      </c>
      <c r="B49">
        <f>B3</f>
        <v>250</v>
      </c>
      <c r="C49" t="s">
        <v>0</v>
      </c>
      <c r="E49" t="s">
        <v>50</v>
      </c>
      <c r="F49" s="3">
        <f>F47*0.5*F48^2*rho</f>
        <v>13.136218001370949</v>
      </c>
      <c r="G49" t="s">
        <v>17</v>
      </c>
    </row>
    <row r="50" spans="1:7">
      <c r="A50" t="s">
        <v>8</v>
      </c>
      <c r="B50">
        <v>0.25</v>
      </c>
      <c r="C50" t="s">
        <v>33</v>
      </c>
    </row>
    <row r="51" spans="1:7">
      <c r="A51" t="s">
        <v>54</v>
      </c>
      <c r="B51" s="4">
        <f>PI()*B50^2/4</f>
        <v>4.9087385212340517E-2</v>
      </c>
      <c r="C51" t="s">
        <v>55</v>
      </c>
      <c r="E51" t="s">
        <v>28</v>
      </c>
    </row>
    <row r="52" spans="1:7">
      <c r="A52" t="s">
        <v>9</v>
      </c>
      <c r="B52" s="3">
        <f>B49/1000/B51</f>
        <v>5.0929581789406511</v>
      </c>
      <c r="C52" t="s">
        <v>34</v>
      </c>
      <c r="E52" t="s">
        <v>46</v>
      </c>
      <c r="F52" s="3">
        <f>F36/F35</f>
        <v>0.625</v>
      </c>
    </row>
    <row r="53" spans="1:7">
      <c r="A53" t="s">
        <v>11</v>
      </c>
      <c r="B53" s="5">
        <f>rho*B52*B50/mu</f>
        <v>83921.258390555216</v>
      </c>
      <c r="E53" t="s">
        <v>22</v>
      </c>
      <c r="F53" s="4">
        <f>(F39/F38)^2</f>
        <v>0.69444444444444453</v>
      </c>
    </row>
    <row r="54" spans="1:7">
      <c r="A54" t="s">
        <v>13</v>
      </c>
      <c r="B54" s="6">
        <f>0.11*(eps/B50+68/B53)^0.25</f>
        <v>2.0345363028198494E-2</v>
      </c>
      <c r="E54" t="s">
        <v>23</v>
      </c>
      <c r="F54">
        <v>0.14599999999999999</v>
      </c>
    </row>
    <row r="55" spans="1:7">
      <c r="A55" t="s">
        <v>13</v>
      </c>
      <c r="B55" s="6">
        <f>IF(B54&gt;=0.018,B54,0.85*B54+0.0028)</f>
        <v>2.0345363028198494E-2</v>
      </c>
      <c r="E55" t="s">
        <v>9</v>
      </c>
      <c r="F55" s="3">
        <f>F42</f>
        <v>5.0929581789406511</v>
      </c>
      <c r="G55" t="s">
        <v>34</v>
      </c>
    </row>
    <row r="56" spans="1:7">
      <c r="A56" t="s">
        <v>15</v>
      </c>
      <c r="B56" s="4">
        <f>B55*0.5*rho*B52^2/B50</f>
        <v>1.2591460364977174</v>
      </c>
      <c r="C56" t="s">
        <v>36</v>
      </c>
      <c r="E56" t="s">
        <v>24</v>
      </c>
      <c r="F56" s="3">
        <f>F54*0.5*rho*F55^2</f>
        <v>2.2589339039302541</v>
      </c>
      <c r="G56" t="s">
        <v>17</v>
      </c>
    </row>
    <row r="57" spans="1:7">
      <c r="A57" t="s">
        <v>7</v>
      </c>
      <c r="B57" s="4">
        <f>B56*B48</f>
        <v>7.5548762189863048</v>
      </c>
      <c r="C57" t="s">
        <v>17</v>
      </c>
    </row>
    <row r="59" spans="1:7">
      <c r="A59" t="s">
        <v>29</v>
      </c>
      <c r="E59" t="s">
        <v>30</v>
      </c>
    </row>
    <row r="60" spans="1:7">
      <c r="A60" t="s">
        <v>5</v>
      </c>
      <c r="B60">
        <v>6</v>
      </c>
      <c r="C60" t="s">
        <v>33</v>
      </c>
      <c r="E60" t="s">
        <v>10</v>
      </c>
      <c r="F60">
        <f>B38</f>
        <v>0.25</v>
      </c>
      <c r="G60" t="s">
        <v>33</v>
      </c>
    </row>
    <row r="61" spans="1:7">
      <c r="A61" t="s">
        <v>6</v>
      </c>
      <c r="B61">
        <f>B1</f>
        <v>100</v>
      </c>
      <c r="C61" t="s">
        <v>0</v>
      </c>
      <c r="E61" t="s">
        <v>31</v>
      </c>
      <c r="F61">
        <v>0.28000000000000003</v>
      </c>
    </row>
    <row r="62" spans="1:7">
      <c r="A62" t="s">
        <v>8</v>
      </c>
      <c r="B62">
        <v>0.18</v>
      </c>
      <c r="C62" t="s">
        <v>33</v>
      </c>
      <c r="E62" t="s">
        <v>9</v>
      </c>
      <c r="F62" s="3">
        <f>B40</f>
        <v>5.0929581789406511</v>
      </c>
    </row>
    <row r="63" spans="1:7">
      <c r="A63" t="s">
        <v>54</v>
      </c>
      <c r="B63" s="4">
        <f>PI()*B62^2/4</f>
        <v>2.5446900494077322E-2</v>
      </c>
      <c r="C63" t="s">
        <v>55</v>
      </c>
      <c r="E63" t="s">
        <v>7</v>
      </c>
      <c r="F63" s="3">
        <f>F61*0.5*rho*F62^2</f>
        <v>4.3322020075374743</v>
      </c>
      <c r="G63" t="s">
        <v>17</v>
      </c>
    </row>
    <row r="64" spans="1:7">
      <c r="A64" t="s">
        <v>9</v>
      </c>
      <c r="B64" s="3">
        <f>B61/1000/B63</f>
        <v>3.9297516812813669</v>
      </c>
      <c r="C64" t="s">
        <v>34</v>
      </c>
    </row>
    <row r="65" spans="1:7">
      <c r="A65" t="s">
        <v>11</v>
      </c>
      <c r="B65" s="5">
        <f>rho*B64*B62/mu</f>
        <v>46622.921328086231</v>
      </c>
      <c r="E65" t="s">
        <v>40</v>
      </c>
    </row>
    <row r="66" spans="1:7">
      <c r="A66" t="s">
        <v>13</v>
      </c>
      <c r="B66" s="6">
        <f>0.11*(eps/B62+68/B65)^0.25</f>
        <v>2.3140574516580855E-2</v>
      </c>
      <c r="E66" s="9" t="s">
        <v>41</v>
      </c>
      <c r="F66" s="4">
        <f>Dp_12+DPC_2_3+DP_34+DPC_4_5+DP_56+DPC_6_7+DP_78</f>
        <v>35.831717531340807</v>
      </c>
      <c r="G66" t="s">
        <v>17</v>
      </c>
    </row>
    <row r="67" spans="1:7">
      <c r="A67" t="s">
        <v>35</v>
      </c>
      <c r="B67" s="6">
        <f>IF(B66&gt;=0.018,B66,0.85*B66+0.0028)</f>
        <v>2.3140574516580855E-2</v>
      </c>
      <c r="E67" s="9" t="s">
        <v>42</v>
      </c>
      <c r="F67" s="4">
        <f>Dp_12+DPC_211+DP_1112</f>
        <v>32.147839657445573</v>
      </c>
      <c r="G67" t="s">
        <v>17</v>
      </c>
    </row>
    <row r="68" spans="1:7">
      <c r="A68" t="s">
        <v>15</v>
      </c>
      <c r="B68" s="4">
        <f>B67*0.5*rho*B64^2/B62</f>
        <v>1.1842470098643263</v>
      </c>
      <c r="C68" t="s">
        <v>36</v>
      </c>
      <c r="E68" s="10" t="s">
        <v>43</v>
      </c>
      <c r="F68" s="4">
        <f>Dp_12+DPC_2_3+DP_34+DPC_4_9+DP_910</f>
        <v>36.14283326685225</v>
      </c>
      <c r="G68" t="s">
        <v>17</v>
      </c>
    </row>
    <row r="69" spans="1:7">
      <c r="A69" t="s">
        <v>7</v>
      </c>
      <c r="B69" s="4">
        <f>B68*B60</f>
        <v>7.1054820591859578</v>
      </c>
      <c r="C69" t="s">
        <v>17</v>
      </c>
    </row>
    <row r="70" spans="1:7">
      <c r="E70" t="s">
        <v>44</v>
      </c>
      <c r="F70" s="4"/>
      <c r="G70" t="s">
        <v>17</v>
      </c>
    </row>
    <row r="71" spans="1:7">
      <c r="A71" t="s">
        <v>32</v>
      </c>
      <c r="E71" t="s">
        <v>61</v>
      </c>
      <c r="F71" s="4"/>
      <c r="G71" t="s">
        <v>17</v>
      </c>
    </row>
    <row r="72" spans="1:7">
      <c r="A72" t="s">
        <v>5</v>
      </c>
      <c r="B72">
        <v>6</v>
      </c>
      <c r="C72" t="s">
        <v>33</v>
      </c>
      <c r="E72" t="s">
        <v>58</v>
      </c>
      <c r="F72" s="4"/>
    </row>
    <row r="73" spans="1:7">
      <c r="A73" t="s">
        <v>6</v>
      </c>
      <c r="B73">
        <f>B2</f>
        <v>150</v>
      </c>
      <c r="C73" t="s">
        <v>0</v>
      </c>
    </row>
    <row r="74" spans="1:7">
      <c r="A74" t="s">
        <v>8</v>
      </c>
      <c r="B74">
        <v>0.2</v>
      </c>
      <c r="C74" t="s">
        <v>33</v>
      </c>
    </row>
    <row r="75" spans="1:7">
      <c r="A75" t="s">
        <v>54</v>
      </c>
      <c r="B75" s="4">
        <f>PI()*B74^2/4</f>
        <v>3.1415926535897934E-2</v>
      </c>
      <c r="C75" t="s">
        <v>55</v>
      </c>
    </row>
    <row r="76" spans="1:7">
      <c r="A76" t="s">
        <v>9</v>
      </c>
      <c r="B76" s="3">
        <f>B73/1000/B75</f>
        <v>4.7746482927568596</v>
      </c>
      <c r="C76" t="s">
        <v>34</v>
      </c>
    </row>
    <row r="77" spans="1:7">
      <c r="A77" t="s">
        <v>11</v>
      </c>
      <c r="B77" s="5">
        <f>rho*B76*B74/mu</f>
        <v>62940.943792916405</v>
      </c>
    </row>
    <row r="78" spans="1:7">
      <c r="A78" t="s">
        <v>13</v>
      </c>
      <c r="B78" s="6">
        <f>0.11*(eps/B74+68/B77)^0.25</f>
        <v>2.1756666329797166E-2</v>
      </c>
    </row>
    <row r="79" spans="1:7">
      <c r="A79" t="s">
        <v>13</v>
      </c>
      <c r="B79" s="6">
        <f>IF(B78&gt;=0.018,B78,0.85*B78+0.0028)</f>
        <v>2.1756666329797166E-2</v>
      </c>
    </row>
    <row r="80" spans="1:7">
      <c r="A80" t="s">
        <v>15</v>
      </c>
      <c r="B80" s="4">
        <f>B79*0.5*rho*B76^2/B74</f>
        <v>1.4792976805968052</v>
      </c>
      <c r="C80" t="s">
        <v>36</v>
      </c>
    </row>
    <row r="81" spans="1:3">
      <c r="A81" t="s">
        <v>7</v>
      </c>
      <c r="B81" s="4">
        <f>B80*B72</f>
        <v>8.8757860835808309</v>
      </c>
      <c r="C81" t="s">
        <v>17</v>
      </c>
    </row>
    <row r="82" spans="1:3">
      <c r="B82" s="4"/>
    </row>
  </sheetData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>
    <oddHeader>&amp;C&amp;A</oddHeader>
    <oddFooter>&amp;CPagina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3ED54-7DFC-4F7D-94C6-61017CC14E57}">
  <dimension ref="A1:A2"/>
  <sheetViews>
    <sheetView zoomScale="205" zoomScaleNormal="205" workbookViewId="0">
      <selection activeCell="A2" sqref="A2"/>
    </sheetView>
  </sheetViews>
  <sheetFormatPr defaultRowHeight="13.2"/>
  <sheetData>
    <row r="1" spans="1:1">
      <c r="A1">
        <v>-1</v>
      </c>
    </row>
    <row r="2" spans="1:1">
      <c r="A2">
        <f>IF(A1&gt;=0,A1+10,A1-20)</f>
        <v>-21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zoomScaleNormal="100" workbookViewId="0">
      <selection activeCell="A45" sqref="A45"/>
    </sheetView>
  </sheetViews>
  <sheetFormatPr defaultRowHeight="13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221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14</vt:i4>
      </vt:variant>
    </vt:vector>
  </HeadingPairs>
  <TitlesOfParts>
    <vt:vector size="18" baseType="lpstr">
      <vt:lpstr>Schema</vt:lpstr>
      <vt:lpstr>Svolgimento</vt:lpstr>
      <vt:lpstr>Foglio1</vt:lpstr>
      <vt:lpstr>Diametri</vt:lpstr>
      <vt:lpstr>DP_1112</vt:lpstr>
      <vt:lpstr>Dp_12</vt:lpstr>
      <vt:lpstr>DP_34</vt:lpstr>
      <vt:lpstr>DP_56</vt:lpstr>
      <vt:lpstr>DP_78</vt:lpstr>
      <vt:lpstr>DP_910</vt:lpstr>
      <vt:lpstr>DPC_2_3</vt:lpstr>
      <vt:lpstr>DPC_211</vt:lpstr>
      <vt:lpstr>DPC_4_5</vt:lpstr>
      <vt:lpstr>DPC_4_9</vt:lpstr>
      <vt:lpstr>DPC_6_7</vt:lpstr>
      <vt:lpstr>eps</vt:lpstr>
      <vt:lpstr>mu</vt:lpstr>
      <vt:lpstr>rho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 Manzan</dc:creator>
  <dc:description/>
  <cp:lastModifiedBy>MANZAN MARCO</cp:lastModifiedBy>
  <cp:revision>9</cp:revision>
  <dcterms:created xsi:type="dcterms:W3CDTF">2012-12-05T10:28:32Z</dcterms:created>
  <dcterms:modified xsi:type="dcterms:W3CDTF">2024-10-24T10:02:14Z</dcterms:modified>
  <dc:language>en-GB</dc:language>
</cp:coreProperties>
</file>