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arco\Documents\MEGAsync\Didattica\ITnavi\24-25\esercizi\CondotteAria\"/>
    </mc:Choice>
  </mc:AlternateContent>
  <xr:revisionPtr revIDLastSave="0" documentId="8_{06CF0245-DBC7-4FD2-B0BC-263891F1B0FA}" xr6:coauthVersionLast="36" xr6:coauthVersionMax="36" xr10:uidLastSave="{00000000-0000-0000-0000-000000000000}"/>
  <bookViews>
    <workbookView xWindow="0" yWindow="0" windowWidth="16380" windowHeight="8196" tabRatio="50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eps">Foglio1!$B$8</definedName>
    <definedName name="mu">Foglio1!$B$6</definedName>
    <definedName name="rho">Foglio1!$B$5</definedName>
    <definedName name="rhov">Foglio1!$B$6</definedName>
  </definedName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76" i="1" l="1"/>
  <c r="J77" i="1" s="1"/>
  <c r="I75" i="1"/>
  <c r="J74" i="1"/>
  <c r="J75" i="1" s="1"/>
  <c r="K75" i="1" s="1"/>
  <c r="K76" i="1" s="1"/>
  <c r="I76" i="1" s="1"/>
  <c r="I77" i="1" s="1"/>
  <c r="J50" i="1"/>
  <c r="J51" i="1" s="1"/>
  <c r="J48" i="1"/>
  <c r="K48" i="1" s="1"/>
  <c r="J22" i="1"/>
  <c r="J23" i="1" s="1"/>
  <c r="J24" i="1"/>
  <c r="J25" i="1" s="1"/>
  <c r="B96" i="1"/>
  <c r="H96" i="1"/>
  <c r="F96" i="1"/>
  <c r="G96" i="1" s="1"/>
  <c r="C99" i="1"/>
  <c r="B94" i="1"/>
  <c r="B90" i="1"/>
  <c r="B89" i="1"/>
  <c r="B88" i="1"/>
  <c r="B87" i="1"/>
  <c r="B80" i="1"/>
  <c r="B81" i="1" s="1"/>
  <c r="B70" i="1"/>
  <c r="H63" i="1"/>
  <c r="F63" i="1"/>
  <c r="B68" i="1"/>
  <c r="B42" i="1"/>
  <c r="B43" i="1"/>
  <c r="C73" i="1"/>
  <c r="B64" i="1"/>
  <c r="B63" i="1"/>
  <c r="B62" i="1"/>
  <c r="B61" i="1"/>
  <c r="B54" i="1"/>
  <c r="B69" i="1" s="1"/>
  <c r="C47" i="1"/>
  <c r="B46" i="1"/>
  <c r="B45" i="1"/>
  <c r="B39" i="1"/>
  <c r="B38" i="1"/>
  <c r="B37" i="1"/>
  <c r="B36" i="1"/>
  <c r="B35" i="1"/>
  <c r="K77" i="1" l="1"/>
  <c r="K74" i="1"/>
  <c r="J49" i="1"/>
  <c r="K22" i="1"/>
  <c r="B82" i="1"/>
  <c r="B83" i="1" s="1"/>
  <c r="B84" i="1" s="1"/>
  <c r="B85" i="1" s="1"/>
  <c r="B86" i="1" s="1"/>
  <c r="B97" i="1"/>
  <c r="B91" i="1"/>
  <c r="B98" i="1"/>
  <c r="B95" i="1"/>
  <c r="G63" i="1"/>
  <c r="B55" i="1"/>
  <c r="B71" i="1" s="1"/>
  <c r="B72" i="1" s="1"/>
  <c r="B99" i="1" l="1"/>
  <c r="B56" i="1"/>
  <c r="B57" i="1" s="1"/>
  <c r="B58" i="1" s="1"/>
  <c r="B59" i="1" s="1"/>
  <c r="B60" i="1" s="1"/>
  <c r="B73" i="1" s="1"/>
  <c r="B65" i="1"/>
  <c r="B28" i="1" l="1"/>
  <c r="B14" i="1"/>
  <c r="B15" i="1" s="1"/>
  <c r="B16" i="1" s="1"/>
  <c r="B29" i="1" l="1"/>
  <c r="B30" i="1" s="1"/>
  <c r="B8" i="1" l="1"/>
  <c r="B17" i="1" l="1"/>
  <c r="B18" i="1" s="1"/>
  <c r="B19" i="1" s="1"/>
  <c r="B20" i="1" s="1"/>
  <c r="B31" i="1"/>
  <c r="I49" i="1" l="1"/>
  <c r="K49" i="1" s="1"/>
  <c r="K50" i="1" s="1"/>
  <c r="I50" i="1" s="1"/>
  <c r="I51" i="1" s="1"/>
  <c r="K51" i="1" s="1"/>
  <c r="I23" i="1"/>
  <c r="K23" i="1" s="1"/>
  <c r="K24" i="1" s="1"/>
  <c r="I24" i="1" s="1"/>
  <c r="B32" i="1"/>
  <c r="B33" i="1" s="1"/>
  <c r="B34" i="1" s="1"/>
  <c r="B47" i="1" s="1"/>
  <c r="I25" i="1" l="1"/>
  <c r="K25" i="1" s="1"/>
</calcChain>
</file>

<file path=xl/sharedStrings.xml><?xml version="1.0" encoding="utf-8"?>
<sst xmlns="http://schemas.openxmlformats.org/spreadsheetml/2006/main" count="160" uniqueCount="47">
  <si>
    <t>l/s</t>
  </si>
  <si>
    <t>rho</t>
  </si>
  <si>
    <t>mu</t>
  </si>
  <si>
    <t>eps</t>
  </si>
  <si>
    <t>1-2</t>
  </si>
  <si>
    <t>L</t>
  </si>
  <si>
    <t>m</t>
  </si>
  <si>
    <t>Q</t>
  </si>
  <si>
    <t>D</t>
  </si>
  <si>
    <t>u</t>
  </si>
  <si>
    <t>m/s</t>
  </si>
  <si>
    <t>Re</t>
  </si>
  <si>
    <t>f'</t>
  </si>
  <si>
    <t>fa</t>
  </si>
  <si>
    <t>Dp/L</t>
  </si>
  <si>
    <t>Pa/m</t>
  </si>
  <si>
    <t>Dp</t>
  </si>
  <si>
    <t>Pa</t>
  </si>
  <si>
    <t>3-4</t>
  </si>
  <si>
    <t>Ab</t>
  </si>
  <si>
    <t>Ac</t>
  </si>
  <si>
    <t>Vb</t>
  </si>
  <si>
    <t>Vc</t>
  </si>
  <si>
    <t>kg/m^3</t>
  </si>
  <si>
    <t>kg/(m s)</t>
  </si>
  <si>
    <t>mm</t>
  </si>
  <si>
    <r>
      <t>Q</t>
    </r>
    <r>
      <rPr>
        <vertAlign val="subscript"/>
        <sz val="10"/>
        <rFont val="Arial"/>
        <family val="2"/>
      </rPr>
      <t>2</t>
    </r>
  </si>
  <si>
    <r>
      <t>Q</t>
    </r>
    <r>
      <rPr>
        <vertAlign val="subscript"/>
        <sz val="10"/>
        <rFont val="Arial"/>
        <family val="2"/>
      </rPr>
      <t>3</t>
    </r>
  </si>
  <si>
    <t>Dimensionare con il metoto del reupero di pressione statica il tratto 3-4</t>
  </si>
  <si>
    <t>A</t>
  </si>
  <si>
    <t>m^2</t>
  </si>
  <si>
    <t>Qc</t>
  </si>
  <si>
    <t>Qs</t>
  </si>
  <si>
    <t>Dc</t>
  </si>
  <si>
    <t>Ds</t>
  </si>
  <si>
    <t>u_s</t>
  </si>
  <si>
    <t>2-3</t>
  </si>
  <si>
    <t>Qs/Qc</t>
  </si>
  <si>
    <t>As/Ac</t>
  </si>
  <si>
    <t>Cs</t>
  </si>
  <si>
    <t>Dps</t>
  </si>
  <si>
    <t>ps2-ps4</t>
  </si>
  <si>
    <t>Pt3-Pt4</t>
  </si>
  <si>
    <t>Pt2-Pt3</t>
  </si>
  <si>
    <t>ps</t>
  </si>
  <si>
    <t>ptot</t>
  </si>
  <si>
    <t>pdin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</si>
</sst>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E+000"/>
    <numFmt numFmtId="166" formatCode="dd/mm/yy"/>
    <numFmt numFmtId="167" formatCode="0.0000"/>
    <numFmt numFmtId="171" formatCode="0.00000"/>
    <numFmt numFmtId="172" formatCode="0.0"/>
  </numFmts>
  <fonts count="2" x14ac:knownFonts="1">
    <font>
      <sz val="10"/>
      <name val="Arial"/>
      <family val="2"/>
      <charset val="1"/>
    </font>
    <font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Font="1"/>
    <xf numFmtId="2" fontId="0" fillId="0" borderId="0" xfId="0" applyNumberFormat="1"/>
    <xf numFmtId="0" fontId="0" fillId="0" borderId="0" xfId="0" applyFill="1"/>
    <xf numFmtId="2" fontId="0" fillId="0" borderId="0" xfId="0" applyNumberFormat="1" applyFill="1"/>
    <xf numFmtId="167" fontId="0" fillId="0" borderId="0" xfId="0" applyNumberFormat="1" applyFill="1"/>
    <xf numFmtId="164" fontId="0" fillId="0" borderId="0" xfId="0" applyNumberFormat="1" applyFill="1"/>
    <xf numFmtId="0" fontId="0" fillId="0" borderId="0" xfId="0" applyFont="1" applyFill="1"/>
    <xf numFmtId="2" fontId="0" fillId="0" borderId="0" xfId="0" applyNumberFormat="1" applyFont="1" applyFill="1"/>
    <xf numFmtId="164" fontId="0" fillId="0" borderId="0" xfId="0" applyNumberFormat="1" applyFont="1" applyFill="1"/>
    <xf numFmtId="0" fontId="0" fillId="2" borderId="0" xfId="0" applyFill="1"/>
    <xf numFmtId="164" fontId="0" fillId="2" borderId="0" xfId="0" applyNumberFormat="1" applyFill="1"/>
    <xf numFmtId="2" fontId="0" fillId="2" borderId="0" xfId="0" applyNumberFormat="1" applyFill="1"/>
    <xf numFmtId="1" fontId="0" fillId="2" borderId="0" xfId="0" applyNumberFormat="1" applyFill="1"/>
    <xf numFmtId="167" fontId="0" fillId="2" borderId="0" xfId="0" applyNumberFormat="1" applyFill="1"/>
    <xf numFmtId="0" fontId="0" fillId="3" borderId="0" xfId="0" applyFill="1"/>
    <xf numFmtId="2" fontId="0" fillId="3" borderId="0" xfId="0" applyNumberFormat="1" applyFill="1"/>
    <xf numFmtId="171" fontId="0" fillId="0" borderId="0" xfId="0" applyNumberFormat="1" applyFill="1"/>
    <xf numFmtId="172" fontId="0" fillId="0" borderId="0" xfId="0" applyNumberFormat="1"/>
    <xf numFmtId="172" fontId="0" fillId="0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Foglio1!$I$21</c:f>
              <c:strCache>
                <c:ptCount val="1"/>
                <c:pt idx="0">
                  <c:v>ps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Foglio1!$H$22:$H$25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5.5</c:v>
                </c:pt>
                <c:pt idx="3">
                  <c:v>15.5</c:v>
                </c:pt>
              </c:numCache>
            </c:numRef>
          </c:xVal>
          <c:yVal>
            <c:numRef>
              <c:f>Foglio1!$I$22:$I$25</c:f>
              <c:numCache>
                <c:formatCode>0.000</c:formatCode>
                <c:ptCount val="4"/>
                <c:pt idx="0" formatCode="General">
                  <c:v>100</c:v>
                </c:pt>
                <c:pt idx="1">
                  <c:v>91.240549852781925</c:v>
                </c:pt>
                <c:pt idx="2" formatCode="0.0">
                  <c:v>177.9284784417944</c:v>
                </c:pt>
                <c:pt idx="3" formatCode="0.00000">
                  <c:v>167.8544883945828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5A-419C-9BE1-3E1CFDCF1C19}"/>
            </c:ext>
          </c:extLst>
        </c:ser>
        <c:ser>
          <c:idx val="2"/>
          <c:order val="1"/>
          <c:tx>
            <c:strRef>
              <c:f>Foglio1!$K$21</c:f>
              <c:strCache>
                <c:ptCount val="1"/>
                <c:pt idx="0">
                  <c:v>ptot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Foglio1!$H$22:$H$25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5.5</c:v>
                </c:pt>
                <c:pt idx="3">
                  <c:v>15.5</c:v>
                </c:pt>
              </c:numCache>
            </c:numRef>
          </c:xVal>
          <c:yVal>
            <c:numRef>
              <c:f>Foglio1!$K$22:$K$25</c:f>
              <c:numCache>
                <c:formatCode>0.0</c:formatCode>
                <c:ptCount val="4"/>
                <c:pt idx="0">
                  <c:v>336.08627360411901</c:v>
                </c:pt>
                <c:pt idx="1">
                  <c:v>327.32682345690097</c:v>
                </c:pt>
                <c:pt idx="2">
                  <c:v>310.72700734411137</c:v>
                </c:pt>
                <c:pt idx="3">
                  <c:v>300.65301729689975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5A-419C-9BE1-3E1CFDCF1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45823"/>
        <c:axId val="1914204671"/>
      </c:scatterChart>
      <c:valAx>
        <c:axId val="125345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4204671"/>
        <c:crosses val="autoZero"/>
        <c:crossBetween val="midCat"/>
      </c:valAx>
      <c:valAx>
        <c:axId val="191420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345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Foglio1!$I$47</c:f>
              <c:strCache>
                <c:ptCount val="1"/>
                <c:pt idx="0">
                  <c:v>ps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Foglio1!$H$48:$H$51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5.5</c:v>
                </c:pt>
                <c:pt idx="3">
                  <c:v>15.5</c:v>
                </c:pt>
              </c:numCache>
            </c:numRef>
          </c:xVal>
          <c:yVal>
            <c:numRef>
              <c:f>Foglio1!$I$48:$I$51</c:f>
              <c:numCache>
                <c:formatCode>0.000</c:formatCode>
                <c:ptCount val="4"/>
                <c:pt idx="0" formatCode="General">
                  <c:v>100</c:v>
                </c:pt>
                <c:pt idx="1">
                  <c:v>91.240549852781925</c:v>
                </c:pt>
                <c:pt idx="2" formatCode="0.0">
                  <c:v>131.00243089309959</c:v>
                </c:pt>
                <c:pt idx="3" formatCode="0.00000">
                  <c:v>117.06374790836577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44-4D0B-8012-98B72B1B1543}"/>
            </c:ext>
          </c:extLst>
        </c:ser>
        <c:ser>
          <c:idx val="2"/>
          <c:order val="1"/>
          <c:tx>
            <c:strRef>
              <c:f>Foglio1!$K$47</c:f>
              <c:strCache>
                <c:ptCount val="1"/>
                <c:pt idx="0">
                  <c:v>ptot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Foglio1!$H$48:$H$51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5.5</c:v>
                </c:pt>
                <c:pt idx="3">
                  <c:v>15.5</c:v>
                </c:pt>
              </c:numCache>
            </c:numRef>
          </c:xVal>
          <c:yVal>
            <c:numRef>
              <c:f>Foglio1!$K$48:$K$51</c:f>
              <c:numCache>
                <c:formatCode>0.0</c:formatCode>
                <c:ptCount val="4"/>
                <c:pt idx="0">
                  <c:v>336.08627360411901</c:v>
                </c:pt>
                <c:pt idx="1">
                  <c:v>327.32682345690097</c:v>
                </c:pt>
                <c:pt idx="2">
                  <c:v>302.91520896998344</c:v>
                </c:pt>
                <c:pt idx="3">
                  <c:v>288.97652598524962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44-4D0B-8012-98B72B1B1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702303"/>
        <c:axId val="241958367"/>
      </c:scatterChart>
      <c:valAx>
        <c:axId val="447702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1958367"/>
        <c:crosses val="autoZero"/>
        <c:crossBetween val="midCat"/>
      </c:valAx>
      <c:valAx>
        <c:axId val="241958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77023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Foglio1!$I$73</c:f>
              <c:strCache>
                <c:ptCount val="1"/>
                <c:pt idx="0">
                  <c:v>ps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Foglio1!$H$74:$H$77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5.5</c:v>
                </c:pt>
                <c:pt idx="3">
                  <c:v>15.5</c:v>
                </c:pt>
              </c:numCache>
            </c:numRef>
          </c:xVal>
          <c:yVal>
            <c:numRef>
              <c:f>Foglio1!$I$74:$I$77</c:f>
              <c:numCache>
                <c:formatCode>0.000</c:formatCode>
                <c:ptCount val="4"/>
                <c:pt idx="0" formatCode="General">
                  <c:v>100</c:v>
                </c:pt>
                <c:pt idx="1">
                  <c:v>91.240549852781925</c:v>
                </c:pt>
                <c:pt idx="2" formatCode="0.0">
                  <c:v>104.23246459948086</c:v>
                </c:pt>
                <c:pt idx="3" formatCode="0.00000">
                  <c:v>87.696351018667684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93-4D98-B476-617D88D9DC76}"/>
            </c:ext>
          </c:extLst>
        </c:ser>
        <c:ser>
          <c:idx val="2"/>
          <c:order val="1"/>
          <c:tx>
            <c:strRef>
              <c:f>Foglio1!$K$73</c:f>
              <c:strCache>
                <c:ptCount val="1"/>
                <c:pt idx="0">
                  <c:v>ptot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Foglio1!$H$74:$H$77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5.5</c:v>
                </c:pt>
                <c:pt idx="3">
                  <c:v>15.5</c:v>
                </c:pt>
              </c:numCache>
            </c:numRef>
          </c:xVal>
          <c:yVal>
            <c:numRef>
              <c:f>Foglio1!$K$74:$K$77</c:f>
              <c:numCache>
                <c:formatCode>0.0</c:formatCode>
                <c:ptCount val="4"/>
                <c:pt idx="0">
                  <c:v>336.08627360411901</c:v>
                </c:pt>
                <c:pt idx="1">
                  <c:v>327.32682345690097</c:v>
                </c:pt>
                <c:pt idx="2">
                  <c:v>301.1122765020711</c:v>
                </c:pt>
                <c:pt idx="3">
                  <c:v>284.57616292125795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93-4D98-B476-617D88D9D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328943"/>
        <c:axId val="241960447"/>
      </c:scatterChart>
      <c:valAx>
        <c:axId val="244328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1960447"/>
        <c:crosses val="autoZero"/>
        <c:crossBetween val="midCat"/>
      </c:valAx>
      <c:valAx>
        <c:axId val="24196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43289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967154</xdr:colOff>
      <xdr:row>0</xdr:row>
      <xdr:rowOff>105508</xdr:rowOff>
    </xdr:from>
    <xdr:to>
      <xdr:col>14</xdr:col>
      <xdr:colOff>552567</xdr:colOff>
      <xdr:row>6</xdr:row>
      <xdr:rowOff>149543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5462" y="105508"/>
          <a:ext cx="6649840" cy="1122558"/>
        </a:xfrm>
        <a:prstGeom prst="rect">
          <a:avLst/>
        </a:prstGeom>
      </xdr:spPr>
    </xdr:pic>
    <xdr:clientData/>
  </xdr:twoCellAnchor>
  <xdr:twoCellAnchor>
    <xdr:from>
      <xdr:col>18</xdr:col>
      <xdr:colOff>58569</xdr:colOff>
      <xdr:row>12</xdr:row>
      <xdr:rowOff>106075</xdr:rowOff>
    </xdr:from>
    <xdr:to>
      <xdr:col>27</xdr:col>
      <xdr:colOff>219069</xdr:colOff>
      <xdr:row>36</xdr:row>
      <xdr:rowOff>120851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838193" y="2203816"/>
          <a:ext cx="5646900" cy="410268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304800</xdr:colOff>
      <xdr:row>2</xdr:row>
      <xdr:rowOff>160020</xdr:rowOff>
    </xdr:from>
    <xdr:to>
      <xdr:col>9</xdr:col>
      <xdr:colOff>335280</xdr:colOff>
      <xdr:row>4</xdr:row>
      <xdr:rowOff>0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88253BA2-9310-42E5-ABF7-28E6229BDC9E}"/>
            </a:ext>
          </a:extLst>
        </xdr:cNvPr>
        <xdr:cNvSpPr/>
      </xdr:nvSpPr>
      <xdr:spPr>
        <a:xfrm>
          <a:off x="5989320" y="556260"/>
          <a:ext cx="640080" cy="1752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548640</xdr:colOff>
      <xdr:row>2</xdr:row>
      <xdr:rowOff>160020</xdr:rowOff>
    </xdr:from>
    <xdr:to>
      <xdr:col>14</xdr:col>
      <xdr:colOff>579120</xdr:colOff>
      <xdr:row>4</xdr:row>
      <xdr:rowOff>0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117FC2A4-C79A-451F-B229-19CFCF9417D4}"/>
            </a:ext>
          </a:extLst>
        </xdr:cNvPr>
        <xdr:cNvSpPr/>
      </xdr:nvSpPr>
      <xdr:spPr>
        <a:xfrm>
          <a:off x="9281160" y="556260"/>
          <a:ext cx="640080" cy="1752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11</xdr:col>
      <xdr:colOff>41910</xdr:colOff>
      <xdr:row>5</xdr:row>
      <xdr:rowOff>133350</xdr:rowOff>
    </xdr:from>
    <xdr:to>
      <xdr:col>11</xdr:col>
      <xdr:colOff>217170</xdr:colOff>
      <xdr:row>9</xdr:row>
      <xdr:rowOff>102870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82581BA7-613F-4889-947A-4817CFAA8C90}"/>
            </a:ext>
          </a:extLst>
        </xdr:cNvPr>
        <xdr:cNvSpPr/>
      </xdr:nvSpPr>
      <xdr:spPr>
        <a:xfrm rot="5400000">
          <a:off x="7322820" y="1264920"/>
          <a:ext cx="640080" cy="1752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17</xdr:col>
      <xdr:colOff>179070</xdr:colOff>
      <xdr:row>5</xdr:row>
      <xdr:rowOff>118110</xdr:rowOff>
    </xdr:from>
    <xdr:to>
      <xdr:col>17</xdr:col>
      <xdr:colOff>354330</xdr:colOff>
      <xdr:row>9</xdr:row>
      <xdr:rowOff>87630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592A25AA-43FF-44AF-AB43-16EFD356EE42}"/>
            </a:ext>
          </a:extLst>
        </xdr:cNvPr>
        <xdr:cNvSpPr/>
      </xdr:nvSpPr>
      <xdr:spPr>
        <a:xfrm rot="5400000">
          <a:off x="11117580" y="1249680"/>
          <a:ext cx="640080" cy="1752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4</xdr:col>
      <xdr:colOff>17584</xdr:colOff>
      <xdr:row>6</xdr:row>
      <xdr:rowOff>104084</xdr:rowOff>
    </xdr:from>
    <xdr:to>
      <xdr:col>7</xdr:col>
      <xdr:colOff>289725</xdr:colOff>
      <xdr:row>11</xdr:row>
      <xdr:rowOff>52355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85919AB-3647-4A5A-ABBA-827913EE4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6292" y="1182607"/>
          <a:ext cx="2499525" cy="798194"/>
        </a:xfrm>
        <a:prstGeom prst="rect">
          <a:avLst/>
        </a:prstGeom>
      </xdr:spPr>
    </xdr:pic>
    <xdr:clientData/>
  </xdr:twoCellAnchor>
  <xdr:twoCellAnchor editAs="oneCell">
    <xdr:from>
      <xdr:col>5</xdr:col>
      <xdr:colOff>67793</xdr:colOff>
      <xdr:row>37</xdr:row>
      <xdr:rowOff>58620</xdr:rowOff>
    </xdr:from>
    <xdr:to>
      <xdr:col>10</xdr:col>
      <xdr:colOff>1054826</xdr:colOff>
      <xdr:row>38</xdr:row>
      <xdr:rowOff>147305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0CBCC22-C72E-414B-ACF0-BC1098434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26610" y="6254011"/>
          <a:ext cx="5022320" cy="254337"/>
        </a:xfrm>
        <a:prstGeom prst="rect">
          <a:avLst/>
        </a:prstGeom>
      </xdr:spPr>
    </xdr:pic>
    <xdr:clientData/>
  </xdr:twoCellAnchor>
  <xdr:twoCellAnchor>
    <xdr:from>
      <xdr:col>17</xdr:col>
      <xdr:colOff>496796</xdr:colOff>
      <xdr:row>34</xdr:row>
      <xdr:rowOff>27095</xdr:rowOff>
    </xdr:from>
    <xdr:to>
      <xdr:col>23</xdr:col>
      <xdr:colOff>510048</xdr:colOff>
      <xdr:row>34</xdr:row>
      <xdr:rowOff>27095</xdr:rowOff>
    </xdr:to>
    <xdr:cxnSp macro="">
      <xdr:nvCxnSpPr>
        <xdr:cNvPr id="9" name="Connettore diritto 8">
          <a:extLst>
            <a:ext uri="{FF2B5EF4-FFF2-40B4-BE49-F238E27FC236}">
              <a16:creationId xmlns:a16="http://schemas.microsoft.com/office/drawing/2014/main" id="{E86FB66F-E3BE-4E6D-BC8E-3A4743D307D5}"/>
            </a:ext>
          </a:extLst>
        </xdr:cNvPr>
        <xdr:cNvCxnSpPr/>
      </xdr:nvCxnSpPr>
      <xdr:spPr>
        <a:xfrm>
          <a:off x="11666820" y="5872083"/>
          <a:ext cx="3670852" cy="0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39366</xdr:colOff>
      <xdr:row>26</xdr:row>
      <xdr:rowOff>116541</xdr:rowOff>
    </xdr:from>
    <xdr:to>
      <xdr:col>22</xdr:col>
      <xdr:colOff>52619</xdr:colOff>
      <xdr:row>38</xdr:row>
      <xdr:rowOff>5846</xdr:rowOff>
    </xdr:to>
    <xdr:cxnSp macro="">
      <xdr:nvCxnSpPr>
        <xdr:cNvPr id="11" name="Connettore diritto 10">
          <a:extLst>
            <a:ext uri="{FF2B5EF4-FFF2-40B4-BE49-F238E27FC236}">
              <a16:creationId xmlns:a16="http://schemas.microsoft.com/office/drawing/2014/main" id="{A303ABF1-58E7-4CC5-BE6A-E4D3BE4273B5}"/>
            </a:ext>
          </a:extLst>
        </xdr:cNvPr>
        <xdr:cNvCxnSpPr/>
      </xdr:nvCxnSpPr>
      <xdr:spPr>
        <a:xfrm flipV="1">
          <a:off x="14257390" y="4598894"/>
          <a:ext cx="13253" cy="1933258"/>
        </a:xfrm>
        <a:prstGeom prst="line">
          <a:avLst/>
        </a:prstGeom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145775</xdr:colOff>
      <xdr:row>16</xdr:row>
      <xdr:rowOff>159026</xdr:rowOff>
    </xdr:from>
    <xdr:to>
      <xdr:col>18</xdr:col>
      <xdr:colOff>450575</xdr:colOff>
      <xdr:row>33</xdr:row>
      <xdr:rowOff>86139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F67F10AF-F50C-4F4C-9A96-D759DB9175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300318</xdr:colOff>
      <xdr:row>36</xdr:row>
      <xdr:rowOff>125506</xdr:rowOff>
    </xdr:from>
    <xdr:to>
      <xdr:col>18</xdr:col>
      <xdr:colOff>605118</xdr:colOff>
      <xdr:row>52</xdr:row>
      <xdr:rowOff>143435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8640F8E-0A94-4CC7-9B55-439B1AE89E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219636</xdr:colOff>
      <xdr:row>59</xdr:row>
      <xdr:rowOff>17929</xdr:rowOff>
    </xdr:from>
    <xdr:to>
      <xdr:col>18</xdr:col>
      <xdr:colOff>524436</xdr:colOff>
      <xdr:row>75</xdr:row>
      <xdr:rowOff>35859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F1C86E09-162A-412B-90D0-D9386A73A9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12</xdr:row>
      <xdr:rowOff>0</xdr:rowOff>
    </xdr:from>
    <xdr:to>
      <xdr:col>19</xdr:col>
      <xdr:colOff>433705</xdr:colOff>
      <xdr:row>49</xdr:row>
      <xdr:rowOff>163830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4FC5DEB-D848-44F6-BC3F-673A77C2CE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011680"/>
          <a:ext cx="8968105" cy="63665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443948</xdr:colOff>
      <xdr:row>28</xdr:row>
      <xdr:rowOff>19878</xdr:rowOff>
    </xdr:from>
    <xdr:to>
      <xdr:col>16</xdr:col>
      <xdr:colOff>463826</xdr:colOff>
      <xdr:row>47</xdr:row>
      <xdr:rowOff>92765</xdr:rowOff>
    </xdr:to>
    <xdr:cxnSp macro="">
      <xdr:nvCxnSpPr>
        <xdr:cNvPr id="4" name="Connettore diritto 3">
          <a:extLst>
            <a:ext uri="{FF2B5EF4-FFF2-40B4-BE49-F238E27FC236}">
              <a16:creationId xmlns:a16="http://schemas.microsoft.com/office/drawing/2014/main" id="{59506EA5-43B1-464C-B4E2-BDFD89100954}"/>
            </a:ext>
          </a:extLst>
        </xdr:cNvPr>
        <xdr:cNvCxnSpPr/>
      </xdr:nvCxnSpPr>
      <xdr:spPr>
        <a:xfrm flipV="1">
          <a:off x="10197548" y="4658139"/>
          <a:ext cx="19878" cy="322027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483704</xdr:colOff>
      <xdr:row>32</xdr:row>
      <xdr:rowOff>72887</xdr:rowOff>
    </xdr:from>
    <xdr:to>
      <xdr:col>18</xdr:col>
      <xdr:colOff>178904</xdr:colOff>
      <xdr:row>37</xdr:row>
      <xdr:rowOff>159027</xdr:rowOff>
    </xdr:to>
    <xdr:cxnSp macro="">
      <xdr:nvCxnSpPr>
        <xdr:cNvPr id="6" name="Connettore diritto 5">
          <a:extLst>
            <a:ext uri="{FF2B5EF4-FFF2-40B4-BE49-F238E27FC236}">
              <a16:creationId xmlns:a16="http://schemas.microsoft.com/office/drawing/2014/main" id="{906AD5CE-5693-479C-80FE-950204550D0B}"/>
            </a:ext>
          </a:extLst>
        </xdr:cNvPr>
        <xdr:cNvCxnSpPr/>
      </xdr:nvCxnSpPr>
      <xdr:spPr>
        <a:xfrm>
          <a:off x="10237304" y="5373757"/>
          <a:ext cx="914400" cy="914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318052</xdr:colOff>
      <xdr:row>33</xdr:row>
      <xdr:rowOff>0</xdr:rowOff>
    </xdr:from>
    <xdr:to>
      <xdr:col>16</xdr:col>
      <xdr:colOff>457200</xdr:colOff>
      <xdr:row>33</xdr:row>
      <xdr:rowOff>19878</xdr:rowOff>
    </xdr:to>
    <xdr:cxnSp macro="">
      <xdr:nvCxnSpPr>
        <xdr:cNvPr id="8" name="Connettore diritto 7">
          <a:extLst>
            <a:ext uri="{FF2B5EF4-FFF2-40B4-BE49-F238E27FC236}">
              <a16:creationId xmlns:a16="http://schemas.microsoft.com/office/drawing/2014/main" id="{2A8624E0-01B2-4EFD-AC10-A7ACFC4CB324}"/>
            </a:ext>
          </a:extLst>
        </xdr:cNvPr>
        <xdr:cNvCxnSpPr/>
      </xdr:nvCxnSpPr>
      <xdr:spPr>
        <a:xfrm flipH="1">
          <a:off x="2756452" y="5466522"/>
          <a:ext cx="7454348" cy="1987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tabSelected="1" topLeftCell="A32" zoomScale="70" zoomScaleNormal="70" workbookViewId="0">
      <selection activeCell="H73" sqref="H73:K77"/>
    </sheetView>
  </sheetViews>
  <sheetFormatPr defaultRowHeight="13.2" x14ac:dyDescent="0.25"/>
  <cols>
    <col min="2" max="2" width="14.88671875" customWidth="1"/>
    <col min="6" max="6" width="14.6640625" bestFit="1" customWidth="1"/>
    <col min="9" max="9" width="17.44140625" bestFit="1" customWidth="1"/>
    <col min="11" max="11" width="17.44140625" bestFit="1" customWidth="1"/>
  </cols>
  <sheetData>
    <row r="1" spans="1:12" ht="15.6" x14ac:dyDescent="0.35">
      <c r="A1" t="s">
        <v>26</v>
      </c>
      <c r="B1">
        <v>40000</v>
      </c>
      <c r="C1" t="s">
        <v>0</v>
      </c>
      <c r="I1" s="1"/>
    </row>
    <row r="2" spans="1:12" ht="15.6" x14ac:dyDescent="0.35">
      <c r="A2" t="s">
        <v>27</v>
      </c>
      <c r="B2">
        <v>30000</v>
      </c>
      <c r="C2" t="s">
        <v>0</v>
      </c>
      <c r="I2" s="1"/>
    </row>
    <row r="3" spans="1:12" x14ac:dyDescent="0.25">
      <c r="I3" s="1"/>
    </row>
    <row r="4" spans="1:12" x14ac:dyDescent="0.25">
      <c r="I4" s="1"/>
    </row>
    <row r="5" spans="1:12" x14ac:dyDescent="0.25">
      <c r="A5" t="s">
        <v>1</v>
      </c>
      <c r="B5">
        <v>1.1930000000000001</v>
      </c>
      <c r="C5" t="s">
        <v>23</v>
      </c>
    </row>
    <row r="6" spans="1:12" x14ac:dyDescent="0.25">
      <c r="A6" t="s">
        <v>2</v>
      </c>
      <c r="B6" s="2">
        <v>1.8099999999999999E-5</v>
      </c>
      <c r="C6" t="s">
        <v>24</v>
      </c>
    </row>
    <row r="8" spans="1:12" x14ac:dyDescent="0.25">
      <c r="A8" t="s">
        <v>3</v>
      </c>
      <c r="B8">
        <f>0.09</f>
        <v>0.09</v>
      </c>
      <c r="C8" t="s">
        <v>25</v>
      </c>
    </row>
    <row r="10" spans="1:12" x14ac:dyDescent="0.25">
      <c r="A10" s="3" t="s">
        <v>4</v>
      </c>
    </row>
    <row r="11" spans="1:12" x14ac:dyDescent="0.25">
      <c r="A11" s="12" t="s">
        <v>5</v>
      </c>
      <c r="B11" s="12">
        <v>5</v>
      </c>
      <c r="C11" t="s">
        <v>6</v>
      </c>
      <c r="H11" s="3"/>
    </row>
    <row r="12" spans="1:12" x14ac:dyDescent="0.25">
      <c r="A12" s="12" t="s">
        <v>7</v>
      </c>
      <c r="B12" s="12">
        <v>40000</v>
      </c>
      <c r="C12" t="s">
        <v>0</v>
      </c>
      <c r="I12" s="4"/>
      <c r="L12" s="4"/>
    </row>
    <row r="13" spans="1:12" x14ac:dyDescent="0.25">
      <c r="A13" s="12" t="s">
        <v>8</v>
      </c>
      <c r="B13" s="12">
        <v>1.6</v>
      </c>
      <c r="C13" t="s">
        <v>6</v>
      </c>
      <c r="I13" s="4"/>
      <c r="L13" s="1"/>
    </row>
    <row r="14" spans="1:12" x14ac:dyDescent="0.25">
      <c r="A14" s="12" t="s">
        <v>29</v>
      </c>
      <c r="B14" s="13">
        <f>PI()*B13^2/4</f>
        <v>2.0106192982974678</v>
      </c>
      <c r="C14" t="s">
        <v>30</v>
      </c>
      <c r="I14" s="4"/>
    </row>
    <row r="15" spans="1:12" x14ac:dyDescent="0.25">
      <c r="A15" s="12" t="s">
        <v>9</v>
      </c>
      <c r="B15" s="14">
        <f>B12/1000/B14</f>
        <v>19.894367886486915</v>
      </c>
      <c r="C15" t="s">
        <v>10</v>
      </c>
      <c r="I15" s="4"/>
    </row>
    <row r="16" spans="1:12" x14ac:dyDescent="0.25">
      <c r="A16" s="12" t="s">
        <v>11</v>
      </c>
      <c r="B16" s="15">
        <f>rho*B15*B13/mu</f>
        <v>2098031.4597638804</v>
      </c>
      <c r="I16" s="4"/>
    </row>
    <row r="17" spans="1:14" x14ac:dyDescent="0.25">
      <c r="A17" s="12" t="s">
        <v>12</v>
      </c>
      <c r="B17" s="16">
        <f>0.11*(eps/1000/B13+68/B16)^0.25</f>
        <v>1.0673976724537831E-2</v>
      </c>
      <c r="I17" s="4"/>
    </row>
    <row r="18" spans="1:14" x14ac:dyDescent="0.25">
      <c r="A18" s="12" t="s">
        <v>13</v>
      </c>
      <c r="B18" s="16">
        <f>IF(B17&gt;=0.018,B17,0.85*B17+0.0028)</f>
        <v>1.1872880215857156E-2</v>
      </c>
      <c r="I18" s="4"/>
    </row>
    <row r="19" spans="1:14" x14ac:dyDescent="0.25">
      <c r="A19" s="12" t="s">
        <v>14</v>
      </c>
      <c r="B19" s="13">
        <f>B18*0.5*rho*B15^2/B13</f>
        <v>1.751890029443615</v>
      </c>
      <c r="C19" t="s">
        <v>15</v>
      </c>
    </row>
    <row r="20" spans="1:14" x14ac:dyDescent="0.25">
      <c r="A20" s="12" t="s">
        <v>16</v>
      </c>
      <c r="B20" s="13">
        <f>B19*B11</f>
        <v>8.7594501472180752</v>
      </c>
      <c r="C20" t="s">
        <v>17</v>
      </c>
    </row>
    <row r="21" spans="1:14" x14ac:dyDescent="0.25">
      <c r="I21" t="s">
        <v>44</v>
      </c>
      <c r="J21" t="s">
        <v>46</v>
      </c>
      <c r="K21" t="s">
        <v>45</v>
      </c>
    </row>
    <row r="22" spans="1:14" x14ac:dyDescent="0.25">
      <c r="A22" t="s">
        <v>28</v>
      </c>
      <c r="D22" s="5"/>
      <c r="E22" s="5"/>
      <c r="F22" s="5"/>
      <c r="G22" s="5">
        <v>1</v>
      </c>
      <c r="H22" s="5">
        <v>0</v>
      </c>
      <c r="I22" s="5">
        <v>100</v>
      </c>
      <c r="J22" s="20">
        <f>0.5*rho*$B$15^2</f>
        <v>236.08627360411904</v>
      </c>
      <c r="K22" s="21">
        <f>I22+J22</f>
        <v>336.08627360411901</v>
      </c>
      <c r="L22" s="5"/>
      <c r="M22" s="5"/>
      <c r="N22" s="5"/>
    </row>
    <row r="23" spans="1:14" x14ac:dyDescent="0.25">
      <c r="D23" s="5"/>
      <c r="E23" s="5"/>
      <c r="F23" s="5"/>
      <c r="G23" s="5">
        <v>2</v>
      </c>
      <c r="H23" s="5">
        <v>5</v>
      </c>
      <c r="I23" s="8">
        <f>I22-$B$20</f>
        <v>91.240549852781925</v>
      </c>
      <c r="J23" s="21">
        <f>J22</f>
        <v>236.08627360411904</v>
      </c>
      <c r="K23" s="21">
        <f>I23+J23</f>
        <v>327.32682345690097</v>
      </c>
      <c r="L23" s="5"/>
      <c r="M23" s="5"/>
      <c r="N23" s="5"/>
    </row>
    <row r="24" spans="1:14" x14ac:dyDescent="0.25">
      <c r="A24" t="s">
        <v>18</v>
      </c>
      <c r="D24" s="5"/>
      <c r="E24" s="5"/>
      <c r="F24" s="5"/>
      <c r="G24" s="5">
        <v>3</v>
      </c>
      <c r="H24" s="5">
        <v>5.5</v>
      </c>
      <c r="I24" s="21">
        <f>K24-J24</f>
        <v>177.9284784417944</v>
      </c>
      <c r="J24" s="5">
        <f>0.5*rho*B29^2</f>
        <v>132.79852890231697</v>
      </c>
      <c r="K24" s="21">
        <f>K23-B46</f>
        <v>310.72700734411137</v>
      </c>
      <c r="L24" s="5"/>
      <c r="M24" s="5"/>
      <c r="N24" s="5"/>
    </row>
    <row r="25" spans="1:14" x14ac:dyDescent="0.25">
      <c r="A25" t="s">
        <v>5</v>
      </c>
      <c r="B25">
        <v>10</v>
      </c>
      <c r="C25" t="s">
        <v>6</v>
      </c>
      <c r="D25" s="5"/>
      <c r="E25" s="5"/>
      <c r="F25" s="5"/>
      <c r="G25" s="5">
        <v>4</v>
      </c>
      <c r="H25" s="5">
        <v>15.5</v>
      </c>
      <c r="I25" s="19">
        <f>I24-B34</f>
        <v>167.8544883945828</v>
      </c>
      <c r="J25" s="5">
        <f>J24</f>
        <v>132.79852890231697</v>
      </c>
      <c r="K25" s="21">
        <f>I25+J25</f>
        <v>300.65301729689975</v>
      </c>
      <c r="L25" s="5"/>
      <c r="M25" s="5"/>
      <c r="N25" s="5"/>
    </row>
    <row r="26" spans="1:14" x14ac:dyDescent="0.25">
      <c r="A26" t="s">
        <v>7</v>
      </c>
      <c r="B26">
        <v>30000</v>
      </c>
      <c r="C26" t="s"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25">
      <c r="A27" s="12" t="s">
        <v>8</v>
      </c>
      <c r="B27" s="12">
        <v>1.6</v>
      </c>
      <c r="C27" t="s">
        <v>6</v>
      </c>
      <c r="D27" s="5"/>
      <c r="E27" s="5"/>
      <c r="F27" s="6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s="12" t="s">
        <v>29</v>
      </c>
      <c r="B28" s="13">
        <f>PI()*B27^2/4</f>
        <v>2.0106192982974678</v>
      </c>
      <c r="C28" t="s">
        <v>30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25">
      <c r="A29" s="12" t="s">
        <v>9</v>
      </c>
      <c r="B29" s="14">
        <f>B26/1000/B28</f>
        <v>14.920775914865187</v>
      </c>
      <c r="C29" t="s">
        <v>10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5">
      <c r="A30" s="12" t="s">
        <v>11</v>
      </c>
      <c r="B30" s="15">
        <f>rho*B29*B27/mu</f>
        <v>1573523.5948229101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25">
      <c r="A31" s="12" t="s">
        <v>12</v>
      </c>
      <c r="B31" s="16">
        <f>0.11*(eps/1000/B27+68/B30)^0.25</f>
        <v>1.0985261011344663E-2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5">
      <c r="A32" s="12" t="s">
        <v>13</v>
      </c>
      <c r="B32" s="16">
        <f>IF(B31&gt;=0.018,B31,0.85*B31+0.0028)</f>
        <v>1.2137471859642963E-2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5">
      <c r="A33" s="12" t="s">
        <v>14</v>
      </c>
      <c r="B33" s="13">
        <f>B32*0.5*rho*B29^2/B27</f>
        <v>1.0073990047211594</v>
      </c>
      <c r="C33" t="s">
        <v>15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5">
      <c r="A34" s="12" t="s">
        <v>16</v>
      </c>
      <c r="B34" s="13">
        <f>B33*B25</f>
        <v>10.073990047211595</v>
      </c>
      <c r="C34" t="s">
        <v>17</v>
      </c>
      <c r="D34" s="5" t="s">
        <v>42</v>
      </c>
      <c r="E34" s="5"/>
      <c r="F34" s="6"/>
      <c r="G34" s="5"/>
      <c r="H34" s="5"/>
      <c r="I34" s="5"/>
      <c r="J34" s="5"/>
      <c r="K34" s="5"/>
      <c r="L34" s="5"/>
      <c r="M34" s="5"/>
      <c r="N34" s="5"/>
    </row>
    <row r="35" spans="1:14" x14ac:dyDescent="0.25">
      <c r="A35" s="17" t="s">
        <v>31</v>
      </c>
      <c r="B35" s="17">
        <f>$B$12</f>
        <v>40000</v>
      </c>
      <c r="C35" s="17" t="s">
        <v>0</v>
      </c>
      <c r="D35" s="5"/>
      <c r="E35" s="5"/>
      <c r="F35" s="6"/>
      <c r="G35" s="5"/>
      <c r="H35" s="5"/>
      <c r="I35" s="5"/>
      <c r="J35" s="5"/>
      <c r="K35" s="5"/>
      <c r="L35" s="5"/>
      <c r="M35" s="5"/>
      <c r="N35" s="5"/>
    </row>
    <row r="36" spans="1:14" x14ac:dyDescent="0.25">
      <c r="A36" s="17" t="s">
        <v>32</v>
      </c>
      <c r="B36" s="17">
        <f>$B$26</f>
        <v>30000</v>
      </c>
      <c r="C36" s="17" t="s">
        <v>0</v>
      </c>
      <c r="D36" s="5"/>
      <c r="E36" s="5"/>
      <c r="F36" s="6"/>
      <c r="G36" s="8"/>
      <c r="H36" s="5"/>
      <c r="I36" s="5"/>
      <c r="J36" s="5"/>
      <c r="K36" s="5"/>
      <c r="L36" s="5"/>
      <c r="M36" s="5"/>
      <c r="N36" s="5"/>
    </row>
    <row r="37" spans="1:14" x14ac:dyDescent="0.25">
      <c r="A37" s="17" t="s">
        <v>33</v>
      </c>
      <c r="B37" s="17">
        <f>$B$13</f>
        <v>1.6</v>
      </c>
      <c r="C37" s="17" t="s">
        <v>6</v>
      </c>
      <c r="D37" s="5"/>
      <c r="E37" s="5"/>
      <c r="F37" s="6"/>
      <c r="G37" s="5"/>
      <c r="H37" s="5"/>
      <c r="I37" s="5"/>
      <c r="J37" s="5"/>
      <c r="K37" s="5"/>
      <c r="L37" s="5"/>
      <c r="M37" s="5"/>
      <c r="N37" s="5"/>
    </row>
    <row r="38" spans="1:14" x14ac:dyDescent="0.25">
      <c r="A38" s="17" t="s">
        <v>34</v>
      </c>
      <c r="B38" s="17">
        <f>B27</f>
        <v>1.6</v>
      </c>
      <c r="C38" s="17" t="s">
        <v>6</v>
      </c>
      <c r="D38" s="5"/>
      <c r="E38" s="5"/>
      <c r="F38" s="6"/>
      <c r="G38" s="5"/>
      <c r="H38" s="5"/>
      <c r="I38" s="5"/>
      <c r="J38" s="5"/>
      <c r="K38" s="5"/>
      <c r="L38" s="5"/>
      <c r="M38" s="5"/>
      <c r="N38" s="5"/>
    </row>
    <row r="39" spans="1:14" x14ac:dyDescent="0.25">
      <c r="A39" s="17" t="s">
        <v>35</v>
      </c>
      <c r="B39" s="18">
        <f>B29</f>
        <v>14.920775914865187</v>
      </c>
      <c r="C39" s="17" t="s">
        <v>10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5"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5">
      <c r="A41" t="s">
        <v>36</v>
      </c>
      <c r="D41" s="5"/>
      <c r="E41" s="10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5">
      <c r="A42" t="s">
        <v>37</v>
      </c>
      <c r="B42" s="4">
        <f>B36/B35</f>
        <v>0.75</v>
      </c>
      <c r="D42" s="5"/>
      <c r="E42" s="5"/>
      <c r="F42" s="10"/>
      <c r="G42" s="5"/>
      <c r="H42" s="5"/>
      <c r="I42" s="5"/>
      <c r="J42" s="5"/>
      <c r="K42" s="5"/>
      <c r="L42" s="5"/>
      <c r="M42" s="5"/>
      <c r="N42" s="5"/>
    </row>
    <row r="43" spans="1:14" x14ac:dyDescent="0.25">
      <c r="A43" t="s">
        <v>38</v>
      </c>
      <c r="B43" s="1">
        <f>B28/$B$14</f>
        <v>1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5">
      <c r="A44" t="s">
        <v>39</v>
      </c>
      <c r="B44">
        <v>0.125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x14ac:dyDescent="0.25">
      <c r="A45" t="s">
        <v>9</v>
      </c>
      <c r="B45" s="4">
        <f>B29</f>
        <v>14.920775914865187</v>
      </c>
      <c r="C45" t="s">
        <v>10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25">
      <c r="A46" t="s">
        <v>40</v>
      </c>
      <c r="B46" s="4">
        <f>B44*0.5*rho*B45^2</f>
        <v>16.599816112789622</v>
      </c>
      <c r="C46" t="s">
        <v>17</v>
      </c>
      <c r="D46" s="5" t="s">
        <v>43</v>
      </c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x14ac:dyDescent="0.25">
      <c r="A47" s="5" t="s">
        <v>41</v>
      </c>
      <c r="B47" s="6">
        <f>B46+B34-0.5*rho*(B15^2-B29^2)</f>
        <v>-76.613938541800849</v>
      </c>
      <c r="C47" s="5">
        <f>0</f>
        <v>0</v>
      </c>
      <c r="D47" s="5"/>
      <c r="E47" s="5"/>
      <c r="F47" s="5"/>
      <c r="I47" t="s">
        <v>44</v>
      </c>
      <c r="J47" t="s">
        <v>46</v>
      </c>
      <c r="K47" t="s">
        <v>45</v>
      </c>
      <c r="L47" s="5"/>
      <c r="M47" s="5"/>
      <c r="N47" s="5"/>
    </row>
    <row r="48" spans="1:14" x14ac:dyDescent="0.25">
      <c r="A48" s="5"/>
      <c r="B48" s="5"/>
      <c r="C48" s="5"/>
      <c r="D48" s="5"/>
      <c r="E48" s="5"/>
      <c r="F48" s="6"/>
      <c r="G48" s="5">
        <v>1</v>
      </c>
      <c r="H48" s="5">
        <v>0</v>
      </c>
      <c r="I48" s="5">
        <v>100</v>
      </c>
      <c r="J48" s="20">
        <f>0.5*rho*$B$15^2</f>
        <v>236.08627360411904</v>
      </c>
      <c r="K48" s="21">
        <f>I48+J48</f>
        <v>336.08627360411901</v>
      </c>
      <c r="L48" s="5"/>
      <c r="M48" s="5"/>
      <c r="N48" s="5"/>
    </row>
    <row r="49" spans="1:14" x14ac:dyDescent="0.25">
      <c r="A49" s="5"/>
      <c r="B49" s="5"/>
      <c r="C49" s="5"/>
      <c r="D49" s="5"/>
      <c r="E49" s="5"/>
      <c r="F49" s="5"/>
      <c r="G49" s="5">
        <v>2</v>
      </c>
      <c r="H49" s="5">
        <v>5</v>
      </c>
      <c r="I49" s="8">
        <f>I48-$B$20</f>
        <v>91.240549852781925</v>
      </c>
      <c r="J49" s="21">
        <f>J48</f>
        <v>236.08627360411904</v>
      </c>
      <c r="K49" s="21">
        <f>I49+J49</f>
        <v>327.32682345690097</v>
      </c>
      <c r="L49" s="5"/>
      <c r="M49" s="5"/>
      <c r="N49" s="5"/>
    </row>
    <row r="50" spans="1:14" x14ac:dyDescent="0.25">
      <c r="A50" t="s">
        <v>18</v>
      </c>
      <c r="D50" s="5"/>
      <c r="E50" s="5"/>
      <c r="F50" s="5"/>
      <c r="G50" s="5">
        <v>3</v>
      </c>
      <c r="H50" s="5">
        <v>5.5</v>
      </c>
      <c r="I50" s="21">
        <f>K50-J50</f>
        <v>131.00243089309959</v>
      </c>
      <c r="J50" s="5">
        <f>0.5*rho*B55^2</f>
        <v>171.91277807688385</v>
      </c>
      <c r="K50" s="21">
        <f>K49-B72</f>
        <v>302.91520896998344</v>
      </c>
      <c r="L50" s="5"/>
      <c r="M50" s="5"/>
      <c r="N50" s="5"/>
    </row>
    <row r="51" spans="1:14" x14ac:dyDescent="0.25">
      <c r="A51" t="s">
        <v>5</v>
      </c>
      <c r="B51">
        <v>10</v>
      </c>
      <c r="C51" t="s">
        <v>6</v>
      </c>
      <c r="D51" s="5"/>
      <c r="E51" s="5"/>
      <c r="F51" s="5"/>
      <c r="G51" s="5">
        <v>4</v>
      </c>
      <c r="H51" s="5">
        <v>15.5</v>
      </c>
      <c r="I51" s="19">
        <f>I50-B60</f>
        <v>117.06374790836577</v>
      </c>
      <c r="J51" s="5">
        <f>J50</f>
        <v>171.91277807688385</v>
      </c>
      <c r="K51" s="21">
        <f>I51+J51</f>
        <v>288.97652598524962</v>
      </c>
      <c r="L51" s="5"/>
      <c r="M51" s="5"/>
      <c r="N51" s="5"/>
    </row>
    <row r="52" spans="1:14" x14ac:dyDescent="0.25">
      <c r="A52" t="s">
        <v>7</v>
      </c>
      <c r="B52">
        <v>30000</v>
      </c>
      <c r="C52" t="s">
        <v>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x14ac:dyDescent="0.25">
      <c r="A53" s="12" t="s">
        <v>8</v>
      </c>
      <c r="B53" s="12">
        <v>1.5</v>
      </c>
      <c r="C53" t="s">
        <v>6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x14ac:dyDescent="0.25">
      <c r="A54" s="12" t="s">
        <v>29</v>
      </c>
      <c r="B54" s="13">
        <f>PI()*B53^2/4</f>
        <v>1.7671458676442586</v>
      </c>
      <c r="C54" t="s">
        <v>30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x14ac:dyDescent="0.25">
      <c r="A55" s="12" t="s">
        <v>9</v>
      </c>
      <c r="B55" s="14">
        <f>B52/1000/B54</f>
        <v>16.976527263135502</v>
      </c>
      <c r="C55" t="s">
        <v>10</v>
      </c>
      <c r="D55" s="5"/>
      <c r="E55" s="5"/>
      <c r="F55" s="6"/>
      <c r="G55" s="5"/>
      <c r="H55" s="5"/>
      <c r="I55" s="5"/>
      <c r="J55" s="5"/>
      <c r="K55" s="5"/>
      <c r="L55" s="5"/>
      <c r="M55" s="5"/>
      <c r="N55" s="5"/>
    </row>
    <row r="56" spans="1:14" x14ac:dyDescent="0.25">
      <c r="A56" s="12" t="s">
        <v>11</v>
      </c>
      <c r="B56" s="15">
        <f>rho*B55*B53/mu</f>
        <v>1678425.1678111041</v>
      </c>
      <c r="D56" s="5"/>
      <c r="E56" s="5"/>
      <c r="F56" s="6"/>
      <c r="G56" s="5"/>
      <c r="H56" s="5"/>
      <c r="I56" s="5"/>
      <c r="J56" s="5"/>
      <c r="K56" s="5"/>
      <c r="L56" s="5"/>
      <c r="M56" s="5"/>
      <c r="N56" s="5"/>
    </row>
    <row r="57" spans="1:14" x14ac:dyDescent="0.25">
      <c r="A57" s="12" t="s">
        <v>12</v>
      </c>
      <c r="B57" s="16">
        <f>0.11*(eps/1000/B53+68/B56)^0.25</f>
        <v>1.1014112451120318E-2</v>
      </c>
      <c r="D57" s="5"/>
      <c r="E57" s="5"/>
      <c r="F57" s="6"/>
      <c r="G57" s="8"/>
      <c r="H57" s="5"/>
      <c r="I57" s="5"/>
      <c r="J57" s="5"/>
      <c r="K57" s="5"/>
      <c r="L57" s="5"/>
      <c r="M57" s="5"/>
      <c r="N57" s="5"/>
    </row>
    <row r="58" spans="1:14" x14ac:dyDescent="0.25">
      <c r="A58" s="12" t="s">
        <v>13</v>
      </c>
      <c r="B58" s="16">
        <f>IF(B57&gt;=0.018,B57,0.85*B57+0.0028)</f>
        <v>1.2161995583452271E-2</v>
      </c>
      <c r="D58" s="5"/>
      <c r="E58" s="5"/>
      <c r="F58" s="6"/>
      <c r="G58" s="5"/>
      <c r="H58" s="5"/>
      <c r="I58" s="5"/>
      <c r="J58" s="5"/>
      <c r="K58" s="5"/>
      <c r="L58" s="5"/>
      <c r="M58" s="5"/>
      <c r="N58" s="5"/>
    </row>
    <row r="59" spans="1:14" x14ac:dyDescent="0.25">
      <c r="A59" s="12" t="s">
        <v>14</v>
      </c>
      <c r="B59" s="13">
        <f>B58*0.5*rho*B55^2/B53</f>
        <v>1.3938682984733812</v>
      </c>
      <c r="C59" t="s">
        <v>15</v>
      </c>
      <c r="D59" s="5"/>
      <c r="E59" s="5"/>
      <c r="F59" s="6"/>
      <c r="G59" s="5"/>
      <c r="H59" s="5"/>
      <c r="I59" s="5"/>
      <c r="J59" s="5"/>
      <c r="K59" s="5"/>
      <c r="L59" s="5"/>
      <c r="M59" s="5"/>
      <c r="N59" s="5"/>
    </row>
    <row r="60" spans="1:14" x14ac:dyDescent="0.25">
      <c r="A60" s="12" t="s">
        <v>16</v>
      </c>
      <c r="B60" s="13">
        <f>B59*B51</f>
        <v>13.938682984733813</v>
      </c>
      <c r="C60" t="s">
        <v>17</v>
      </c>
      <c r="D60" s="5" t="s">
        <v>42</v>
      </c>
      <c r="E60" s="9"/>
      <c r="F60" s="9"/>
      <c r="G60" s="5"/>
      <c r="H60" s="5"/>
      <c r="I60" s="5"/>
      <c r="J60" s="5"/>
      <c r="K60" s="5"/>
      <c r="L60" s="5"/>
      <c r="M60" s="5"/>
      <c r="N60" s="5"/>
    </row>
    <row r="61" spans="1:14" x14ac:dyDescent="0.25">
      <c r="A61" s="17" t="s">
        <v>31</v>
      </c>
      <c r="B61" s="17">
        <f>$B$12</f>
        <v>40000</v>
      </c>
      <c r="C61" s="17" t="s">
        <v>0</v>
      </c>
      <c r="D61" s="5"/>
      <c r="F61">
        <v>0.7</v>
      </c>
      <c r="G61">
        <v>0.75</v>
      </c>
      <c r="H61">
        <v>0.8</v>
      </c>
      <c r="I61" s="5"/>
      <c r="J61" s="5"/>
      <c r="K61" s="5"/>
      <c r="L61" s="5"/>
      <c r="M61" s="5"/>
      <c r="N61" s="5"/>
    </row>
    <row r="62" spans="1:14" x14ac:dyDescent="0.25">
      <c r="A62" s="17" t="s">
        <v>32</v>
      </c>
      <c r="B62" s="17">
        <f>$B$26</f>
        <v>30000</v>
      </c>
      <c r="C62" s="17" t="s">
        <v>0</v>
      </c>
      <c r="D62" s="5"/>
      <c r="E62">
        <v>0.8</v>
      </c>
      <c r="F62">
        <v>0.13</v>
      </c>
      <c r="H62">
        <v>0.13</v>
      </c>
      <c r="I62" s="5"/>
      <c r="J62" s="5"/>
      <c r="K62" s="5"/>
      <c r="L62" s="5"/>
      <c r="M62" s="5"/>
      <c r="N62" s="5"/>
    </row>
    <row r="63" spans="1:14" x14ac:dyDescent="0.25">
      <c r="A63" s="17" t="s">
        <v>33</v>
      </c>
      <c r="B63" s="17">
        <f>$B$13</f>
        <v>1.6</v>
      </c>
      <c r="C63" s="17" t="s">
        <v>6</v>
      </c>
      <c r="D63" s="5"/>
      <c r="E63">
        <v>0.879</v>
      </c>
      <c r="F63">
        <f>F62+(F64-F62)/(E64-E62)*(E63-E62)</f>
        <v>0.14579999999999999</v>
      </c>
      <c r="G63">
        <f>F63+(H63-F63)/(H61-F61)*(G61-F61)</f>
        <v>0.14185</v>
      </c>
      <c r="H63">
        <f>H62+(H64-H62)/(E64-E62)*(E63-E62)</f>
        <v>0.13790000000000002</v>
      </c>
      <c r="I63" s="5"/>
      <c r="J63" s="5"/>
      <c r="K63" s="5"/>
      <c r="L63" s="5"/>
      <c r="M63" s="5"/>
      <c r="N63" s="5"/>
    </row>
    <row r="64" spans="1:14" x14ac:dyDescent="0.25">
      <c r="A64" s="17" t="s">
        <v>34</v>
      </c>
      <c r="B64" s="17">
        <f>B53</f>
        <v>1.5</v>
      </c>
      <c r="C64" s="17" t="s">
        <v>6</v>
      </c>
      <c r="D64" s="5"/>
      <c r="E64">
        <v>0.9</v>
      </c>
      <c r="F64">
        <v>0.15</v>
      </c>
      <c r="H64">
        <v>0.14000000000000001</v>
      </c>
      <c r="I64" s="5"/>
      <c r="J64" s="5"/>
      <c r="K64" s="5"/>
      <c r="L64" s="5"/>
      <c r="M64" s="5"/>
      <c r="N64" s="5"/>
    </row>
    <row r="65" spans="1:14" x14ac:dyDescent="0.25">
      <c r="A65" s="17" t="s">
        <v>35</v>
      </c>
      <c r="B65" s="18">
        <f>B55</f>
        <v>16.976527263135502</v>
      </c>
      <c r="C65" s="17" t="s">
        <v>10</v>
      </c>
      <c r="D65" s="5"/>
      <c r="E65" s="5"/>
      <c r="F65" s="11"/>
      <c r="G65" s="5"/>
      <c r="H65" s="5"/>
      <c r="I65" s="5"/>
      <c r="J65" s="5"/>
      <c r="K65" s="5"/>
      <c r="L65" s="5"/>
      <c r="M65" s="5"/>
      <c r="N65" s="5"/>
    </row>
    <row r="66" spans="1:14" x14ac:dyDescent="0.25"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25">
      <c r="A67" t="s">
        <v>36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25">
      <c r="A68" t="s">
        <v>37</v>
      </c>
      <c r="B68" s="4">
        <f>B62/B61</f>
        <v>0.75</v>
      </c>
      <c r="D68" s="5"/>
      <c r="I68" s="5"/>
      <c r="J68" s="5"/>
      <c r="K68" s="5"/>
      <c r="L68" s="5"/>
      <c r="M68" s="5"/>
      <c r="N68" s="5"/>
    </row>
    <row r="69" spans="1:14" x14ac:dyDescent="0.25">
      <c r="A69" t="s">
        <v>38</v>
      </c>
      <c r="B69" s="1">
        <f>B54/$B$14</f>
        <v>0.87890624999999989</v>
      </c>
      <c r="D69" s="5"/>
      <c r="I69" s="5"/>
      <c r="J69" s="5"/>
      <c r="K69" s="5"/>
      <c r="L69" s="5"/>
      <c r="M69" s="5"/>
      <c r="N69" s="5"/>
    </row>
    <row r="70" spans="1:14" x14ac:dyDescent="0.25">
      <c r="A70" t="s">
        <v>39</v>
      </c>
      <c r="B70" s="12">
        <f>0.142</f>
        <v>0.14199999999999999</v>
      </c>
      <c r="D70" s="5"/>
      <c r="I70" s="5"/>
      <c r="J70" s="5"/>
      <c r="K70" s="5"/>
      <c r="L70" s="5"/>
      <c r="M70" s="5"/>
      <c r="N70" s="5"/>
    </row>
    <row r="71" spans="1:14" x14ac:dyDescent="0.25">
      <c r="A71" t="s">
        <v>9</v>
      </c>
      <c r="B71" s="4">
        <f>B55</f>
        <v>16.976527263135502</v>
      </c>
      <c r="C71" t="s">
        <v>10</v>
      </c>
      <c r="D71" s="5"/>
      <c r="I71" s="5"/>
      <c r="J71" s="5"/>
      <c r="K71" s="5"/>
      <c r="L71" s="5"/>
      <c r="M71" s="5"/>
      <c r="N71" s="5"/>
    </row>
    <row r="72" spans="1:14" x14ac:dyDescent="0.25">
      <c r="A72" t="s">
        <v>40</v>
      </c>
      <c r="B72" s="4">
        <f>B70*0.5*rho*B71^2</f>
        <v>24.411614486917504</v>
      </c>
      <c r="C72" t="s">
        <v>17</v>
      </c>
      <c r="D72" s="5" t="s">
        <v>43</v>
      </c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25">
      <c r="A73" s="5" t="s">
        <v>41</v>
      </c>
      <c r="B73" s="6">
        <f>B72+B60-0.5*rho*($B$15^2-B55^2)</f>
        <v>-25.823198055583873</v>
      </c>
      <c r="C73" s="5">
        <f>0</f>
        <v>0</v>
      </c>
      <c r="D73" s="5"/>
      <c r="E73" s="5"/>
      <c r="F73" s="5"/>
      <c r="I73" t="s">
        <v>44</v>
      </c>
      <c r="J73" t="s">
        <v>46</v>
      </c>
      <c r="K73" t="s">
        <v>45</v>
      </c>
      <c r="L73" s="5"/>
      <c r="M73" s="5"/>
      <c r="N73" s="5"/>
    </row>
    <row r="74" spans="1:14" x14ac:dyDescent="0.25">
      <c r="A74" s="5"/>
      <c r="B74" s="7"/>
      <c r="C74" s="5"/>
      <c r="D74" s="5"/>
      <c r="E74" s="5"/>
      <c r="F74" s="5"/>
      <c r="G74" s="5">
        <v>1</v>
      </c>
      <c r="H74" s="5">
        <v>0</v>
      </c>
      <c r="I74" s="5">
        <v>100</v>
      </c>
      <c r="J74" s="20">
        <f>0.5*rho*$B$15^2</f>
        <v>236.08627360411904</v>
      </c>
      <c r="K74" s="21">
        <f>I74+J74</f>
        <v>336.08627360411901</v>
      </c>
      <c r="L74" s="5"/>
      <c r="M74" s="5"/>
      <c r="N74" s="5"/>
    </row>
    <row r="75" spans="1:14" x14ac:dyDescent="0.25">
      <c r="A75" s="5"/>
      <c r="B75" s="7"/>
      <c r="C75" s="5"/>
      <c r="D75" s="5"/>
      <c r="E75" s="5"/>
      <c r="F75" s="5"/>
      <c r="G75" s="5">
        <v>2</v>
      </c>
      <c r="H75" s="5">
        <v>5</v>
      </c>
      <c r="I75" s="8">
        <f>I74-$B$20</f>
        <v>91.240549852781925</v>
      </c>
      <c r="J75" s="21">
        <f>J74</f>
        <v>236.08627360411904</v>
      </c>
      <c r="K75" s="21">
        <f>I75+J75</f>
        <v>327.32682345690097</v>
      </c>
      <c r="L75" s="5"/>
      <c r="M75" s="5"/>
      <c r="N75" s="5"/>
    </row>
    <row r="76" spans="1:14" x14ac:dyDescent="0.25">
      <c r="A76" t="s">
        <v>18</v>
      </c>
      <c r="D76" s="5"/>
      <c r="G76" s="5">
        <v>3</v>
      </c>
      <c r="H76" s="5">
        <v>5.5</v>
      </c>
      <c r="I76" s="21">
        <f>K76-J76</f>
        <v>104.23246459948086</v>
      </c>
      <c r="J76" s="5">
        <f>0.5*rho*B81^2</f>
        <v>196.87981190259023</v>
      </c>
      <c r="K76" s="21">
        <f>K75-B98</f>
        <v>301.1122765020711</v>
      </c>
      <c r="L76" s="5"/>
      <c r="M76" s="5"/>
      <c r="N76" s="5"/>
    </row>
    <row r="77" spans="1:14" x14ac:dyDescent="0.25">
      <c r="A77" t="s">
        <v>5</v>
      </c>
      <c r="B77">
        <v>10</v>
      </c>
      <c r="C77" t="s">
        <v>6</v>
      </c>
      <c r="D77" s="5"/>
      <c r="G77" s="5">
        <v>4</v>
      </c>
      <c r="H77" s="5">
        <v>15.5</v>
      </c>
      <c r="I77" s="19">
        <f>I76-B86</f>
        <v>87.696351018667684</v>
      </c>
      <c r="J77" s="5">
        <f>J76</f>
        <v>196.87981190259023</v>
      </c>
      <c r="K77" s="21">
        <f>I77+J77</f>
        <v>284.57616292125795</v>
      </c>
      <c r="L77" s="5"/>
      <c r="M77" s="5"/>
      <c r="N77" s="5"/>
    </row>
    <row r="78" spans="1:14" x14ac:dyDescent="0.25">
      <c r="A78" t="s">
        <v>7</v>
      </c>
      <c r="B78">
        <v>30000</v>
      </c>
      <c r="C78" t="s">
        <v>0</v>
      </c>
      <c r="D78" s="5"/>
      <c r="I78" s="5"/>
      <c r="J78" s="5"/>
      <c r="K78" s="5"/>
      <c r="L78" s="5"/>
      <c r="M78" s="5"/>
      <c r="N78" s="5"/>
    </row>
    <row r="79" spans="1:14" x14ac:dyDescent="0.25">
      <c r="A79" s="12" t="s">
        <v>8</v>
      </c>
      <c r="B79" s="12">
        <v>1.45</v>
      </c>
      <c r="C79" t="s">
        <v>6</v>
      </c>
      <c r="D79" s="5"/>
      <c r="I79" s="5"/>
      <c r="J79" s="5"/>
      <c r="K79" s="5"/>
      <c r="L79" s="5"/>
      <c r="M79" s="5"/>
      <c r="N79" s="5"/>
    </row>
    <row r="80" spans="1:14" x14ac:dyDescent="0.25">
      <c r="A80" s="12" t="s">
        <v>29</v>
      </c>
      <c r="B80" s="13">
        <f>PI()*B79^2/4</f>
        <v>1.6512996385431351</v>
      </c>
      <c r="C80" t="s">
        <v>30</v>
      </c>
      <c r="D80" s="5"/>
      <c r="E80" s="5"/>
      <c r="F80" s="6"/>
      <c r="G80" s="5"/>
      <c r="H80" s="5"/>
      <c r="I80" s="5"/>
      <c r="J80" s="5"/>
      <c r="K80" s="5"/>
      <c r="L80" s="5"/>
      <c r="M80" s="5"/>
      <c r="N80" s="5"/>
    </row>
    <row r="81" spans="1:14" x14ac:dyDescent="0.25">
      <c r="A81" s="12" t="s">
        <v>9</v>
      </c>
      <c r="B81" s="14">
        <f>B78/1000/B80</f>
        <v>18.167508367208029</v>
      </c>
      <c r="C81" t="s">
        <v>10</v>
      </c>
      <c r="D81" s="5"/>
      <c r="E81" s="5"/>
      <c r="F81" s="6"/>
      <c r="G81" s="5"/>
      <c r="H81" s="5"/>
      <c r="I81" s="5"/>
      <c r="J81" s="5"/>
      <c r="K81" s="5"/>
      <c r="L81" s="5"/>
      <c r="M81" s="5"/>
      <c r="N81" s="5"/>
    </row>
    <row r="82" spans="1:14" x14ac:dyDescent="0.25">
      <c r="A82" s="12" t="s">
        <v>11</v>
      </c>
      <c r="B82" s="15">
        <f>rho*B81*B79/mu</f>
        <v>1736301.8977356248</v>
      </c>
      <c r="D82" s="5"/>
      <c r="E82" s="9"/>
      <c r="F82" s="9"/>
      <c r="G82" s="5"/>
      <c r="H82" s="5"/>
      <c r="I82" s="5"/>
      <c r="J82" s="5"/>
      <c r="K82" s="5"/>
      <c r="L82" s="5"/>
      <c r="M82" s="5"/>
      <c r="N82" s="5"/>
    </row>
    <row r="83" spans="1:14" x14ac:dyDescent="0.25">
      <c r="A83" s="12" t="s">
        <v>12</v>
      </c>
      <c r="B83" s="16">
        <f>0.11*(eps/1000/B79+68/B82)^0.25</f>
        <v>1.1033742620146671E-2</v>
      </c>
      <c r="D83" s="5"/>
      <c r="E83" s="9"/>
      <c r="F83" s="9"/>
      <c r="G83" s="5"/>
      <c r="H83" s="5"/>
      <c r="I83" s="5"/>
      <c r="J83" s="5"/>
      <c r="K83" s="5"/>
      <c r="L83" s="5"/>
      <c r="M83" s="5"/>
      <c r="N83" s="5"/>
    </row>
    <row r="84" spans="1:14" x14ac:dyDescent="0.25">
      <c r="A84" s="12" t="s">
        <v>13</v>
      </c>
      <c r="B84" s="16">
        <f>IF(B83&gt;=0.018,B83,0.85*B83+0.0028)</f>
        <v>1.217868122712467E-2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25">
      <c r="A85" s="12" t="s">
        <v>14</v>
      </c>
      <c r="B85" s="13">
        <f>B84*0.5*rho*B81^2/B79</f>
        <v>1.6536113580813188</v>
      </c>
      <c r="C85" t="s">
        <v>15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25">
      <c r="A86" s="12" t="s">
        <v>16</v>
      </c>
      <c r="B86" s="13">
        <f>B85*B77</f>
        <v>16.536113580813186</v>
      </c>
      <c r="C86" t="s">
        <v>17</v>
      </c>
      <c r="D86" s="5" t="s">
        <v>42</v>
      </c>
      <c r="E86" s="10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25">
      <c r="A87" s="17" t="s">
        <v>31</v>
      </c>
      <c r="B87" s="17">
        <f>$B$12</f>
        <v>40000</v>
      </c>
      <c r="C87" s="17" t="s">
        <v>0</v>
      </c>
      <c r="D87" s="5"/>
      <c r="E87" s="5"/>
      <c r="F87" s="11"/>
      <c r="G87" s="5"/>
      <c r="H87" s="5"/>
      <c r="I87" s="5"/>
      <c r="J87" s="5"/>
      <c r="K87" s="5"/>
      <c r="L87" s="5"/>
      <c r="M87" s="5"/>
      <c r="N87" s="5"/>
    </row>
    <row r="88" spans="1:14" x14ac:dyDescent="0.25">
      <c r="A88" s="17" t="s">
        <v>32</v>
      </c>
      <c r="B88" s="17">
        <f>$B$26</f>
        <v>30000</v>
      </c>
      <c r="C88" s="17" t="s">
        <v>0</v>
      </c>
      <c r="D88" s="5"/>
    </row>
    <row r="89" spans="1:14" x14ac:dyDescent="0.25">
      <c r="A89" s="17" t="s">
        <v>33</v>
      </c>
      <c r="B89" s="17">
        <f>$B$13</f>
        <v>1.6</v>
      </c>
      <c r="C89" s="17" t="s">
        <v>6</v>
      </c>
      <c r="D89" s="5"/>
    </row>
    <row r="90" spans="1:14" x14ac:dyDescent="0.25">
      <c r="A90" s="17" t="s">
        <v>34</v>
      </c>
      <c r="B90" s="17">
        <f>B79</f>
        <v>1.45</v>
      </c>
      <c r="C90" s="17" t="s">
        <v>6</v>
      </c>
      <c r="D90" s="5"/>
    </row>
    <row r="91" spans="1:14" x14ac:dyDescent="0.25">
      <c r="A91" s="17" t="s">
        <v>35</v>
      </c>
      <c r="B91" s="18">
        <f>B81</f>
        <v>18.167508367208029</v>
      </c>
      <c r="C91" s="17" t="s">
        <v>10</v>
      </c>
      <c r="D91" s="5"/>
    </row>
    <row r="92" spans="1:14" x14ac:dyDescent="0.25">
      <c r="D92" s="5"/>
    </row>
    <row r="93" spans="1:14" x14ac:dyDescent="0.25">
      <c r="A93" t="s">
        <v>36</v>
      </c>
      <c r="D93" s="5"/>
    </row>
    <row r="94" spans="1:14" x14ac:dyDescent="0.25">
      <c r="A94" t="s">
        <v>37</v>
      </c>
      <c r="B94" s="4">
        <f>B88/B87</f>
        <v>0.75</v>
      </c>
      <c r="D94" s="5"/>
      <c r="F94">
        <v>0.7</v>
      </c>
      <c r="G94">
        <v>0.75</v>
      </c>
      <c r="H94">
        <v>0.8</v>
      </c>
    </row>
    <row r="95" spans="1:14" x14ac:dyDescent="0.25">
      <c r="A95" t="s">
        <v>38</v>
      </c>
      <c r="B95" s="1">
        <f>B80/$B$14</f>
        <v>0.8212890625</v>
      </c>
      <c r="D95" s="5"/>
      <c r="E95">
        <v>0.8</v>
      </c>
      <c r="F95">
        <v>0.13</v>
      </c>
      <c r="H95">
        <v>0.13</v>
      </c>
    </row>
    <row r="96" spans="1:14" x14ac:dyDescent="0.25">
      <c r="A96" t="s">
        <v>39</v>
      </c>
      <c r="B96" s="12">
        <f>G96</f>
        <v>0.13314999999999999</v>
      </c>
      <c r="D96" s="5"/>
      <c r="E96">
        <v>0.82099999999999995</v>
      </c>
      <c r="F96">
        <f>F95+(F97-F95)/(E97-E95)*(E96-E95)</f>
        <v>0.13419999999999999</v>
      </c>
      <c r="G96">
        <f>F96+(H96-F96)/(H94-F94)*(G94-F94)</f>
        <v>0.13314999999999999</v>
      </c>
      <c r="H96">
        <f>H95+(H97-H95)/(E97-E95)*(E96-E95)</f>
        <v>0.1321</v>
      </c>
    </row>
    <row r="97" spans="1:8" x14ac:dyDescent="0.25">
      <c r="A97" t="s">
        <v>9</v>
      </c>
      <c r="B97" s="4">
        <f>B81</f>
        <v>18.167508367208029</v>
      </c>
      <c r="C97" t="s">
        <v>10</v>
      </c>
      <c r="D97" s="5"/>
      <c r="E97">
        <v>0.9</v>
      </c>
      <c r="F97">
        <v>0.15</v>
      </c>
      <c r="H97">
        <v>0.14000000000000001</v>
      </c>
    </row>
    <row r="98" spans="1:8" x14ac:dyDescent="0.25">
      <c r="A98" t="s">
        <v>40</v>
      </c>
      <c r="B98" s="4">
        <f>B96*0.5*rho*B97^2</f>
        <v>26.214546954829888</v>
      </c>
      <c r="C98" t="s">
        <v>17</v>
      </c>
      <c r="D98" s="5" t="s">
        <v>43</v>
      </c>
    </row>
    <row r="99" spans="1:8" x14ac:dyDescent="0.25">
      <c r="A99" s="5" t="s">
        <v>41</v>
      </c>
      <c r="B99" s="6">
        <f>B98+B86-0.5*rho*($B$15^2-B81^2)</f>
        <v>3.5441988341142832</v>
      </c>
      <c r="C99" s="5">
        <f>0</f>
        <v>0</v>
      </c>
      <c r="D99" s="5" t="s">
        <v>17</v>
      </c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>
      <selection activeCell="A5" sqref="A5"/>
    </sheetView>
  </sheetViews>
  <sheetFormatPr defaultRowHeight="13.2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C23" zoomScale="115" zoomScaleNormal="115" workbookViewId="0">
      <selection activeCell="D34" sqref="D34"/>
    </sheetView>
  </sheetViews>
  <sheetFormatPr defaultRowHeight="13.2" x14ac:dyDescent="0.25"/>
  <sheetData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Foglio1</vt:lpstr>
      <vt:lpstr>Foglio2</vt:lpstr>
      <vt:lpstr>Foglio3</vt:lpstr>
      <vt:lpstr>eps</vt:lpstr>
      <vt:lpstr>mu</vt:lpstr>
      <vt:lpstr>rho</vt:lpstr>
      <vt:lpstr>rhov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Manzan</dc:creator>
  <dc:description/>
  <cp:lastModifiedBy>MANZAN MARCO</cp:lastModifiedBy>
  <cp:revision>10</cp:revision>
  <dcterms:created xsi:type="dcterms:W3CDTF">2012-12-05T10:28:32Z</dcterms:created>
  <dcterms:modified xsi:type="dcterms:W3CDTF">2024-10-31T09:42:17Z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