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rober\Desktop\"/>
    </mc:Choice>
  </mc:AlternateContent>
  <xr:revisionPtr revIDLastSave="0" documentId="13_ncr:1_{82266B4E-9E4B-477E-A5DE-377F55A50391}" xr6:coauthVersionLast="47" xr6:coauthVersionMax="47" xr10:uidLastSave="{00000000-0000-0000-0000-000000000000}"/>
  <bookViews>
    <workbookView xWindow="-110" yWindow="-110" windowWidth="19420" windowHeight="11500" firstSheet="3" activeTab="6" xr2:uid="{D44C7723-4ACE-4D6F-9EC7-1F78C633689C}"/>
  </bookViews>
  <sheets>
    <sheet name="Mediana_Quartile" sheetId="1" r:id="rId1"/>
    <sheet name="Distribuzione_frequenza_Moda" sheetId="2" r:id="rId2"/>
    <sheet name="Media_varianza_sqm" sheetId="3" r:id="rId3"/>
    <sheet name="Media_varianza_pesata" sheetId="5" r:id="rId4"/>
    <sheet name="Varianza a confronto" sheetId="6" r:id="rId5"/>
    <sheet name="Covarianza" sheetId="7" r:id="rId6"/>
    <sheet name="Esercizi" sheetId="8" r:id="rId7"/>
  </sheet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7" l="1"/>
  <c r="H20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4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F20" i="5"/>
  <c r="K4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G7" i="3"/>
  <c r="G6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4" i="3"/>
  <c r="H4" i="3"/>
  <c r="G5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4" i="3"/>
  <c r="G4" i="3"/>
  <c r="H7" i="1"/>
  <c r="I7" i="1"/>
  <c r="H9" i="1"/>
  <c r="I6" i="1"/>
  <c r="I5" i="1"/>
  <c r="I4" i="1"/>
  <c r="H5" i="1"/>
  <c r="H4" i="1"/>
  <c r="E29" i="1"/>
  <c r="E28" i="1"/>
  <c r="E27" i="1"/>
  <c r="L3" i="7"/>
  <c r="L4" i="7"/>
  <c r="I2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3" i="7"/>
  <c r="L5" i="7"/>
  <c r="C23" i="7"/>
  <c r="C25" i="7" s="1"/>
  <c r="E4" i="7" s="1"/>
  <c r="G4" i="7" s="1"/>
  <c r="B23" i="7"/>
  <c r="B25" i="7" s="1"/>
  <c r="D16" i="7" s="1"/>
  <c r="F16" i="7" s="1"/>
  <c r="H4" i="2"/>
  <c r="I18" i="6"/>
  <c r="L18" i="6" s="1"/>
  <c r="I17" i="6"/>
  <c r="L17" i="6" s="1"/>
  <c r="F18" i="6"/>
  <c r="F17" i="6"/>
  <c r="L4" i="5"/>
  <c r="H7" i="3"/>
  <c r="H5" i="3"/>
  <c r="H7" i="2"/>
  <c r="I9" i="1"/>
  <c r="I8" i="1"/>
  <c r="H8" i="1"/>
  <c r="H6" i="1"/>
  <c r="I7" i="3"/>
  <c r="J8" i="1"/>
  <c r="I4" i="3"/>
  <c r="I7" i="2"/>
  <c r="I4" i="2"/>
  <c r="M4" i="7"/>
  <c r="J7" i="1"/>
  <c r="M3" i="7"/>
  <c r="M5" i="7"/>
  <c r="M6" i="5"/>
  <c r="I5" i="3"/>
  <c r="J6" i="1"/>
  <c r="J4" i="1"/>
  <c r="M5" i="5"/>
  <c r="I6" i="3"/>
  <c r="J9" i="1"/>
  <c r="J5" i="1"/>
  <c r="M4" i="5"/>
  <c r="F21" i="6" l="1"/>
  <c r="F20" i="6"/>
  <c r="D15" i="7"/>
  <c r="F15" i="7" s="1"/>
  <c r="E22" i="7"/>
  <c r="G22" i="7" s="1"/>
  <c r="E19" i="7"/>
  <c r="G19" i="7" s="1"/>
  <c r="E6" i="7"/>
  <c r="G6" i="7" s="1"/>
  <c r="D18" i="7"/>
  <c r="F18" i="7" s="1"/>
  <c r="D13" i="7"/>
  <c r="F13" i="7" s="1"/>
  <c r="E5" i="7"/>
  <c r="G5" i="7" s="1"/>
  <c r="E21" i="7"/>
  <c r="G21" i="7" s="1"/>
  <c r="D17" i="7"/>
  <c r="D14" i="7"/>
  <c r="E18" i="7"/>
  <c r="G18" i="7" s="1"/>
  <c r="E17" i="7"/>
  <c r="G17" i="7" s="1"/>
  <c r="D12" i="7"/>
  <c r="E16" i="7"/>
  <c r="D11" i="7"/>
  <c r="E15" i="7"/>
  <c r="G15" i="7" s="1"/>
  <c r="D10" i="7"/>
  <c r="F10" i="7" s="1"/>
  <c r="E14" i="7"/>
  <c r="G14" i="7" s="1"/>
  <c r="D9" i="7"/>
  <c r="F9" i="7" s="1"/>
  <c r="E13" i="7"/>
  <c r="G13" i="7" s="1"/>
  <c r="D8" i="7"/>
  <c r="E12" i="7"/>
  <c r="G12" i="7" s="1"/>
  <c r="D3" i="7"/>
  <c r="F3" i="7" s="1"/>
  <c r="D7" i="7"/>
  <c r="E11" i="7"/>
  <c r="G11" i="7" s="1"/>
  <c r="D22" i="7"/>
  <c r="D6" i="7"/>
  <c r="E10" i="7"/>
  <c r="G10" i="7" s="1"/>
  <c r="D21" i="7"/>
  <c r="D5" i="7"/>
  <c r="E9" i="7"/>
  <c r="G9" i="7" s="1"/>
  <c r="D20" i="7"/>
  <c r="F20" i="7" s="1"/>
  <c r="D4" i="7"/>
  <c r="E8" i="7"/>
  <c r="G8" i="7" s="1"/>
  <c r="D19" i="7"/>
  <c r="F19" i="7" s="1"/>
  <c r="E3" i="7"/>
  <c r="G3" i="7" s="1"/>
  <c r="E7" i="7"/>
  <c r="G7" i="7" s="1"/>
  <c r="E20" i="7"/>
  <c r="G20" i="7" s="1"/>
  <c r="H6" i="3"/>
  <c r="L5" i="5" l="1"/>
  <c r="L6" i="5" s="1"/>
  <c r="K5" i="5"/>
  <c r="K6" i="5" s="1"/>
  <c r="H16" i="7"/>
  <c r="G16" i="7"/>
  <c r="G23" i="7" s="1"/>
  <c r="C26" i="7" s="1"/>
  <c r="C27" i="7" s="1"/>
  <c r="H11" i="7"/>
  <c r="F11" i="7"/>
  <c r="H14" i="7"/>
  <c r="F14" i="7"/>
  <c r="H5" i="7"/>
  <c r="F5" i="7"/>
  <c r="H12" i="7"/>
  <c r="F12" i="7"/>
  <c r="H22" i="7"/>
  <c r="F22" i="7"/>
  <c r="H17" i="7"/>
  <c r="F17" i="7"/>
  <c r="H7" i="7"/>
  <c r="F7" i="7"/>
  <c r="H21" i="7"/>
  <c r="F21" i="7"/>
  <c r="H6" i="7"/>
  <c r="F6" i="7"/>
  <c r="H8" i="7"/>
  <c r="F8" i="7"/>
  <c r="H4" i="7"/>
  <c r="F4" i="7"/>
  <c r="H3" i="7"/>
  <c r="D23" i="7"/>
  <c r="H13" i="7"/>
  <c r="E23" i="7"/>
  <c r="H15" i="7"/>
  <c r="H18" i="7"/>
  <c r="H10" i="7"/>
  <c r="H19" i="7"/>
  <c r="H9" i="7"/>
  <c r="H20" i="7"/>
  <c r="F23" i="7" l="1"/>
  <c r="B26" i="7" s="1"/>
  <c r="B27" i="7" s="1"/>
  <c r="H23" i="7"/>
</calcChain>
</file>

<file path=xl/sharedStrings.xml><?xml version="1.0" encoding="utf-8"?>
<sst xmlns="http://schemas.openxmlformats.org/spreadsheetml/2006/main" count="98" uniqueCount="61">
  <si>
    <t>Fatturato</t>
  </si>
  <si>
    <t>Cod. Agente</t>
  </si>
  <si>
    <t>Mediana</t>
  </si>
  <si>
    <t>Minimo</t>
  </si>
  <si>
    <t>Massimo</t>
  </si>
  <si>
    <t>1 Quartile</t>
  </si>
  <si>
    <t>2 Quartile</t>
  </si>
  <si>
    <t>3 Quartile</t>
  </si>
  <si>
    <t>Varianza</t>
  </si>
  <si>
    <t>(x-E(x))^2</t>
  </si>
  <si>
    <t>Media</t>
  </si>
  <si>
    <t>Calcolato</t>
  </si>
  <si>
    <t>Formula</t>
  </si>
  <si>
    <t>Scarto q. medio</t>
  </si>
  <si>
    <t>Moda</t>
  </si>
  <si>
    <t>Etichette di riga</t>
  </si>
  <si>
    <t>Totale complessivo</t>
  </si>
  <si>
    <t>Conteggio di Fatturato</t>
  </si>
  <si>
    <t>Fatturato (€x1000) = x</t>
  </si>
  <si>
    <t>x^2</t>
  </si>
  <si>
    <t>DISTRIBUZIONE DI FREQUENZA</t>
  </si>
  <si>
    <t>Varianza pesata</t>
  </si>
  <si>
    <t>Media Pesata</t>
  </si>
  <si>
    <t>SERIE ORDINATA PER FATTURATO</t>
  </si>
  <si>
    <t>Sqm</t>
  </si>
  <si>
    <t>Fatturato x conteggio (a)</t>
  </si>
  <si>
    <t>Fatturato - media (b)</t>
  </si>
  <si>
    <t xml:space="preserve">Fatturato Nord Est (€x1000) = x </t>
  </si>
  <si>
    <t>Media NE</t>
  </si>
  <si>
    <t>Media NO</t>
  </si>
  <si>
    <t>Varianza NE</t>
  </si>
  <si>
    <t>Varianza NO</t>
  </si>
  <si>
    <t>Sqm NE</t>
  </si>
  <si>
    <t>Sqm NP</t>
  </si>
  <si>
    <t>€*1000</t>
  </si>
  <si>
    <t>€*1000^2</t>
  </si>
  <si>
    <t>Sqm/Media NE</t>
  </si>
  <si>
    <t>Fatturato Nord Ovest (€x1000) = y</t>
  </si>
  <si>
    <t>UTILIZZARE TABELLA PIVOT (INSERISCI/TABELLA PIVOT/SELEZIONARE A4:A23)</t>
  </si>
  <si>
    <t>cov(x,y)</t>
  </si>
  <si>
    <t>x-E(x) - A</t>
  </si>
  <si>
    <t>y-E(y) - B</t>
  </si>
  <si>
    <t>A x B</t>
  </si>
  <si>
    <t>Somma</t>
  </si>
  <si>
    <t>(y-E(y))^2</t>
  </si>
  <si>
    <t>x * y</t>
  </si>
  <si>
    <t>Frequenza (n° agenti di vendita con quel fatturato)</t>
  </si>
  <si>
    <t>ESEMPIO DI QUARTILE CON (N+1) DIVISIBILE PER 4</t>
  </si>
  <si>
    <t>Varianza formula indiretta</t>
  </si>
  <si>
    <t>Frequenza (peso) x b</t>
  </si>
  <si>
    <t>Sqm/Media NO</t>
  </si>
  <si>
    <t>Impresa</t>
  </si>
  <si>
    <t>RoE (x)</t>
  </si>
  <si>
    <t>0-100</t>
  </si>
  <si>
    <t>Classe fatturato (€*1000)</t>
  </si>
  <si>
    <t>100-500</t>
  </si>
  <si>
    <t>500-1000</t>
  </si>
  <si>
    <t>2000-5000</t>
  </si>
  <si>
    <t>&gt;5000</t>
  </si>
  <si>
    <t>N.imprese (peso) w</t>
  </si>
  <si>
    <t>Leverage ratio (Debt/Asset) -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</si>
</sst>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center" vertical="top" wrapText="1"/>
    </xf>
    <xf numFmtId="0" fontId="0" fillId="0" borderId="1" xfId="0" applyBorder="1"/>
    <xf numFmtId="164" fontId="0" fillId="0" borderId="2" xfId="0" applyNumberForma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165" fontId="0" fillId="0" borderId="0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0" fontId="0" fillId="0" borderId="7" xfId="0" applyBorder="1"/>
    <xf numFmtId="0" fontId="0" fillId="0" borderId="8" xfId="0" applyBorder="1"/>
    <xf numFmtId="164" fontId="0" fillId="0" borderId="7" xfId="0" applyNumberFormat="1" applyBorder="1"/>
    <xf numFmtId="0" fontId="4" fillId="0" borderId="8" xfId="0" applyFont="1" applyBorder="1"/>
    <xf numFmtId="164" fontId="2" fillId="0" borderId="0" xfId="0" applyNumberFormat="1" applyFont="1"/>
    <xf numFmtId="0" fontId="2" fillId="2" borderId="9" xfId="0" applyFont="1" applyFill="1" applyBorder="1"/>
    <xf numFmtId="0" fontId="0" fillId="2" borderId="10" xfId="0" applyFill="1" applyBorder="1"/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0" xfId="0" applyFont="1" applyFill="1" applyBorder="1"/>
    <xf numFmtId="164" fontId="0" fillId="0" borderId="4" xfId="0" applyNumberFormat="1" applyBorder="1"/>
    <xf numFmtId="164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/>
    <xf numFmtId="165" fontId="0" fillId="0" borderId="0" xfId="1" applyNumberFormat="1" applyFont="1"/>
    <xf numFmtId="10" fontId="0" fillId="0" borderId="0" xfId="1" applyNumberFormat="1" applyFont="1"/>
    <xf numFmtId="165" fontId="0" fillId="0" borderId="0" xfId="0" applyNumberFormat="1"/>
    <xf numFmtId="0" fontId="0" fillId="0" borderId="0" xfId="0" quotePrefix="1"/>
  </cellXfs>
  <cellStyles count="2">
    <cellStyle name="Normale" xfId="0" builtinId="0"/>
    <cellStyle name="Percentuale" xfId="1" builtinId="5"/>
  </cellStyles>
  <dxfs count="2"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Fatturato NE vs 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'Varianza a confronto'!$B$3</c:f>
              <c:strCache>
                <c:ptCount val="1"/>
                <c:pt idx="0">
                  <c:v>Fatturato Nord Est (€x1000) = x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'Varianza a confronto'!$A$4:$A$23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'Varianza a confronto'!$B$4:$B$23</c:f>
              <c:numCache>
                <c:formatCode>0.0</c:formatCode>
                <c:ptCount val="20"/>
                <c:pt idx="0">
                  <c:v>84.5</c:v>
                </c:pt>
                <c:pt idx="1">
                  <c:v>93.5</c:v>
                </c:pt>
                <c:pt idx="2">
                  <c:v>82</c:v>
                </c:pt>
                <c:pt idx="3">
                  <c:v>76</c:v>
                </c:pt>
                <c:pt idx="4">
                  <c:v>71</c:v>
                </c:pt>
                <c:pt idx="5">
                  <c:v>80</c:v>
                </c:pt>
                <c:pt idx="6">
                  <c:v>75</c:v>
                </c:pt>
                <c:pt idx="7">
                  <c:v>82</c:v>
                </c:pt>
                <c:pt idx="8">
                  <c:v>76.5</c:v>
                </c:pt>
                <c:pt idx="9">
                  <c:v>80.5</c:v>
                </c:pt>
                <c:pt idx="10">
                  <c:v>85</c:v>
                </c:pt>
                <c:pt idx="11">
                  <c:v>74</c:v>
                </c:pt>
                <c:pt idx="12">
                  <c:v>86</c:v>
                </c:pt>
                <c:pt idx="13">
                  <c:v>78</c:v>
                </c:pt>
                <c:pt idx="14">
                  <c:v>89</c:v>
                </c:pt>
                <c:pt idx="15">
                  <c:v>90</c:v>
                </c:pt>
                <c:pt idx="16">
                  <c:v>89.5</c:v>
                </c:pt>
                <c:pt idx="17">
                  <c:v>82.5</c:v>
                </c:pt>
                <c:pt idx="18">
                  <c:v>87.6</c:v>
                </c:pt>
                <c:pt idx="1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1-4603-B0FF-6570E5D7EE66}"/>
            </c:ext>
          </c:extLst>
        </c:ser>
        <c:ser>
          <c:idx val="1"/>
          <c:order val="1"/>
          <c:tx>
            <c:strRef>
              <c:f>'Varianza a confronto'!$C$3</c:f>
              <c:strCache>
                <c:ptCount val="1"/>
                <c:pt idx="0">
                  <c:v>Fatturato Nord Ovest (€x1000) = 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'Varianza a confronto'!$A$4:$A$23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'Varianza a confronto'!$C$4:$C$23</c:f>
              <c:numCache>
                <c:formatCode>0.0</c:formatCode>
                <c:ptCount val="20"/>
                <c:pt idx="0">
                  <c:v>44</c:v>
                </c:pt>
                <c:pt idx="1">
                  <c:v>118</c:v>
                </c:pt>
                <c:pt idx="2">
                  <c:v>70</c:v>
                </c:pt>
                <c:pt idx="3">
                  <c:v>78</c:v>
                </c:pt>
                <c:pt idx="4">
                  <c:v>56</c:v>
                </c:pt>
                <c:pt idx="5">
                  <c:v>75</c:v>
                </c:pt>
                <c:pt idx="6">
                  <c:v>100</c:v>
                </c:pt>
                <c:pt idx="7">
                  <c:v>55</c:v>
                </c:pt>
                <c:pt idx="8">
                  <c:v>117</c:v>
                </c:pt>
                <c:pt idx="9">
                  <c:v>59</c:v>
                </c:pt>
                <c:pt idx="10">
                  <c:v>81</c:v>
                </c:pt>
                <c:pt idx="11">
                  <c:v>104</c:v>
                </c:pt>
                <c:pt idx="12">
                  <c:v>87</c:v>
                </c:pt>
                <c:pt idx="13">
                  <c:v>45</c:v>
                </c:pt>
                <c:pt idx="14">
                  <c:v>117</c:v>
                </c:pt>
                <c:pt idx="15">
                  <c:v>76</c:v>
                </c:pt>
                <c:pt idx="16">
                  <c:v>83</c:v>
                </c:pt>
                <c:pt idx="17">
                  <c:v>119</c:v>
                </c:pt>
                <c:pt idx="18">
                  <c:v>96</c:v>
                </c:pt>
                <c:pt idx="1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1-4603-B0FF-6570E5D7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40768"/>
        <c:axId val="115253248"/>
      </c:lineChart>
      <c:catAx>
        <c:axId val="1152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53248"/>
        <c:crosses val="autoZero"/>
        <c:auto val="1"/>
        <c:lblAlgn val="ctr"/>
        <c:lblOffset val="100"/>
        <c:noMultiLvlLbl val="0"/>
      </c:catAx>
      <c:valAx>
        <c:axId val="1152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127000</xdr:rowOff>
    </xdr:from>
    <xdr:to>
      <xdr:col>11</xdr:col>
      <xdr:colOff>295275</xdr:colOff>
      <xdr:row>14</xdr:row>
      <xdr:rowOff>50800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324AC64-81D6-AD92-9205-37803606A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renzo Cannata" refreshedDate="45544.638961689816" createdVersion="8" refreshedVersion="8" minRefreshableVersion="3" recordCount="20" xr:uid="{75FB4E54-A5BB-486A-BE1F-112CE0CE3EEE}">
  <cacheSource type="worksheet">
    <worksheetSource ref="E3:E23" sheet="Mediana_Quartile"/>
  </cacheSource>
  <cacheFields count="1">
    <cacheField name="Fatturato" numFmtId="164">
      <sharedItems containsSemiMixedTypes="0" containsString="0" containsNumber="1" minValue="71" maxValue="99" count="16">
        <n v="71"/>
        <n v="73"/>
        <n v="74"/>
        <n v="76"/>
        <n v="76.5"/>
        <n v="77"/>
        <n v="78"/>
        <n v="82"/>
        <n v="87"/>
        <n v="88"/>
        <n v="89"/>
        <n v="89.5"/>
        <n v="90"/>
        <n v="96"/>
        <n v="98"/>
        <n v="9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</r>
  <r>
    <x v="1"/>
  </r>
  <r>
    <x v="2"/>
  </r>
  <r>
    <x v="2"/>
  </r>
  <r>
    <x v="3"/>
  </r>
  <r>
    <x v="4"/>
  </r>
  <r>
    <x v="5"/>
  </r>
  <r>
    <x v="6"/>
  </r>
  <r>
    <x v="6"/>
  </r>
  <r>
    <x v="6"/>
  </r>
  <r>
    <x v="7"/>
  </r>
  <r>
    <x v="7"/>
  </r>
  <r>
    <x v="8"/>
  </r>
  <r>
    <x v="9"/>
  </r>
  <r>
    <x v="10"/>
  </r>
  <r>
    <x v="11"/>
  </r>
  <r>
    <x v="12"/>
  </r>
  <r>
    <x v="13"/>
  </r>
  <r>
    <x v="14"/>
  </r>
  <r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37454B-7370-4B59-90BD-1B64DAFB1A09}" name="Tabella pivot5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D3:E20" firstHeaderRow="1" firstDataRow="1" firstDataCol="1"/>
  <pivotFields count="1">
    <pivotField axis="axisRow" dataField="1" numFmtId="164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onteggio di Fatturato" fld="0" subtotal="count" baseField="0" baseItem="0"/>
  </dataFields>
  <formats count="2"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F85F-B3F1-4985-98BB-C88067072D07}">
  <dimension ref="A2:J48"/>
  <sheetViews>
    <sheetView workbookViewId="0">
      <selection activeCell="E15" sqref="E15"/>
    </sheetView>
  </sheetViews>
  <sheetFormatPr defaultRowHeight="14.5" x14ac:dyDescent="0.35"/>
  <cols>
    <col min="1" max="1" width="10.6328125" bestFit="1" customWidth="1"/>
    <col min="2" max="2" width="15.90625" bestFit="1" customWidth="1"/>
    <col min="3" max="3" width="8.6328125" customWidth="1"/>
    <col min="4" max="4" width="13.7265625" customWidth="1"/>
    <col min="5" max="5" width="15.90625" customWidth="1"/>
    <col min="7" max="7" width="22.1796875" customWidth="1"/>
    <col min="8" max="8" width="9.6328125" customWidth="1"/>
    <col min="10" max="10" width="43.6328125" customWidth="1"/>
  </cols>
  <sheetData>
    <row r="2" spans="1:10" x14ac:dyDescent="0.35">
      <c r="D2" s="26" t="s">
        <v>23</v>
      </c>
      <c r="E2" s="27"/>
    </row>
    <row r="3" spans="1:10" s="3" customFormat="1" ht="29" x14ac:dyDescent="0.35">
      <c r="A3" s="5" t="s">
        <v>1</v>
      </c>
      <c r="B3" s="5" t="s">
        <v>18</v>
      </c>
      <c r="C3" s="5"/>
      <c r="D3" s="5" t="s">
        <v>1</v>
      </c>
      <c r="E3" s="5" t="s">
        <v>18</v>
      </c>
      <c r="H3" s="3" t="s">
        <v>11</v>
      </c>
      <c r="I3" s="3" t="s">
        <v>12</v>
      </c>
    </row>
    <row r="4" spans="1:10" x14ac:dyDescent="0.35">
      <c r="A4">
        <v>1</v>
      </c>
      <c r="B4" s="1">
        <v>74</v>
      </c>
      <c r="C4" s="1"/>
      <c r="D4">
        <v>5</v>
      </c>
      <c r="E4" s="1">
        <v>71</v>
      </c>
      <c r="F4" s="1"/>
      <c r="G4" t="s">
        <v>2</v>
      </c>
      <c r="H4">
        <f>+(E13+E14)/2</f>
        <v>80</v>
      </c>
      <c r="I4" s="1">
        <f>MEDIAN(B4:B23)</f>
        <v>80</v>
      </c>
      <c r="J4" s="1" t="str">
        <f ca="1">_xlfn.FORMULATEXT(I4)</f>
        <v>=MEDIANA(B4:B23)</v>
      </c>
    </row>
    <row r="5" spans="1:10" x14ac:dyDescent="0.35">
      <c r="A5">
        <v>2</v>
      </c>
      <c r="B5" s="1">
        <v>98</v>
      </c>
      <c r="C5" s="1"/>
      <c r="D5">
        <v>7</v>
      </c>
      <c r="E5" s="1">
        <v>73</v>
      </c>
      <c r="F5" s="1"/>
      <c r="G5" t="s">
        <v>3</v>
      </c>
      <c r="H5" s="1">
        <f>+E4</f>
        <v>71</v>
      </c>
      <c r="I5" s="1">
        <f>MIN(B4:B23)</f>
        <v>71</v>
      </c>
      <c r="J5" s="1" t="str">
        <f t="shared" ref="J5:J9" ca="1" si="0">_xlfn.FORMULATEXT(I5)</f>
        <v>=MIN(B4:B23)</v>
      </c>
    </row>
    <row r="6" spans="1:10" x14ac:dyDescent="0.35">
      <c r="A6">
        <v>3</v>
      </c>
      <c r="B6" s="1">
        <v>82</v>
      </c>
      <c r="C6" s="1"/>
      <c r="D6">
        <v>1</v>
      </c>
      <c r="E6" s="1">
        <v>74</v>
      </c>
      <c r="F6" s="1"/>
      <c r="G6" t="s">
        <v>4</v>
      </c>
      <c r="H6" s="1">
        <f>+E23</f>
        <v>99</v>
      </c>
      <c r="I6" s="1">
        <f>MAX(B4:B23)</f>
        <v>99</v>
      </c>
      <c r="J6" s="1" t="str">
        <f t="shared" ca="1" si="0"/>
        <v>=MAX(B4:B23)</v>
      </c>
    </row>
    <row r="7" spans="1:10" x14ac:dyDescent="0.35">
      <c r="A7">
        <v>4</v>
      </c>
      <c r="B7" s="1">
        <v>76</v>
      </c>
      <c r="C7" s="1"/>
      <c r="D7">
        <v>12</v>
      </c>
      <c r="E7" s="1">
        <v>74</v>
      </c>
      <c r="F7" s="1"/>
      <c r="G7" t="s">
        <v>5</v>
      </c>
      <c r="H7" s="1">
        <f>+E8+0.25*(E9-E8)</f>
        <v>76.125</v>
      </c>
      <c r="I7" s="1">
        <f>_xlfn.QUARTILE.EXC(B4:B23,1)</f>
        <v>76.125</v>
      </c>
      <c r="J7" s="1" t="str">
        <f t="shared" ca="1" si="0"/>
        <v>=ESC.QUARTILE(B4:B23;1)</v>
      </c>
    </row>
    <row r="8" spans="1:10" x14ac:dyDescent="0.35">
      <c r="A8">
        <v>5</v>
      </c>
      <c r="B8" s="1">
        <v>71</v>
      </c>
      <c r="C8" s="1"/>
      <c r="D8">
        <v>4</v>
      </c>
      <c r="E8" s="1">
        <v>76</v>
      </c>
      <c r="F8" s="1"/>
      <c r="G8" t="s">
        <v>6</v>
      </c>
      <c r="H8">
        <f>+(E13+E14)/2</f>
        <v>80</v>
      </c>
      <c r="I8" s="1">
        <f>_xlfn.QUARTILE.EXC($B$4:$B$23,2)</f>
        <v>80</v>
      </c>
      <c r="J8" s="1" t="str">
        <f t="shared" ca="1" si="0"/>
        <v>=ESC.QUARTILE($B$4:$B$23;2)</v>
      </c>
    </row>
    <row r="9" spans="1:10" x14ac:dyDescent="0.35">
      <c r="A9">
        <v>6</v>
      </c>
      <c r="B9" s="1">
        <v>78</v>
      </c>
      <c r="C9" s="1"/>
      <c r="D9">
        <v>9</v>
      </c>
      <c r="E9" s="1">
        <v>76.5</v>
      </c>
      <c r="F9" s="1"/>
      <c r="G9" t="s">
        <v>7</v>
      </c>
      <c r="H9" s="1">
        <f>(E18+E19)/2</f>
        <v>89.25</v>
      </c>
      <c r="I9" s="1">
        <f>_xlfn.QUARTILE.EXC($B$4:$B$23,3)</f>
        <v>89.375</v>
      </c>
      <c r="J9" s="1" t="str">
        <f t="shared" ca="1" si="0"/>
        <v>=ESC.QUARTILE($B$4:$B$23;3)</v>
      </c>
    </row>
    <row r="10" spans="1:10" x14ac:dyDescent="0.35">
      <c r="A10">
        <v>7</v>
      </c>
      <c r="B10" s="1">
        <v>73</v>
      </c>
      <c r="C10" s="1"/>
      <c r="D10">
        <v>14</v>
      </c>
      <c r="E10" s="1">
        <v>77</v>
      </c>
      <c r="F10" s="1"/>
    </row>
    <row r="11" spans="1:10" x14ac:dyDescent="0.35">
      <c r="A11">
        <v>8</v>
      </c>
      <c r="B11" s="1">
        <v>82</v>
      </c>
      <c r="C11" s="1"/>
      <c r="D11">
        <v>6</v>
      </c>
      <c r="E11" s="1">
        <v>78</v>
      </c>
      <c r="F11" s="1"/>
      <c r="G11" s="1"/>
      <c r="I11" s="1"/>
      <c r="J11" s="1"/>
    </row>
    <row r="12" spans="1:10" x14ac:dyDescent="0.35">
      <c r="A12">
        <v>9</v>
      </c>
      <c r="B12" s="1">
        <v>76.5</v>
      </c>
      <c r="C12" s="1"/>
      <c r="D12">
        <v>10</v>
      </c>
      <c r="E12" s="1">
        <v>78</v>
      </c>
      <c r="F12" s="1"/>
      <c r="H12" s="1"/>
      <c r="I12" s="1"/>
      <c r="J12" s="1"/>
    </row>
    <row r="13" spans="1:10" x14ac:dyDescent="0.35">
      <c r="A13">
        <v>10</v>
      </c>
      <c r="B13" s="1">
        <v>78</v>
      </c>
      <c r="C13" s="1"/>
      <c r="D13">
        <v>18</v>
      </c>
      <c r="E13" s="1">
        <v>78</v>
      </c>
      <c r="F13" s="1"/>
    </row>
    <row r="14" spans="1:10" x14ac:dyDescent="0.35">
      <c r="A14">
        <v>11</v>
      </c>
      <c r="B14" s="1">
        <v>99</v>
      </c>
      <c r="C14" s="1"/>
      <c r="D14">
        <v>3</v>
      </c>
      <c r="E14" s="1">
        <v>82</v>
      </c>
      <c r="F14" s="1"/>
    </row>
    <row r="15" spans="1:10" x14ac:dyDescent="0.35">
      <c r="A15">
        <v>12</v>
      </c>
      <c r="B15" s="1">
        <v>74</v>
      </c>
      <c r="C15" s="1"/>
      <c r="D15">
        <v>8</v>
      </c>
      <c r="E15" s="1">
        <v>82</v>
      </c>
      <c r="F15" s="1"/>
    </row>
    <row r="16" spans="1:10" x14ac:dyDescent="0.35">
      <c r="A16">
        <v>13</v>
      </c>
      <c r="B16" s="1">
        <v>96</v>
      </c>
      <c r="C16" s="1"/>
      <c r="D16">
        <v>20</v>
      </c>
      <c r="E16" s="1">
        <v>87</v>
      </c>
      <c r="F16" s="1"/>
    </row>
    <row r="17" spans="1:6" x14ac:dyDescent="0.35">
      <c r="A17">
        <v>14</v>
      </c>
      <c r="B17" s="1">
        <v>77</v>
      </c>
      <c r="C17" s="1"/>
      <c r="D17">
        <v>19</v>
      </c>
      <c r="E17" s="1">
        <v>88</v>
      </c>
      <c r="F17" s="1"/>
    </row>
    <row r="18" spans="1:6" x14ac:dyDescent="0.35">
      <c r="A18">
        <v>15</v>
      </c>
      <c r="B18" s="1">
        <v>89</v>
      </c>
      <c r="C18" s="1"/>
      <c r="D18">
        <v>15</v>
      </c>
      <c r="E18" s="1">
        <v>89</v>
      </c>
      <c r="F18" s="1"/>
    </row>
    <row r="19" spans="1:6" x14ac:dyDescent="0.35">
      <c r="A19">
        <v>16</v>
      </c>
      <c r="B19" s="1">
        <v>89.5</v>
      </c>
      <c r="C19" s="1"/>
      <c r="D19">
        <v>16</v>
      </c>
      <c r="E19" s="1">
        <v>89.5</v>
      </c>
      <c r="F19" s="1"/>
    </row>
    <row r="20" spans="1:6" x14ac:dyDescent="0.35">
      <c r="A20">
        <v>17</v>
      </c>
      <c r="B20" s="1">
        <v>90</v>
      </c>
      <c r="C20" s="1"/>
      <c r="D20">
        <v>17</v>
      </c>
      <c r="E20" s="1">
        <v>90</v>
      </c>
      <c r="F20" s="1"/>
    </row>
    <row r="21" spans="1:6" x14ac:dyDescent="0.35">
      <c r="A21">
        <v>18</v>
      </c>
      <c r="B21" s="1">
        <v>78</v>
      </c>
      <c r="C21" s="1"/>
      <c r="D21">
        <v>13</v>
      </c>
      <c r="E21" s="1">
        <v>96</v>
      </c>
      <c r="F21" s="1"/>
    </row>
    <row r="22" spans="1:6" x14ac:dyDescent="0.35">
      <c r="A22">
        <v>19</v>
      </c>
      <c r="B22" s="1">
        <v>88</v>
      </c>
      <c r="C22" s="1"/>
      <c r="D22">
        <v>2</v>
      </c>
      <c r="E22" s="1">
        <v>98</v>
      </c>
      <c r="F22" s="1"/>
    </row>
    <row r="23" spans="1:6" x14ac:dyDescent="0.35">
      <c r="A23">
        <v>20</v>
      </c>
      <c r="B23" s="1">
        <v>87</v>
      </c>
      <c r="C23" s="1"/>
      <c r="D23">
        <v>11</v>
      </c>
      <c r="E23" s="1">
        <v>99</v>
      </c>
      <c r="F23" s="1"/>
    </row>
    <row r="25" spans="1:6" x14ac:dyDescent="0.35">
      <c r="A25" s="3" t="s">
        <v>47</v>
      </c>
    </row>
    <row r="26" spans="1:6" x14ac:dyDescent="0.35">
      <c r="A26">
        <v>5</v>
      </c>
      <c r="B26" s="1">
        <v>71</v>
      </c>
      <c r="C26" s="1"/>
    </row>
    <row r="27" spans="1:6" x14ac:dyDescent="0.35">
      <c r="A27">
        <v>7</v>
      </c>
      <c r="B27" s="1">
        <v>73</v>
      </c>
      <c r="C27" s="1"/>
      <c r="D27" t="s">
        <v>5</v>
      </c>
      <c r="E27" s="1">
        <f>_xlfn.QUARTILE.EXC($B$26:$B$48,1)</f>
        <v>76.5</v>
      </c>
      <c r="F27" s="1"/>
    </row>
    <row r="28" spans="1:6" x14ac:dyDescent="0.35">
      <c r="A28">
        <v>1</v>
      </c>
      <c r="B28" s="1">
        <v>74</v>
      </c>
      <c r="C28" s="1"/>
      <c r="D28" t="s">
        <v>6</v>
      </c>
      <c r="E28" s="1">
        <f>_xlfn.QUARTILE.EXC($B$26:$B$48,2)</f>
        <v>82</v>
      </c>
    </row>
    <row r="29" spans="1:6" x14ac:dyDescent="0.35">
      <c r="A29">
        <v>12</v>
      </c>
      <c r="B29" s="1">
        <v>74</v>
      </c>
      <c r="D29" t="s">
        <v>7</v>
      </c>
      <c r="E29" s="1">
        <f>_xlfn.QUARTILE.EXC($B$26:$B$48,3)</f>
        <v>96</v>
      </c>
    </row>
    <row r="30" spans="1:6" x14ac:dyDescent="0.35">
      <c r="A30">
        <v>4</v>
      </c>
      <c r="B30" s="1">
        <v>76</v>
      </c>
      <c r="D30" s="1"/>
    </row>
    <row r="31" spans="1:6" x14ac:dyDescent="0.35">
      <c r="A31">
        <v>9</v>
      </c>
      <c r="B31" s="18">
        <v>76.5</v>
      </c>
      <c r="C31" s="1"/>
      <c r="D31" s="1"/>
    </row>
    <row r="32" spans="1:6" x14ac:dyDescent="0.35">
      <c r="A32">
        <v>14</v>
      </c>
      <c r="B32" s="1">
        <v>77</v>
      </c>
    </row>
    <row r="33" spans="1:2" x14ac:dyDescent="0.35">
      <c r="A33">
        <v>6</v>
      </c>
      <c r="B33" s="1">
        <v>78</v>
      </c>
    </row>
    <row r="34" spans="1:2" x14ac:dyDescent="0.35">
      <c r="A34">
        <v>10</v>
      </c>
      <c r="B34" s="1">
        <v>78</v>
      </c>
    </row>
    <row r="35" spans="1:2" x14ac:dyDescent="0.35">
      <c r="A35">
        <v>18</v>
      </c>
      <c r="B35" s="1">
        <v>78</v>
      </c>
    </row>
    <row r="36" spans="1:2" x14ac:dyDescent="0.35">
      <c r="A36">
        <v>3</v>
      </c>
      <c r="B36" s="1">
        <v>82</v>
      </c>
    </row>
    <row r="37" spans="1:2" x14ac:dyDescent="0.35">
      <c r="A37">
        <v>8</v>
      </c>
      <c r="B37" s="18">
        <v>82</v>
      </c>
    </row>
    <row r="38" spans="1:2" x14ac:dyDescent="0.35">
      <c r="A38">
        <v>20</v>
      </c>
      <c r="B38" s="1">
        <v>87</v>
      </c>
    </row>
    <row r="39" spans="1:2" x14ac:dyDescent="0.35">
      <c r="A39">
        <v>19</v>
      </c>
      <c r="B39" s="1">
        <v>88</v>
      </c>
    </row>
    <row r="40" spans="1:2" x14ac:dyDescent="0.35">
      <c r="A40">
        <v>15</v>
      </c>
      <c r="B40" s="1">
        <v>89</v>
      </c>
    </row>
    <row r="41" spans="1:2" x14ac:dyDescent="0.35">
      <c r="A41">
        <v>16</v>
      </c>
      <c r="B41" s="1">
        <v>89.5</v>
      </c>
    </row>
    <row r="42" spans="1:2" x14ac:dyDescent="0.35">
      <c r="A42">
        <v>17</v>
      </c>
      <c r="B42" s="1">
        <v>90</v>
      </c>
    </row>
    <row r="43" spans="1:2" x14ac:dyDescent="0.35">
      <c r="A43">
        <v>13</v>
      </c>
      <c r="B43" s="18">
        <v>96</v>
      </c>
    </row>
    <row r="44" spans="1:2" x14ac:dyDescent="0.35">
      <c r="A44">
        <v>2</v>
      </c>
      <c r="B44" s="1">
        <v>98</v>
      </c>
    </row>
    <row r="45" spans="1:2" x14ac:dyDescent="0.35">
      <c r="A45">
        <v>11</v>
      </c>
      <c r="B45" s="1">
        <v>99</v>
      </c>
    </row>
    <row r="46" spans="1:2" x14ac:dyDescent="0.35">
      <c r="A46">
        <v>22</v>
      </c>
      <c r="B46" s="1">
        <v>100</v>
      </c>
    </row>
    <row r="47" spans="1:2" x14ac:dyDescent="0.35">
      <c r="A47">
        <v>21</v>
      </c>
      <c r="B47" s="1">
        <v>101</v>
      </c>
    </row>
    <row r="48" spans="1:2" x14ac:dyDescent="0.35">
      <c r="A48">
        <v>23</v>
      </c>
      <c r="B48" s="1">
        <v>102</v>
      </c>
    </row>
  </sheetData>
  <sortState xmlns:xlrd2="http://schemas.microsoft.com/office/spreadsheetml/2017/richdata2" ref="D4:E23">
    <sortCondition ref="E4:E23"/>
  </sortState>
  <mergeCells count="1">
    <mergeCell ref="D2:E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3887-EF14-40A2-8825-AA95C9D52D3F}">
  <dimension ref="A2:K23"/>
  <sheetViews>
    <sheetView topLeftCell="A3" workbookViewId="0">
      <selection activeCell="G10" sqref="G10"/>
    </sheetView>
  </sheetViews>
  <sheetFormatPr defaultRowHeight="14.5" x14ac:dyDescent="0.35"/>
  <cols>
    <col min="1" max="1" width="10.6328125" bestFit="1" customWidth="1"/>
    <col min="2" max="2" width="15.90625" bestFit="1" customWidth="1"/>
    <col min="4" max="4" width="17" bestFit="1" customWidth="1"/>
    <col min="5" max="5" width="19.36328125" bestFit="1" customWidth="1"/>
    <col min="6" max="6" width="8.90625" customWidth="1"/>
    <col min="7" max="7" width="18.36328125" customWidth="1"/>
    <col min="8" max="8" width="17" bestFit="1" customWidth="1"/>
    <col min="9" max="9" width="29.81640625" bestFit="1" customWidth="1"/>
    <col min="10" max="10" width="27.7265625" bestFit="1" customWidth="1"/>
    <col min="11" max="11" width="43.6328125" customWidth="1"/>
  </cols>
  <sheetData>
    <row r="2" spans="1:11" x14ac:dyDescent="0.35">
      <c r="D2" s="3" t="s">
        <v>20</v>
      </c>
    </row>
    <row r="3" spans="1:11" s="3" customFormat="1" ht="29" x14ac:dyDescent="0.35">
      <c r="A3" s="5" t="s">
        <v>1</v>
      </c>
      <c r="B3" s="5" t="s">
        <v>18</v>
      </c>
      <c r="D3" s="4" t="s">
        <v>15</v>
      </c>
      <c r="E3" s="3" t="s">
        <v>17</v>
      </c>
      <c r="H3" s="3" t="s">
        <v>11</v>
      </c>
    </row>
    <row r="4" spans="1:11" x14ac:dyDescent="0.35">
      <c r="A4">
        <v>1</v>
      </c>
      <c r="B4" s="1">
        <v>74</v>
      </c>
      <c r="D4" s="2">
        <v>71</v>
      </c>
      <c r="E4">
        <v>1</v>
      </c>
      <c r="G4" t="s">
        <v>14</v>
      </c>
      <c r="H4" s="1">
        <f>+_xlfn.XLOOKUP(MAX(E4:E19),E4:E19,D4:D19,0,)</f>
        <v>78</v>
      </c>
      <c r="I4" s="1" t="str">
        <f ca="1">_xlfn.FORMULATEXT(H4)</f>
        <v>=+CERCA.X(MAX(E4:E19);E4:E19;D4:D19;0;)</v>
      </c>
    </row>
    <row r="5" spans="1:11" x14ac:dyDescent="0.35">
      <c r="A5">
        <v>2</v>
      </c>
      <c r="B5" s="1">
        <v>98</v>
      </c>
      <c r="D5" s="2">
        <v>73</v>
      </c>
      <c r="E5">
        <v>1</v>
      </c>
      <c r="H5" s="1"/>
      <c r="I5" s="1"/>
      <c r="J5" s="1"/>
      <c r="K5" s="1"/>
    </row>
    <row r="6" spans="1:11" x14ac:dyDescent="0.35">
      <c r="A6">
        <v>3</v>
      </c>
      <c r="B6" s="1">
        <v>82</v>
      </c>
      <c r="D6" s="2">
        <v>74</v>
      </c>
      <c r="E6">
        <v>2</v>
      </c>
      <c r="H6" s="3" t="s">
        <v>12</v>
      </c>
      <c r="I6" s="3"/>
      <c r="J6" s="1"/>
      <c r="K6" s="1"/>
    </row>
    <row r="7" spans="1:11" x14ac:dyDescent="0.35">
      <c r="A7">
        <v>4</v>
      </c>
      <c r="B7" s="1">
        <v>76</v>
      </c>
      <c r="D7" s="2">
        <v>76</v>
      </c>
      <c r="E7">
        <v>1</v>
      </c>
      <c r="G7" t="s">
        <v>14</v>
      </c>
      <c r="H7" s="1">
        <f>MODE(B4:B23)</f>
        <v>78</v>
      </c>
      <c r="I7" s="1" t="str">
        <f ca="1">_xlfn.FORMULATEXT(H7)</f>
        <v>=MODA(B4:B23)</v>
      </c>
      <c r="J7" s="1"/>
      <c r="K7" s="1"/>
    </row>
    <row r="8" spans="1:11" x14ac:dyDescent="0.35">
      <c r="A8">
        <v>5</v>
      </c>
      <c r="B8" s="1">
        <v>71</v>
      </c>
      <c r="D8" s="2">
        <v>76.5</v>
      </c>
      <c r="E8">
        <v>1</v>
      </c>
      <c r="J8" s="1"/>
      <c r="K8" s="1"/>
    </row>
    <row r="9" spans="1:11" x14ac:dyDescent="0.35">
      <c r="A9">
        <v>6</v>
      </c>
      <c r="B9" s="1">
        <v>78</v>
      </c>
      <c r="D9" s="2">
        <v>77</v>
      </c>
      <c r="E9">
        <v>1</v>
      </c>
      <c r="K9" s="1"/>
    </row>
    <row r="10" spans="1:11" x14ac:dyDescent="0.35">
      <c r="A10">
        <v>7</v>
      </c>
      <c r="B10" s="1">
        <v>73</v>
      </c>
      <c r="D10" s="2">
        <v>78</v>
      </c>
      <c r="E10">
        <v>3</v>
      </c>
    </row>
    <row r="11" spans="1:11" x14ac:dyDescent="0.35">
      <c r="A11">
        <v>8</v>
      </c>
      <c r="B11" s="1">
        <v>82</v>
      </c>
      <c r="D11" s="2">
        <v>82</v>
      </c>
      <c r="E11">
        <v>2</v>
      </c>
      <c r="G11" s="1"/>
      <c r="K11" s="1"/>
    </row>
    <row r="12" spans="1:11" x14ac:dyDescent="0.35">
      <c r="A12">
        <v>9</v>
      </c>
      <c r="B12" s="1">
        <v>76.5</v>
      </c>
      <c r="D12" s="2">
        <v>87</v>
      </c>
      <c r="E12">
        <v>1</v>
      </c>
      <c r="K12" s="1"/>
    </row>
    <row r="13" spans="1:11" x14ac:dyDescent="0.35">
      <c r="A13">
        <v>10</v>
      </c>
      <c r="B13" s="1">
        <v>78</v>
      </c>
      <c r="D13" s="2">
        <v>88</v>
      </c>
      <c r="E13">
        <v>1</v>
      </c>
      <c r="K13" s="1"/>
    </row>
    <row r="14" spans="1:11" x14ac:dyDescent="0.35">
      <c r="A14">
        <v>11</v>
      </c>
      <c r="B14" s="1">
        <v>99</v>
      </c>
      <c r="D14" s="2">
        <v>89</v>
      </c>
      <c r="E14">
        <v>1</v>
      </c>
      <c r="K14" s="1"/>
    </row>
    <row r="15" spans="1:11" x14ac:dyDescent="0.35">
      <c r="A15">
        <v>12</v>
      </c>
      <c r="B15" s="1">
        <v>74</v>
      </c>
      <c r="D15" s="2">
        <v>89.5</v>
      </c>
      <c r="E15">
        <v>1</v>
      </c>
      <c r="K15" s="1"/>
    </row>
    <row r="16" spans="1:11" x14ac:dyDescent="0.35">
      <c r="A16">
        <v>13</v>
      </c>
      <c r="B16" s="1">
        <v>96</v>
      </c>
      <c r="D16" s="2">
        <v>90</v>
      </c>
      <c r="E16">
        <v>1</v>
      </c>
    </row>
    <row r="17" spans="1:11" x14ac:dyDescent="0.35">
      <c r="A17">
        <v>14</v>
      </c>
      <c r="B17" s="1">
        <v>77</v>
      </c>
      <c r="D17" s="2">
        <v>96</v>
      </c>
      <c r="E17">
        <v>1</v>
      </c>
      <c r="K17" s="1"/>
    </row>
    <row r="18" spans="1:11" x14ac:dyDescent="0.35">
      <c r="A18">
        <v>15</v>
      </c>
      <c r="B18" s="1">
        <v>89</v>
      </c>
      <c r="D18" s="2">
        <v>98</v>
      </c>
      <c r="E18">
        <v>1</v>
      </c>
      <c r="K18" s="1"/>
    </row>
    <row r="19" spans="1:11" x14ac:dyDescent="0.35">
      <c r="A19">
        <v>16</v>
      </c>
      <c r="B19" s="1">
        <v>89.5</v>
      </c>
      <c r="D19" s="2">
        <v>99</v>
      </c>
      <c r="E19">
        <v>1</v>
      </c>
    </row>
    <row r="20" spans="1:11" x14ac:dyDescent="0.35">
      <c r="A20">
        <v>17</v>
      </c>
      <c r="B20" s="1">
        <v>90</v>
      </c>
      <c r="D20" s="2" t="s">
        <v>16</v>
      </c>
      <c r="E20">
        <v>20</v>
      </c>
    </row>
    <row r="21" spans="1:11" x14ac:dyDescent="0.35">
      <c r="A21">
        <v>18</v>
      </c>
      <c r="B21" s="1">
        <v>78</v>
      </c>
    </row>
    <row r="22" spans="1:11" x14ac:dyDescent="0.35">
      <c r="A22">
        <v>19</v>
      </c>
      <c r="B22" s="1">
        <v>88</v>
      </c>
      <c r="D22" t="s">
        <v>38</v>
      </c>
    </row>
    <row r="23" spans="1:11" x14ac:dyDescent="0.35">
      <c r="A23">
        <v>20</v>
      </c>
      <c r="B23" s="1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BF87-63B4-4080-A698-9FFB1D0C0845}">
  <dimension ref="A3:I23"/>
  <sheetViews>
    <sheetView workbookViewId="0">
      <selection activeCell="H9" sqref="H9"/>
    </sheetView>
  </sheetViews>
  <sheetFormatPr defaultRowHeight="14.5" x14ac:dyDescent="0.35"/>
  <cols>
    <col min="1" max="1" width="10.6328125" bestFit="1" customWidth="1"/>
    <col min="2" max="2" width="15.90625" bestFit="1" customWidth="1"/>
    <col min="3" max="4" width="15.90625" customWidth="1"/>
    <col min="6" max="6" width="22.1796875" customWidth="1"/>
    <col min="7" max="7" width="9.6328125" customWidth="1"/>
    <col min="9" max="9" width="27.26953125" customWidth="1"/>
  </cols>
  <sheetData>
    <row r="3" spans="1:9" s="3" customFormat="1" ht="29" x14ac:dyDescent="0.35">
      <c r="A3" s="5" t="s">
        <v>1</v>
      </c>
      <c r="B3" s="5" t="s">
        <v>18</v>
      </c>
      <c r="C3" s="5" t="s">
        <v>9</v>
      </c>
      <c r="D3" s="5" t="s">
        <v>19</v>
      </c>
      <c r="G3" s="3" t="s">
        <v>11</v>
      </c>
      <c r="H3" s="3" t="s">
        <v>12</v>
      </c>
    </row>
    <row r="4" spans="1:9" x14ac:dyDescent="0.35">
      <c r="A4">
        <v>1</v>
      </c>
      <c r="B4" s="1">
        <v>74</v>
      </c>
      <c r="C4" s="1">
        <f>+(B4-$G$4)^2</f>
        <v>77.439999999999955</v>
      </c>
      <c r="D4" s="1">
        <f>+B4^2</f>
        <v>5476</v>
      </c>
      <c r="F4" s="1" t="s">
        <v>10</v>
      </c>
      <c r="G4">
        <f>SUM(B4:B23)/20</f>
        <v>82.8</v>
      </c>
      <c r="H4" s="1">
        <f>AVERAGE(B4:B23)</f>
        <v>82.8</v>
      </c>
      <c r="I4" s="1" t="str">
        <f ca="1">_xlfn.FORMULATEXT(H4)</f>
        <v>=MEDIA(B4:B23)</v>
      </c>
    </row>
    <row r="5" spans="1:9" x14ac:dyDescent="0.35">
      <c r="A5">
        <v>2</v>
      </c>
      <c r="B5" s="1">
        <v>98</v>
      </c>
      <c r="C5" s="1">
        <f t="shared" ref="C5:C23" si="0">+(B5-$G$4)^2</f>
        <v>231.04000000000008</v>
      </c>
      <c r="D5" s="1">
        <f t="shared" ref="D5:D23" si="1">+B5^2</f>
        <v>9604</v>
      </c>
      <c r="F5" t="s">
        <v>8</v>
      </c>
      <c r="G5" s="1">
        <f>SUM(C4:C23)/20</f>
        <v>71.385000000000005</v>
      </c>
      <c r="H5" s="1">
        <f>_xlfn.VAR.P(B4:B23)</f>
        <v>71.385000000000005</v>
      </c>
      <c r="I5" s="1" t="str">
        <f ca="1">_xlfn.FORMULATEXT(H5)</f>
        <v>=VAR.P(B4:B23)</v>
      </c>
    </row>
    <row r="6" spans="1:9" x14ac:dyDescent="0.35">
      <c r="A6">
        <v>3</v>
      </c>
      <c r="B6" s="1">
        <v>82</v>
      </c>
      <c r="C6" s="1">
        <f t="shared" si="0"/>
        <v>0.63999999999999546</v>
      </c>
      <c r="D6" s="1">
        <f t="shared" si="1"/>
        <v>6724</v>
      </c>
      <c r="F6" t="s">
        <v>48</v>
      </c>
      <c r="G6" s="25">
        <f>SUM(D4:D23)/20-G4^2</f>
        <v>71.385000000001128</v>
      </c>
      <c r="H6" s="1">
        <f>AVERAGE(D4:D23)-G4^2</f>
        <v>71.385000000001128</v>
      </c>
      <c r="I6" s="1" t="str">
        <f ca="1">_xlfn.FORMULATEXT(H6)</f>
        <v>=MEDIA(D4:D23)-G4^2</v>
      </c>
    </row>
    <row r="7" spans="1:9" x14ac:dyDescent="0.35">
      <c r="A7">
        <v>4</v>
      </c>
      <c r="B7" s="1">
        <v>76</v>
      </c>
      <c r="C7" s="1">
        <f t="shared" si="0"/>
        <v>46.239999999999959</v>
      </c>
      <c r="D7" s="1">
        <f t="shared" si="1"/>
        <v>5776</v>
      </c>
      <c r="F7" t="s">
        <v>13</v>
      </c>
      <c r="G7" s="1">
        <f>SQRT(G5)</f>
        <v>8.44896443358593</v>
      </c>
      <c r="H7" s="1">
        <f>_xlfn.STDEV.P(B4:B23)</f>
        <v>8.44896443358593</v>
      </c>
      <c r="I7" s="1" t="str">
        <f ca="1">_xlfn.FORMULATEXT(H7)</f>
        <v>=DEV.ST.P(B4:B23)</v>
      </c>
    </row>
    <row r="8" spans="1:9" x14ac:dyDescent="0.35">
      <c r="A8">
        <v>5</v>
      </c>
      <c r="B8" s="1">
        <v>71</v>
      </c>
      <c r="C8" s="1">
        <f t="shared" si="0"/>
        <v>139.23999999999992</v>
      </c>
      <c r="D8" s="1">
        <f t="shared" si="1"/>
        <v>5041</v>
      </c>
      <c r="G8" s="1"/>
      <c r="H8" s="1"/>
      <c r="I8" s="1"/>
    </row>
    <row r="9" spans="1:9" x14ac:dyDescent="0.35">
      <c r="A9">
        <v>6</v>
      </c>
      <c r="B9" s="1">
        <v>78</v>
      </c>
      <c r="C9" s="1">
        <f t="shared" si="0"/>
        <v>23.039999999999974</v>
      </c>
      <c r="D9" s="1">
        <f t="shared" si="1"/>
        <v>6084</v>
      </c>
    </row>
    <row r="10" spans="1:9" x14ac:dyDescent="0.35">
      <c r="A10">
        <v>7</v>
      </c>
      <c r="B10" s="1">
        <v>73</v>
      </c>
      <c r="C10" s="1">
        <f t="shared" si="0"/>
        <v>96.039999999999949</v>
      </c>
      <c r="D10" s="1">
        <f t="shared" si="1"/>
        <v>5329</v>
      </c>
      <c r="I10" s="1"/>
    </row>
    <row r="11" spans="1:9" x14ac:dyDescent="0.35">
      <c r="A11">
        <v>8</v>
      </c>
      <c r="B11" s="1">
        <v>82</v>
      </c>
      <c r="C11" s="1">
        <f t="shared" si="0"/>
        <v>0.63999999999999546</v>
      </c>
      <c r="D11" s="1">
        <f t="shared" si="1"/>
        <v>6724</v>
      </c>
      <c r="G11" s="1"/>
      <c r="H11" s="1"/>
      <c r="I11" s="1"/>
    </row>
    <row r="12" spans="1:9" x14ac:dyDescent="0.35">
      <c r="A12">
        <v>9</v>
      </c>
      <c r="B12" s="1">
        <v>76.5</v>
      </c>
      <c r="C12" s="1">
        <f t="shared" si="0"/>
        <v>39.689999999999962</v>
      </c>
      <c r="D12" s="1">
        <f t="shared" si="1"/>
        <v>5852.25</v>
      </c>
    </row>
    <row r="13" spans="1:9" x14ac:dyDescent="0.35">
      <c r="A13">
        <v>10</v>
      </c>
      <c r="B13" s="1">
        <v>78</v>
      </c>
      <c r="C13" s="1">
        <f t="shared" si="0"/>
        <v>23.039999999999974</v>
      </c>
      <c r="D13" s="1">
        <f t="shared" si="1"/>
        <v>6084</v>
      </c>
    </row>
    <row r="14" spans="1:9" x14ac:dyDescent="0.35">
      <c r="A14">
        <v>11</v>
      </c>
      <c r="B14" s="1">
        <v>99</v>
      </c>
      <c r="C14" s="1">
        <f t="shared" si="0"/>
        <v>262.44000000000011</v>
      </c>
      <c r="D14" s="1">
        <f t="shared" si="1"/>
        <v>9801</v>
      </c>
    </row>
    <row r="15" spans="1:9" x14ac:dyDescent="0.35">
      <c r="A15">
        <v>12</v>
      </c>
      <c r="B15" s="1">
        <v>74</v>
      </c>
      <c r="C15" s="1">
        <f t="shared" si="0"/>
        <v>77.439999999999955</v>
      </c>
      <c r="D15" s="1">
        <f t="shared" si="1"/>
        <v>5476</v>
      </c>
    </row>
    <row r="16" spans="1:9" x14ac:dyDescent="0.35">
      <c r="A16">
        <v>13</v>
      </c>
      <c r="B16" s="1">
        <v>96</v>
      </c>
      <c r="C16" s="1">
        <f t="shared" si="0"/>
        <v>174.24000000000007</v>
      </c>
      <c r="D16" s="1">
        <f t="shared" si="1"/>
        <v>9216</v>
      </c>
    </row>
    <row r="17" spans="1:4" x14ac:dyDescent="0.35">
      <c r="A17">
        <v>14</v>
      </c>
      <c r="B17" s="1">
        <v>77</v>
      </c>
      <c r="C17" s="1">
        <f t="shared" si="0"/>
        <v>33.639999999999965</v>
      </c>
      <c r="D17" s="1">
        <f t="shared" si="1"/>
        <v>5929</v>
      </c>
    </row>
    <row r="18" spans="1:4" x14ac:dyDescent="0.35">
      <c r="A18">
        <v>15</v>
      </c>
      <c r="B18" s="1">
        <v>89</v>
      </c>
      <c r="C18" s="1">
        <f t="shared" si="0"/>
        <v>38.440000000000033</v>
      </c>
      <c r="D18" s="1">
        <f t="shared" si="1"/>
        <v>7921</v>
      </c>
    </row>
    <row r="19" spans="1:4" x14ac:dyDescent="0.35">
      <c r="A19">
        <v>16</v>
      </c>
      <c r="B19" s="1">
        <v>89.5</v>
      </c>
      <c r="C19" s="1">
        <f t="shared" si="0"/>
        <v>44.890000000000036</v>
      </c>
      <c r="D19" s="1">
        <f t="shared" si="1"/>
        <v>8010.25</v>
      </c>
    </row>
    <row r="20" spans="1:4" x14ac:dyDescent="0.35">
      <c r="A20">
        <v>17</v>
      </c>
      <c r="B20" s="1">
        <v>90</v>
      </c>
      <c r="C20" s="1">
        <f t="shared" si="0"/>
        <v>51.840000000000039</v>
      </c>
      <c r="D20" s="1">
        <f t="shared" si="1"/>
        <v>8100</v>
      </c>
    </row>
    <row r="21" spans="1:4" x14ac:dyDescent="0.35">
      <c r="A21">
        <v>18</v>
      </c>
      <c r="B21" s="1">
        <v>78</v>
      </c>
      <c r="C21" s="1">
        <f t="shared" si="0"/>
        <v>23.039999999999974</v>
      </c>
      <c r="D21" s="1">
        <f t="shared" si="1"/>
        <v>6084</v>
      </c>
    </row>
    <row r="22" spans="1:4" x14ac:dyDescent="0.35">
      <c r="A22">
        <v>19</v>
      </c>
      <c r="B22" s="1">
        <v>88</v>
      </c>
      <c r="C22" s="1">
        <f t="shared" si="0"/>
        <v>27.040000000000031</v>
      </c>
      <c r="D22" s="1">
        <f t="shared" si="1"/>
        <v>7744</v>
      </c>
    </row>
    <row r="23" spans="1:4" x14ac:dyDescent="0.35">
      <c r="A23">
        <v>20</v>
      </c>
      <c r="B23" s="1">
        <v>87</v>
      </c>
      <c r="C23" s="1">
        <f t="shared" si="0"/>
        <v>17.640000000000025</v>
      </c>
      <c r="D23" s="1">
        <f t="shared" si="1"/>
        <v>7569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3F8A-2829-43D7-AAF2-6EC3163D4C0D}">
  <dimension ref="A1:P23"/>
  <sheetViews>
    <sheetView workbookViewId="0">
      <selection activeCell="K6" sqref="K6"/>
    </sheetView>
  </sheetViews>
  <sheetFormatPr defaultRowHeight="14.5" x14ac:dyDescent="0.35"/>
  <cols>
    <col min="1" max="1" width="10.6328125" bestFit="1" customWidth="1"/>
    <col min="2" max="2" width="12.81640625" customWidth="1"/>
    <col min="3" max="3" width="3.26953125" customWidth="1"/>
    <col min="4" max="4" width="16.7265625" customWidth="1"/>
    <col min="5" max="5" width="16.453125" customWidth="1"/>
    <col min="6" max="6" width="12.1796875" customWidth="1"/>
    <col min="7" max="7" width="9.453125" bestFit="1" customWidth="1"/>
    <col min="8" max="8" width="10.08984375" customWidth="1"/>
    <col min="9" max="9" width="1.90625" customWidth="1"/>
    <col min="10" max="10" width="13.81640625" bestFit="1" customWidth="1"/>
    <col min="11" max="11" width="9.6328125" customWidth="1"/>
    <col min="13" max="13" width="43.6328125" customWidth="1"/>
  </cols>
  <sheetData>
    <row r="1" spans="1:16" ht="15" thickBot="1" x14ac:dyDescent="0.4"/>
    <row r="2" spans="1:16" ht="15" thickBot="1" x14ac:dyDescent="0.4">
      <c r="D2" s="19" t="s">
        <v>20</v>
      </c>
      <c r="E2" s="20"/>
    </row>
    <row r="3" spans="1:16" s="3" customFormat="1" ht="44.5" customHeight="1" thickBot="1" x14ac:dyDescent="0.4">
      <c r="A3" s="5" t="s">
        <v>1</v>
      </c>
      <c r="B3" s="5" t="s">
        <v>18</v>
      </c>
      <c r="D3" s="21" t="s">
        <v>0</v>
      </c>
      <c r="E3" s="22" t="s">
        <v>46</v>
      </c>
      <c r="F3" s="5" t="s">
        <v>25</v>
      </c>
      <c r="G3" s="5" t="s">
        <v>26</v>
      </c>
      <c r="H3" s="5" t="s">
        <v>49</v>
      </c>
      <c r="K3" s="3" t="s">
        <v>11</v>
      </c>
      <c r="L3" s="3" t="s">
        <v>12</v>
      </c>
    </row>
    <row r="4" spans="1:16" x14ac:dyDescent="0.35">
      <c r="A4">
        <v>1</v>
      </c>
      <c r="B4" s="1">
        <v>74</v>
      </c>
      <c r="D4" s="24">
        <v>71</v>
      </c>
      <c r="E4" s="10">
        <v>1</v>
      </c>
      <c r="F4">
        <f>+D4*E4</f>
        <v>71</v>
      </c>
      <c r="G4" s="1">
        <f>+(D4-$K$4)^2</f>
        <v>139.23999999999992</v>
      </c>
      <c r="H4">
        <f>+G4*E4</f>
        <v>139.23999999999992</v>
      </c>
      <c r="J4" t="s">
        <v>22</v>
      </c>
      <c r="K4">
        <f>+F20/E20</f>
        <v>82.8</v>
      </c>
      <c r="L4">
        <f>SUMPRODUCT(D4:D19,E4:E19)/SUM(E4:E19)</f>
        <v>82.8</v>
      </c>
      <c r="M4" s="1" t="str">
        <f ca="1">_xlfn.FORMULATEXT(L4)</f>
        <v>=MATR.SOMMA.PRODOTTO(D4:D19;E4:E19)/SOMMA(E4:E19)</v>
      </c>
      <c r="P4" s="1"/>
    </row>
    <row r="5" spans="1:16" x14ac:dyDescent="0.35">
      <c r="A5">
        <v>2</v>
      </c>
      <c r="B5" s="1">
        <v>98</v>
      </c>
      <c r="D5" s="24">
        <v>73</v>
      </c>
      <c r="E5" s="10">
        <v>1</v>
      </c>
      <c r="F5">
        <f t="shared" ref="F5:F19" si="0">+D5*E5</f>
        <v>73</v>
      </c>
      <c r="G5" s="1">
        <f t="shared" ref="G5:G19" si="1">+(D5-$K$4)^2</f>
        <v>96.039999999999949</v>
      </c>
      <c r="H5">
        <f t="shared" ref="H5:H19" si="2">+G5*E5</f>
        <v>96.039999999999949</v>
      </c>
      <c r="J5" t="s">
        <v>21</v>
      </c>
      <c r="K5" s="1">
        <f>+H20/E20</f>
        <v>71.384999999999991</v>
      </c>
      <c r="L5" s="1">
        <f>SUMPRODUCT(E4:E19,G4:G19)/SUM(E4:E19)</f>
        <v>71.384999999999991</v>
      </c>
      <c r="M5" s="1" t="str">
        <f ca="1">_xlfn.FORMULATEXT(L5)</f>
        <v>=MATR.SOMMA.PRODOTTO(E4:E19;G4:G19)/SOMMA(E4:E19)</v>
      </c>
      <c r="P5" s="1"/>
    </row>
    <row r="6" spans="1:16" x14ac:dyDescent="0.35">
      <c r="A6">
        <v>3</v>
      </c>
      <c r="B6" s="1">
        <v>82</v>
      </c>
      <c r="D6" s="24">
        <v>74</v>
      </c>
      <c r="E6" s="10">
        <v>2</v>
      </c>
      <c r="F6">
        <f t="shared" si="0"/>
        <v>148</v>
      </c>
      <c r="G6" s="1">
        <f t="shared" si="1"/>
        <v>77.439999999999955</v>
      </c>
      <c r="H6">
        <f t="shared" si="2"/>
        <v>154.87999999999991</v>
      </c>
      <c r="J6" t="s">
        <v>24</v>
      </c>
      <c r="K6" s="1">
        <f>SQRT(K5)</f>
        <v>8.4489644335859282</v>
      </c>
      <c r="L6" s="1">
        <f>SQRT(L5)</f>
        <v>8.4489644335859282</v>
      </c>
      <c r="M6" s="1" t="str">
        <f ca="1">_xlfn.FORMULATEXT(L6)</f>
        <v>=RADQ(L5)</v>
      </c>
      <c r="P6" s="1"/>
    </row>
    <row r="7" spans="1:16" x14ac:dyDescent="0.35">
      <c r="A7">
        <v>4</v>
      </c>
      <c r="B7" s="1">
        <v>76</v>
      </c>
      <c r="D7" s="24">
        <v>76</v>
      </c>
      <c r="E7" s="10">
        <v>1</v>
      </c>
      <c r="F7">
        <f t="shared" si="0"/>
        <v>76</v>
      </c>
      <c r="G7" s="1">
        <f t="shared" si="1"/>
        <v>46.239999999999959</v>
      </c>
      <c r="H7">
        <f t="shared" si="2"/>
        <v>46.239999999999959</v>
      </c>
      <c r="K7" s="1"/>
      <c r="L7" s="1"/>
      <c r="M7" s="1"/>
      <c r="P7" s="1"/>
    </row>
    <row r="8" spans="1:16" x14ac:dyDescent="0.35">
      <c r="A8">
        <v>5</v>
      </c>
      <c r="B8" s="1">
        <v>71</v>
      </c>
      <c r="D8" s="24">
        <v>76.5</v>
      </c>
      <c r="E8" s="10">
        <v>1</v>
      </c>
      <c r="F8">
        <f t="shared" si="0"/>
        <v>76.5</v>
      </c>
      <c r="G8" s="1">
        <f t="shared" si="1"/>
        <v>39.689999999999962</v>
      </c>
      <c r="H8">
        <f t="shared" si="2"/>
        <v>39.689999999999962</v>
      </c>
      <c r="L8" s="1"/>
      <c r="M8" s="1"/>
      <c r="P8" s="1"/>
    </row>
    <row r="9" spans="1:16" x14ac:dyDescent="0.35">
      <c r="A9">
        <v>6</v>
      </c>
      <c r="B9" s="1">
        <v>78</v>
      </c>
      <c r="D9" s="24">
        <v>77</v>
      </c>
      <c r="E9" s="10">
        <v>1</v>
      </c>
      <c r="F9">
        <f t="shared" si="0"/>
        <v>77</v>
      </c>
      <c r="G9" s="1">
        <f t="shared" si="1"/>
        <v>33.639999999999965</v>
      </c>
      <c r="H9">
        <f t="shared" si="2"/>
        <v>33.639999999999965</v>
      </c>
      <c r="K9" s="1"/>
      <c r="L9" s="1"/>
      <c r="M9" s="1"/>
      <c r="P9" s="1"/>
    </row>
    <row r="10" spans="1:16" x14ac:dyDescent="0.35">
      <c r="A10">
        <v>7</v>
      </c>
      <c r="B10" s="1">
        <v>73</v>
      </c>
      <c r="D10" s="24">
        <v>78</v>
      </c>
      <c r="E10" s="10">
        <v>3</v>
      </c>
      <c r="F10">
        <f t="shared" si="0"/>
        <v>234</v>
      </c>
      <c r="G10" s="1">
        <f t="shared" si="1"/>
        <v>23.039999999999974</v>
      </c>
      <c r="H10">
        <f t="shared" si="2"/>
        <v>69.119999999999919</v>
      </c>
      <c r="P10" s="1"/>
    </row>
    <row r="11" spans="1:16" x14ac:dyDescent="0.35">
      <c r="A11">
        <v>8</v>
      </c>
      <c r="B11" s="1">
        <v>82</v>
      </c>
      <c r="D11" s="24">
        <v>82</v>
      </c>
      <c r="E11" s="10">
        <v>2</v>
      </c>
      <c r="F11">
        <f t="shared" si="0"/>
        <v>164</v>
      </c>
      <c r="G11" s="1">
        <f t="shared" si="1"/>
        <v>0.63999999999999546</v>
      </c>
      <c r="H11">
        <f t="shared" si="2"/>
        <v>1.2799999999999909</v>
      </c>
      <c r="J11" s="1"/>
      <c r="L11" s="1"/>
      <c r="M11" s="1"/>
      <c r="P11" s="1"/>
    </row>
    <row r="12" spans="1:16" x14ac:dyDescent="0.35">
      <c r="A12">
        <v>9</v>
      </c>
      <c r="B12" s="1">
        <v>76.5</v>
      </c>
      <c r="D12" s="24">
        <v>87</v>
      </c>
      <c r="E12" s="10">
        <v>1</v>
      </c>
      <c r="F12">
        <f t="shared" si="0"/>
        <v>87</v>
      </c>
      <c r="G12" s="1">
        <f t="shared" si="1"/>
        <v>17.640000000000025</v>
      </c>
      <c r="H12">
        <f t="shared" si="2"/>
        <v>17.640000000000025</v>
      </c>
      <c r="K12" s="1"/>
      <c r="L12" s="1"/>
      <c r="M12" s="1"/>
      <c r="P12" s="1"/>
    </row>
    <row r="13" spans="1:16" x14ac:dyDescent="0.35">
      <c r="A13">
        <v>10</v>
      </c>
      <c r="B13" s="1">
        <v>78</v>
      </c>
      <c r="D13" s="24">
        <v>88</v>
      </c>
      <c r="E13" s="10">
        <v>1</v>
      </c>
      <c r="F13">
        <f t="shared" si="0"/>
        <v>88</v>
      </c>
      <c r="G13" s="1">
        <f t="shared" si="1"/>
        <v>27.040000000000031</v>
      </c>
      <c r="H13">
        <f t="shared" si="2"/>
        <v>27.040000000000031</v>
      </c>
      <c r="L13" s="1"/>
      <c r="M13" s="1"/>
      <c r="P13" s="1"/>
    </row>
    <row r="14" spans="1:16" x14ac:dyDescent="0.35">
      <c r="A14">
        <v>11</v>
      </c>
      <c r="B14" s="1">
        <v>99</v>
      </c>
      <c r="D14" s="24">
        <v>89</v>
      </c>
      <c r="E14" s="10">
        <v>1</v>
      </c>
      <c r="F14">
        <f t="shared" si="0"/>
        <v>89</v>
      </c>
      <c r="G14" s="1">
        <f t="shared" si="1"/>
        <v>38.440000000000033</v>
      </c>
      <c r="H14">
        <f t="shared" si="2"/>
        <v>38.440000000000033</v>
      </c>
      <c r="K14" s="1"/>
      <c r="L14" s="1"/>
      <c r="M14" s="1"/>
      <c r="P14" s="1"/>
    </row>
    <row r="15" spans="1:16" x14ac:dyDescent="0.35">
      <c r="A15">
        <v>12</v>
      </c>
      <c r="B15" s="1">
        <v>74</v>
      </c>
      <c r="D15" s="24">
        <v>89.5</v>
      </c>
      <c r="E15" s="10">
        <v>1</v>
      </c>
      <c r="F15">
        <f t="shared" si="0"/>
        <v>89.5</v>
      </c>
      <c r="G15" s="1">
        <f t="shared" si="1"/>
        <v>44.890000000000036</v>
      </c>
      <c r="H15">
        <f t="shared" si="2"/>
        <v>44.890000000000036</v>
      </c>
      <c r="K15" s="1"/>
      <c r="L15" s="1"/>
      <c r="M15" s="1"/>
      <c r="P15" s="1"/>
    </row>
    <row r="16" spans="1:16" x14ac:dyDescent="0.35">
      <c r="A16">
        <v>13</v>
      </c>
      <c r="B16" s="1">
        <v>96</v>
      </c>
      <c r="D16" s="24">
        <v>90</v>
      </c>
      <c r="E16" s="10">
        <v>1</v>
      </c>
      <c r="F16">
        <f t="shared" si="0"/>
        <v>90</v>
      </c>
      <c r="G16" s="1">
        <f t="shared" si="1"/>
        <v>51.840000000000039</v>
      </c>
      <c r="H16">
        <f t="shared" si="2"/>
        <v>51.840000000000039</v>
      </c>
      <c r="P16" s="1"/>
    </row>
    <row r="17" spans="1:16" x14ac:dyDescent="0.35">
      <c r="A17">
        <v>14</v>
      </c>
      <c r="B17" s="1">
        <v>77</v>
      </c>
      <c r="D17" s="24">
        <v>96</v>
      </c>
      <c r="E17" s="10">
        <v>1</v>
      </c>
      <c r="F17">
        <f t="shared" si="0"/>
        <v>96</v>
      </c>
      <c r="G17" s="1">
        <f t="shared" si="1"/>
        <v>174.24000000000007</v>
      </c>
      <c r="H17">
        <f t="shared" si="2"/>
        <v>174.24000000000007</v>
      </c>
      <c r="P17" s="1"/>
    </row>
    <row r="18" spans="1:16" x14ac:dyDescent="0.35">
      <c r="A18">
        <v>15</v>
      </c>
      <c r="B18" s="1">
        <v>89</v>
      </c>
      <c r="D18" s="24">
        <v>98</v>
      </c>
      <c r="E18" s="10">
        <v>1</v>
      </c>
      <c r="F18">
        <f t="shared" si="0"/>
        <v>98</v>
      </c>
      <c r="G18" s="1">
        <f t="shared" si="1"/>
        <v>231.04000000000008</v>
      </c>
      <c r="H18">
        <f t="shared" si="2"/>
        <v>231.04000000000008</v>
      </c>
      <c r="P18" s="1"/>
    </row>
    <row r="19" spans="1:16" ht="15" thickBot="1" x14ac:dyDescent="0.4">
      <c r="A19">
        <v>16</v>
      </c>
      <c r="B19" s="1">
        <v>89.5</v>
      </c>
      <c r="D19" s="24">
        <v>99</v>
      </c>
      <c r="E19" s="10">
        <v>1</v>
      </c>
      <c r="F19">
        <f t="shared" si="0"/>
        <v>99</v>
      </c>
      <c r="G19" s="1">
        <f t="shared" si="1"/>
        <v>262.44000000000011</v>
      </c>
      <c r="H19">
        <f t="shared" si="2"/>
        <v>262.44000000000011</v>
      </c>
      <c r="P19" s="1"/>
    </row>
    <row r="20" spans="1:16" ht="15" thickBot="1" x14ac:dyDescent="0.4">
      <c r="A20">
        <v>17</v>
      </c>
      <c r="B20" s="1">
        <v>90</v>
      </c>
      <c r="D20" s="19" t="s">
        <v>16</v>
      </c>
      <c r="E20" s="23">
        <v>20</v>
      </c>
      <c r="F20">
        <f>SUM(F4:F19)</f>
        <v>1656</v>
      </c>
      <c r="G20" s="18">
        <f>SUM(G4:G19)</f>
        <v>1303.54</v>
      </c>
      <c r="H20" s="18">
        <f>SUM(H4:H19)</f>
        <v>1427.6999999999998</v>
      </c>
      <c r="I20" s="3"/>
      <c r="P20" s="1"/>
    </row>
    <row r="21" spans="1:16" x14ac:dyDescent="0.35">
      <c r="A21">
        <v>18</v>
      </c>
      <c r="B21" s="1">
        <v>78</v>
      </c>
      <c r="P21" s="1"/>
    </row>
    <row r="22" spans="1:16" x14ac:dyDescent="0.35">
      <c r="A22">
        <v>19</v>
      </c>
      <c r="B22" s="1">
        <v>88</v>
      </c>
      <c r="P22" s="1"/>
    </row>
    <row r="23" spans="1:16" x14ac:dyDescent="0.35">
      <c r="A23">
        <v>20</v>
      </c>
      <c r="B23" s="1">
        <v>87</v>
      </c>
      <c r="P2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37F2-8FF1-45A4-91EC-E09BAC73CE3E}">
  <dimension ref="A3:M23"/>
  <sheetViews>
    <sheetView workbookViewId="0">
      <selection activeCell="B23" sqref="B23"/>
    </sheetView>
  </sheetViews>
  <sheetFormatPr defaultRowHeight="14.5" x14ac:dyDescent="0.35"/>
  <cols>
    <col min="1" max="1" width="17.1796875" customWidth="1"/>
    <col min="2" max="2" width="19.54296875" customWidth="1"/>
    <col min="3" max="3" width="19.26953125" customWidth="1"/>
    <col min="4" max="4" width="7.36328125" customWidth="1"/>
    <col min="5" max="5" width="12.453125" customWidth="1"/>
    <col min="8" max="8" width="12.453125" customWidth="1"/>
  </cols>
  <sheetData>
    <row r="3" spans="1:3" ht="29" x14ac:dyDescent="0.35">
      <c r="A3" s="5" t="s">
        <v>1</v>
      </c>
      <c r="B3" s="5" t="s">
        <v>27</v>
      </c>
      <c r="C3" s="5" t="s">
        <v>37</v>
      </c>
    </row>
    <row r="4" spans="1:3" x14ac:dyDescent="0.35">
      <c r="A4">
        <v>1</v>
      </c>
      <c r="B4" s="1">
        <v>84.5</v>
      </c>
      <c r="C4" s="1">
        <v>44</v>
      </c>
    </row>
    <row r="5" spans="1:3" x14ac:dyDescent="0.35">
      <c r="A5">
        <v>2</v>
      </c>
      <c r="B5" s="1">
        <v>93.5</v>
      </c>
      <c r="C5" s="1">
        <v>118</v>
      </c>
    </row>
    <row r="6" spans="1:3" x14ac:dyDescent="0.35">
      <c r="A6">
        <v>3</v>
      </c>
      <c r="B6" s="1">
        <v>82</v>
      </c>
      <c r="C6" s="1">
        <v>70</v>
      </c>
    </row>
    <row r="7" spans="1:3" x14ac:dyDescent="0.35">
      <c r="A7">
        <v>4</v>
      </c>
      <c r="B7" s="1">
        <v>76</v>
      </c>
      <c r="C7" s="1">
        <v>78</v>
      </c>
    </row>
    <row r="8" spans="1:3" x14ac:dyDescent="0.35">
      <c r="A8">
        <v>5</v>
      </c>
      <c r="B8" s="1">
        <v>71</v>
      </c>
      <c r="C8" s="1">
        <v>56</v>
      </c>
    </row>
    <row r="9" spans="1:3" x14ac:dyDescent="0.35">
      <c r="A9">
        <v>6</v>
      </c>
      <c r="B9" s="1">
        <v>80</v>
      </c>
      <c r="C9" s="1">
        <v>75</v>
      </c>
    </row>
    <row r="10" spans="1:3" x14ac:dyDescent="0.35">
      <c r="A10">
        <v>7</v>
      </c>
      <c r="B10" s="1">
        <v>75</v>
      </c>
      <c r="C10" s="1">
        <v>100</v>
      </c>
    </row>
    <row r="11" spans="1:3" x14ac:dyDescent="0.35">
      <c r="A11">
        <v>8</v>
      </c>
      <c r="B11" s="1">
        <v>82</v>
      </c>
      <c r="C11" s="1">
        <v>55</v>
      </c>
    </row>
    <row r="12" spans="1:3" x14ac:dyDescent="0.35">
      <c r="A12">
        <v>9</v>
      </c>
      <c r="B12" s="1">
        <v>76.5</v>
      </c>
      <c r="C12" s="1">
        <v>117</v>
      </c>
    </row>
    <row r="13" spans="1:3" x14ac:dyDescent="0.35">
      <c r="A13">
        <v>10</v>
      </c>
      <c r="B13" s="1">
        <v>80.5</v>
      </c>
      <c r="C13" s="1">
        <v>59</v>
      </c>
    </row>
    <row r="14" spans="1:3" x14ac:dyDescent="0.35">
      <c r="A14">
        <v>11</v>
      </c>
      <c r="B14" s="1">
        <v>85</v>
      </c>
      <c r="C14" s="1">
        <v>81</v>
      </c>
    </row>
    <row r="15" spans="1:3" x14ac:dyDescent="0.35">
      <c r="A15">
        <v>12</v>
      </c>
      <c r="B15" s="1">
        <v>74</v>
      </c>
      <c r="C15" s="1">
        <v>104</v>
      </c>
    </row>
    <row r="16" spans="1:3" ht="15" thickBot="1" x14ac:dyDescent="0.4">
      <c r="A16">
        <v>13</v>
      </c>
      <c r="B16" s="1">
        <v>86</v>
      </c>
      <c r="C16" s="1">
        <v>87</v>
      </c>
    </row>
    <row r="17" spans="1:13" x14ac:dyDescent="0.35">
      <c r="A17">
        <v>14</v>
      </c>
      <c r="B17" s="1">
        <v>78</v>
      </c>
      <c r="C17" s="1">
        <v>45</v>
      </c>
      <c r="E17" s="6" t="s">
        <v>28</v>
      </c>
      <c r="F17" s="7">
        <f>AVERAGE(B4:B23)</f>
        <v>82.53</v>
      </c>
      <c r="G17" s="8" t="s">
        <v>34</v>
      </c>
      <c r="H17" s="6" t="s">
        <v>30</v>
      </c>
      <c r="I17" s="7">
        <f>_xlfn.VAR.P(B4:B23)</f>
        <v>35.862099999999991</v>
      </c>
      <c r="J17" s="8" t="s">
        <v>35</v>
      </c>
      <c r="K17" s="6" t="s">
        <v>32</v>
      </c>
      <c r="L17" s="7">
        <f>SQRT(I17)</f>
        <v>5.9884973073384602</v>
      </c>
      <c r="M17" s="8" t="s">
        <v>34</v>
      </c>
    </row>
    <row r="18" spans="1:13" ht="15" thickBot="1" x14ac:dyDescent="0.4">
      <c r="A18">
        <v>15</v>
      </c>
      <c r="B18" s="1">
        <v>89</v>
      </c>
      <c r="C18" s="1">
        <v>117</v>
      </c>
      <c r="E18" s="12" t="s">
        <v>29</v>
      </c>
      <c r="F18" s="16">
        <f>AVERAGE(C4:C23)</f>
        <v>82.5</v>
      </c>
      <c r="G18" s="17" t="s">
        <v>34</v>
      </c>
      <c r="H18" s="12" t="s">
        <v>31</v>
      </c>
      <c r="I18" s="16">
        <f>_xlfn.VAR.P(C4:C23)</f>
        <v>563.85</v>
      </c>
      <c r="J18" s="17" t="s">
        <v>35</v>
      </c>
      <c r="K18" s="12" t="s">
        <v>33</v>
      </c>
      <c r="L18" s="16">
        <f>SQRT(I18)</f>
        <v>23.745525894365869</v>
      </c>
      <c r="M18" s="17" t="s">
        <v>34</v>
      </c>
    </row>
    <row r="19" spans="1:13" x14ac:dyDescent="0.35">
      <c r="A19">
        <v>16</v>
      </c>
      <c r="B19" s="1">
        <v>90</v>
      </c>
      <c r="C19" s="1">
        <v>76</v>
      </c>
      <c r="E19" s="9"/>
      <c r="M19" s="10"/>
    </row>
    <row r="20" spans="1:13" x14ac:dyDescent="0.35">
      <c r="A20">
        <v>17</v>
      </c>
      <c r="B20" s="1">
        <v>89.5</v>
      </c>
      <c r="C20" s="1">
        <v>83</v>
      </c>
      <c r="E20" s="9" t="s">
        <v>36</v>
      </c>
      <c r="F20" s="11">
        <f>+L17/F17</f>
        <v>7.2561460164042899E-2</v>
      </c>
      <c r="M20" s="10"/>
    </row>
    <row r="21" spans="1:13" ht="15" thickBot="1" x14ac:dyDescent="0.4">
      <c r="A21">
        <v>18</v>
      </c>
      <c r="B21" s="1">
        <v>82.5</v>
      </c>
      <c r="C21" s="1">
        <v>119</v>
      </c>
      <c r="E21" s="12" t="s">
        <v>50</v>
      </c>
      <c r="F21" s="13">
        <f>+L18/F18</f>
        <v>0.28782455629534387</v>
      </c>
      <c r="G21" s="14"/>
      <c r="H21" s="14"/>
      <c r="I21" s="14"/>
      <c r="J21" s="14"/>
      <c r="K21" s="14"/>
      <c r="L21" s="14"/>
      <c r="M21" s="15"/>
    </row>
    <row r="22" spans="1:13" x14ac:dyDescent="0.35">
      <c r="A22">
        <v>19</v>
      </c>
      <c r="B22" s="1">
        <v>87.6</v>
      </c>
      <c r="C22" s="1">
        <v>96</v>
      </c>
    </row>
    <row r="23" spans="1:13" x14ac:dyDescent="0.35">
      <c r="A23">
        <v>20</v>
      </c>
      <c r="B23" s="1">
        <v>88</v>
      </c>
      <c r="C23" s="1">
        <v>70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2211-B97E-4ADE-80E2-222338940E08}">
  <dimension ref="A2:M27"/>
  <sheetViews>
    <sheetView workbookViewId="0">
      <selection activeCell="K8" sqref="K8"/>
    </sheetView>
  </sheetViews>
  <sheetFormatPr defaultRowHeight="14.5" x14ac:dyDescent="0.35"/>
  <cols>
    <col min="1" max="1" width="17.1796875" customWidth="1"/>
    <col min="2" max="2" width="19.54296875" customWidth="1"/>
    <col min="3" max="3" width="19.26953125" customWidth="1"/>
    <col min="6" max="6" width="12.54296875" customWidth="1"/>
    <col min="7" max="7" width="11.36328125" customWidth="1"/>
    <col min="10" max="10" width="2.26953125" customWidth="1"/>
  </cols>
  <sheetData>
    <row r="2" spans="1:13" ht="29" x14ac:dyDescent="0.35">
      <c r="A2" s="5" t="s">
        <v>1</v>
      </c>
      <c r="B2" s="5" t="s">
        <v>27</v>
      </c>
      <c r="C2" s="5" t="s">
        <v>37</v>
      </c>
      <c r="D2" s="5" t="s">
        <v>40</v>
      </c>
      <c r="E2" s="5" t="s">
        <v>41</v>
      </c>
      <c r="F2" s="5" t="s">
        <v>9</v>
      </c>
      <c r="G2" s="5" t="s">
        <v>44</v>
      </c>
      <c r="H2" s="5" t="s">
        <v>42</v>
      </c>
      <c r="I2" s="5" t="s">
        <v>45</v>
      </c>
    </row>
    <row r="3" spans="1:13" x14ac:dyDescent="0.35">
      <c r="A3">
        <v>1</v>
      </c>
      <c r="B3" s="1">
        <v>74</v>
      </c>
      <c r="C3" s="1">
        <v>44</v>
      </c>
      <c r="D3" s="1">
        <f>+B3-$B$25</f>
        <v>-8.7999999999999972</v>
      </c>
      <c r="E3" s="1">
        <f>+C3-$C$25</f>
        <v>-39.200000000000003</v>
      </c>
      <c r="F3" s="1">
        <f>+D3^2</f>
        <v>77.439999999999955</v>
      </c>
      <c r="G3" s="1">
        <f>+E3^2</f>
        <v>1536.6400000000003</v>
      </c>
      <c r="H3" s="1">
        <f>+D3*E3</f>
        <v>344.95999999999992</v>
      </c>
      <c r="I3" s="1">
        <f>+B3*C3</f>
        <v>3256</v>
      </c>
      <c r="K3" t="s">
        <v>39</v>
      </c>
      <c r="L3">
        <f>+H23/COUNTA(H3:H22)</f>
        <v>65.465000000000003</v>
      </c>
      <c r="M3" t="str">
        <f ca="1">_xlfn.FORMULATEXT(L3)</f>
        <v>=+H23/CONTA.VALORI(H3:H22)</v>
      </c>
    </row>
    <row r="4" spans="1:13" x14ac:dyDescent="0.35">
      <c r="A4">
        <v>2</v>
      </c>
      <c r="B4" s="1">
        <v>98</v>
      </c>
      <c r="C4" s="1">
        <v>118</v>
      </c>
      <c r="D4" s="1">
        <f t="shared" ref="D4:D22" si="0">+B4-$B$25</f>
        <v>15.200000000000003</v>
      </c>
      <c r="E4" s="1">
        <f t="shared" ref="E4:E22" si="1">+C4-$C$25</f>
        <v>34.799999999999997</v>
      </c>
      <c r="F4" s="1">
        <f t="shared" ref="F4:F22" si="2">+D4^2</f>
        <v>231.04000000000008</v>
      </c>
      <c r="G4" s="1">
        <f t="shared" ref="G4:G22" si="3">+E4^2</f>
        <v>1211.0399999999997</v>
      </c>
      <c r="H4" s="1">
        <f t="shared" ref="H4:H22" si="4">+D4*E4</f>
        <v>528.96</v>
      </c>
      <c r="I4" s="1">
        <f t="shared" ref="I4:I22" si="5">+B4*C4</f>
        <v>11564</v>
      </c>
      <c r="K4" t="s">
        <v>39</v>
      </c>
      <c r="L4">
        <f>(I23/COUNTA(I3:I22))-B25*C25</f>
        <v>65.465000000000146</v>
      </c>
      <c r="M4" t="str">
        <f t="shared" ref="M4:M5" ca="1" si="6">_xlfn.FORMULATEXT(L4)</f>
        <v>=(I23/CONTA.VALORI(I3:I22))-B25*C25</v>
      </c>
    </row>
    <row r="5" spans="1:13" x14ac:dyDescent="0.35">
      <c r="A5">
        <v>3</v>
      </c>
      <c r="B5" s="1">
        <v>82</v>
      </c>
      <c r="C5" s="1">
        <v>70</v>
      </c>
      <c r="D5" s="1">
        <f t="shared" si="0"/>
        <v>-0.79999999999999716</v>
      </c>
      <c r="E5" s="1">
        <f t="shared" si="1"/>
        <v>-13.200000000000003</v>
      </c>
      <c r="F5" s="1">
        <f t="shared" si="2"/>
        <v>0.63999999999999546</v>
      </c>
      <c r="G5" s="1">
        <f t="shared" si="3"/>
        <v>174.24000000000007</v>
      </c>
      <c r="H5" s="1">
        <f t="shared" si="4"/>
        <v>10.559999999999965</v>
      </c>
      <c r="I5" s="1">
        <f t="shared" si="5"/>
        <v>5740</v>
      </c>
      <c r="K5" t="s">
        <v>39</v>
      </c>
      <c r="L5">
        <f>_xlfn.COVARIANCE.P(B3:B22,C3:C22)</f>
        <v>65.465000000000003</v>
      </c>
      <c r="M5" t="str">
        <f t="shared" ca="1" si="6"/>
        <v>=COVARIANZA.P(B3:B22;C3:C22)</v>
      </c>
    </row>
    <row r="6" spans="1:13" x14ac:dyDescent="0.35">
      <c r="A6">
        <v>4</v>
      </c>
      <c r="B6" s="1">
        <v>76</v>
      </c>
      <c r="C6" s="1">
        <v>78</v>
      </c>
      <c r="D6" s="1">
        <f t="shared" si="0"/>
        <v>-6.7999999999999972</v>
      </c>
      <c r="E6" s="1">
        <f t="shared" si="1"/>
        <v>-5.2000000000000028</v>
      </c>
      <c r="F6" s="1">
        <f t="shared" si="2"/>
        <v>46.239999999999959</v>
      </c>
      <c r="G6" s="1">
        <f t="shared" si="3"/>
        <v>27.040000000000031</v>
      </c>
      <c r="H6" s="1">
        <f t="shared" si="4"/>
        <v>35.360000000000007</v>
      </c>
      <c r="I6" s="1">
        <f t="shared" si="5"/>
        <v>5928</v>
      </c>
    </row>
    <row r="7" spans="1:13" x14ac:dyDescent="0.35">
      <c r="A7">
        <v>5</v>
      </c>
      <c r="B7" s="1">
        <v>71</v>
      </c>
      <c r="C7" s="1">
        <v>56</v>
      </c>
      <c r="D7" s="1">
        <f t="shared" si="0"/>
        <v>-11.799999999999997</v>
      </c>
      <c r="E7" s="1">
        <f t="shared" si="1"/>
        <v>-27.200000000000003</v>
      </c>
      <c r="F7" s="1">
        <f t="shared" si="2"/>
        <v>139.23999999999992</v>
      </c>
      <c r="G7" s="1">
        <f t="shared" si="3"/>
        <v>739.84000000000015</v>
      </c>
      <c r="H7" s="1">
        <f t="shared" si="4"/>
        <v>320.95999999999998</v>
      </c>
      <c r="I7" s="1">
        <f t="shared" si="5"/>
        <v>3976</v>
      </c>
    </row>
    <row r="8" spans="1:13" x14ac:dyDescent="0.35">
      <c r="A8">
        <v>6</v>
      </c>
      <c r="B8" s="1">
        <v>78</v>
      </c>
      <c r="C8" s="1">
        <v>75</v>
      </c>
      <c r="D8" s="1">
        <f t="shared" si="0"/>
        <v>-4.7999999999999972</v>
      </c>
      <c r="E8" s="1">
        <f t="shared" si="1"/>
        <v>-8.2000000000000028</v>
      </c>
      <c r="F8" s="1">
        <f t="shared" si="2"/>
        <v>23.039999999999974</v>
      </c>
      <c r="G8" s="1">
        <f t="shared" si="3"/>
        <v>67.240000000000052</v>
      </c>
      <c r="H8" s="1">
        <f t="shared" si="4"/>
        <v>39.359999999999992</v>
      </c>
      <c r="I8" s="1">
        <f t="shared" si="5"/>
        <v>5850</v>
      </c>
      <c r="K8">
        <f>SUM(I3:I22)/20-B25*C25</f>
        <v>65.465000000000146</v>
      </c>
    </row>
    <row r="9" spans="1:13" x14ac:dyDescent="0.35">
      <c r="A9">
        <v>7</v>
      </c>
      <c r="B9" s="1">
        <v>73</v>
      </c>
      <c r="C9" s="1">
        <v>95</v>
      </c>
      <c r="D9" s="1">
        <f t="shared" si="0"/>
        <v>-9.7999999999999972</v>
      </c>
      <c r="E9" s="1">
        <f t="shared" si="1"/>
        <v>11.799999999999997</v>
      </c>
      <c r="F9" s="1">
        <f t="shared" si="2"/>
        <v>96.039999999999949</v>
      </c>
      <c r="G9" s="1">
        <f t="shared" si="3"/>
        <v>139.23999999999992</v>
      </c>
      <c r="H9" s="1">
        <f t="shared" si="4"/>
        <v>-115.63999999999994</v>
      </c>
      <c r="I9" s="1">
        <f t="shared" si="5"/>
        <v>6935</v>
      </c>
    </row>
    <row r="10" spans="1:13" x14ac:dyDescent="0.35">
      <c r="A10">
        <v>8</v>
      </c>
      <c r="B10" s="1">
        <v>82</v>
      </c>
      <c r="C10" s="1">
        <v>62</v>
      </c>
      <c r="D10" s="1">
        <f t="shared" si="0"/>
        <v>-0.79999999999999716</v>
      </c>
      <c r="E10" s="1">
        <f t="shared" si="1"/>
        <v>-21.200000000000003</v>
      </c>
      <c r="F10" s="1">
        <f t="shared" si="2"/>
        <v>0.63999999999999546</v>
      </c>
      <c r="G10" s="1">
        <f t="shared" si="3"/>
        <v>449.44000000000011</v>
      </c>
      <c r="H10" s="1">
        <f t="shared" si="4"/>
        <v>16.95999999999994</v>
      </c>
      <c r="I10" s="1">
        <f t="shared" si="5"/>
        <v>5084</v>
      </c>
    </row>
    <row r="11" spans="1:13" x14ac:dyDescent="0.35">
      <c r="A11">
        <v>9</v>
      </c>
      <c r="B11" s="1">
        <v>76.5</v>
      </c>
      <c r="C11" s="1">
        <v>117</v>
      </c>
      <c r="D11" s="1">
        <f t="shared" si="0"/>
        <v>-6.2999999999999972</v>
      </c>
      <c r="E11" s="1">
        <f t="shared" si="1"/>
        <v>33.799999999999997</v>
      </c>
      <c r="F11" s="1">
        <f t="shared" si="2"/>
        <v>39.689999999999962</v>
      </c>
      <c r="G11" s="1">
        <f t="shared" si="3"/>
        <v>1142.4399999999998</v>
      </c>
      <c r="H11" s="1">
        <f t="shared" si="4"/>
        <v>-212.93999999999988</v>
      </c>
      <c r="I11" s="1">
        <f t="shared" si="5"/>
        <v>8950.5</v>
      </c>
    </row>
    <row r="12" spans="1:13" x14ac:dyDescent="0.35">
      <c r="A12">
        <v>10</v>
      </c>
      <c r="B12" s="1">
        <v>78</v>
      </c>
      <c r="C12" s="1">
        <v>59</v>
      </c>
      <c r="D12" s="1">
        <f t="shared" si="0"/>
        <v>-4.7999999999999972</v>
      </c>
      <c r="E12" s="1">
        <f t="shared" si="1"/>
        <v>-24.200000000000003</v>
      </c>
      <c r="F12" s="1">
        <f t="shared" si="2"/>
        <v>23.039999999999974</v>
      </c>
      <c r="G12" s="1">
        <f t="shared" si="3"/>
        <v>585.6400000000001</v>
      </c>
      <c r="H12" s="1">
        <f t="shared" si="4"/>
        <v>116.15999999999994</v>
      </c>
      <c r="I12" s="1">
        <f t="shared" si="5"/>
        <v>4602</v>
      </c>
    </row>
    <row r="13" spans="1:13" x14ac:dyDescent="0.35">
      <c r="A13">
        <v>11</v>
      </c>
      <c r="B13" s="1">
        <v>99</v>
      </c>
      <c r="C13" s="1">
        <v>81</v>
      </c>
      <c r="D13" s="1">
        <f t="shared" si="0"/>
        <v>16.200000000000003</v>
      </c>
      <c r="E13" s="1">
        <f t="shared" si="1"/>
        <v>-2.2000000000000028</v>
      </c>
      <c r="F13" s="1">
        <f t="shared" si="2"/>
        <v>262.44000000000011</v>
      </c>
      <c r="G13" s="1">
        <f t="shared" si="3"/>
        <v>4.8400000000000123</v>
      </c>
      <c r="H13" s="1">
        <f t="shared" si="4"/>
        <v>-35.64000000000005</v>
      </c>
      <c r="I13" s="1">
        <f t="shared" si="5"/>
        <v>8019</v>
      </c>
    </row>
    <row r="14" spans="1:13" x14ac:dyDescent="0.35">
      <c r="A14">
        <v>12</v>
      </c>
      <c r="B14" s="1">
        <v>74</v>
      </c>
      <c r="C14" s="1">
        <v>104</v>
      </c>
      <c r="D14" s="1">
        <f t="shared" si="0"/>
        <v>-8.7999999999999972</v>
      </c>
      <c r="E14" s="1">
        <f t="shared" si="1"/>
        <v>20.799999999999997</v>
      </c>
      <c r="F14" s="1">
        <f t="shared" si="2"/>
        <v>77.439999999999955</v>
      </c>
      <c r="G14" s="1">
        <f t="shared" si="3"/>
        <v>432.63999999999987</v>
      </c>
      <c r="H14" s="1">
        <f t="shared" si="4"/>
        <v>-183.03999999999991</v>
      </c>
      <c r="I14" s="1">
        <f t="shared" si="5"/>
        <v>7696</v>
      </c>
    </row>
    <row r="15" spans="1:13" x14ac:dyDescent="0.35">
      <c r="A15">
        <v>13</v>
      </c>
      <c r="B15" s="1">
        <v>96</v>
      </c>
      <c r="C15" s="1">
        <v>87</v>
      </c>
      <c r="D15" s="1">
        <f t="shared" si="0"/>
        <v>13.200000000000003</v>
      </c>
      <c r="E15" s="1">
        <f t="shared" si="1"/>
        <v>3.7999999999999972</v>
      </c>
      <c r="F15" s="1">
        <f t="shared" si="2"/>
        <v>174.24000000000007</v>
      </c>
      <c r="G15" s="1">
        <f t="shared" si="3"/>
        <v>14.439999999999978</v>
      </c>
      <c r="H15" s="1">
        <f t="shared" si="4"/>
        <v>50.159999999999975</v>
      </c>
      <c r="I15" s="1">
        <f t="shared" si="5"/>
        <v>8352</v>
      </c>
    </row>
    <row r="16" spans="1:13" x14ac:dyDescent="0.35">
      <c r="A16">
        <v>14</v>
      </c>
      <c r="B16" s="1">
        <v>77</v>
      </c>
      <c r="C16" s="1">
        <v>67</v>
      </c>
      <c r="D16" s="1">
        <f t="shared" si="0"/>
        <v>-5.7999999999999972</v>
      </c>
      <c r="E16" s="1">
        <f t="shared" si="1"/>
        <v>-16.200000000000003</v>
      </c>
      <c r="F16" s="1">
        <f t="shared" si="2"/>
        <v>33.639999999999965</v>
      </c>
      <c r="G16" s="1">
        <f t="shared" si="3"/>
        <v>262.44000000000011</v>
      </c>
      <c r="H16" s="1">
        <f t="shared" si="4"/>
        <v>93.959999999999965</v>
      </c>
      <c r="I16" s="1">
        <f t="shared" si="5"/>
        <v>5159</v>
      </c>
    </row>
    <row r="17" spans="1:9" x14ac:dyDescent="0.35">
      <c r="A17">
        <v>15</v>
      </c>
      <c r="B17" s="1">
        <v>89</v>
      </c>
      <c r="C17" s="1">
        <v>117</v>
      </c>
      <c r="D17" s="1">
        <f t="shared" si="0"/>
        <v>6.2000000000000028</v>
      </c>
      <c r="E17" s="1">
        <f t="shared" si="1"/>
        <v>33.799999999999997</v>
      </c>
      <c r="F17" s="1">
        <f t="shared" si="2"/>
        <v>38.440000000000033</v>
      </c>
      <c r="G17" s="1">
        <f t="shared" si="3"/>
        <v>1142.4399999999998</v>
      </c>
      <c r="H17" s="1">
        <f t="shared" si="4"/>
        <v>209.56000000000009</v>
      </c>
      <c r="I17" s="1">
        <f t="shared" si="5"/>
        <v>10413</v>
      </c>
    </row>
    <row r="18" spans="1:9" x14ac:dyDescent="0.35">
      <c r="A18">
        <v>16</v>
      </c>
      <c r="B18" s="1">
        <v>89.5</v>
      </c>
      <c r="C18" s="1">
        <v>76</v>
      </c>
      <c r="D18" s="1">
        <f t="shared" si="0"/>
        <v>6.7000000000000028</v>
      </c>
      <c r="E18" s="1">
        <f t="shared" si="1"/>
        <v>-7.2000000000000028</v>
      </c>
      <c r="F18" s="1">
        <f t="shared" si="2"/>
        <v>44.890000000000036</v>
      </c>
      <c r="G18" s="1">
        <f t="shared" si="3"/>
        <v>51.840000000000039</v>
      </c>
      <c r="H18" s="1">
        <f t="shared" si="4"/>
        <v>-48.240000000000038</v>
      </c>
      <c r="I18" s="1">
        <f t="shared" si="5"/>
        <v>6802</v>
      </c>
    </row>
    <row r="19" spans="1:9" x14ac:dyDescent="0.35">
      <c r="A19">
        <v>17</v>
      </c>
      <c r="B19" s="1">
        <v>90</v>
      </c>
      <c r="C19" s="1">
        <v>83</v>
      </c>
      <c r="D19" s="1">
        <f t="shared" si="0"/>
        <v>7.2000000000000028</v>
      </c>
      <c r="E19" s="1">
        <f t="shared" si="1"/>
        <v>-0.20000000000000284</v>
      </c>
      <c r="F19" s="1">
        <f t="shared" si="2"/>
        <v>51.840000000000039</v>
      </c>
      <c r="G19" s="1">
        <f t="shared" si="3"/>
        <v>4.0000000000001139E-2</v>
      </c>
      <c r="H19" s="1">
        <f t="shared" si="4"/>
        <v>-1.440000000000021</v>
      </c>
      <c r="I19" s="1">
        <f t="shared" si="5"/>
        <v>7470</v>
      </c>
    </row>
    <row r="20" spans="1:9" x14ac:dyDescent="0.35">
      <c r="A20">
        <v>18</v>
      </c>
      <c r="B20" s="1">
        <v>78</v>
      </c>
      <c r="C20" s="1">
        <v>81</v>
      </c>
      <c r="D20" s="1">
        <f t="shared" si="0"/>
        <v>-4.7999999999999972</v>
      </c>
      <c r="E20" s="1">
        <f t="shared" si="1"/>
        <v>-2.2000000000000028</v>
      </c>
      <c r="F20" s="1">
        <f t="shared" si="2"/>
        <v>23.039999999999974</v>
      </c>
      <c r="G20" s="1">
        <f t="shared" si="3"/>
        <v>4.8400000000000123</v>
      </c>
      <c r="H20" s="1">
        <f t="shared" si="4"/>
        <v>10.560000000000008</v>
      </c>
      <c r="I20" s="1">
        <f t="shared" si="5"/>
        <v>6318</v>
      </c>
    </row>
    <row r="21" spans="1:9" x14ac:dyDescent="0.35">
      <c r="A21">
        <v>19</v>
      </c>
      <c r="B21" s="1">
        <v>88</v>
      </c>
      <c r="C21" s="1">
        <v>96</v>
      </c>
      <c r="D21" s="1">
        <f t="shared" si="0"/>
        <v>5.2000000000000028</v>
      </c>
      <c r="E21" s="1">
        <f t="shared" si="1"/>
        <v>12.799999999999997</v>
      </c>
      <c r="F21" s="1">
        <f t="shared" si="2"/>
        <v>27.040000000000031</v>
      </c>
      <c r="G21" s="1">
        <f t="shared" si="3"/>
        <v>163.83999999999992</v>
      </c>
      <c r="H21" s="1">
        <f t="shared" si="4"/>
        <v>66.560000000000016</v>
      </c>
      <c r="I21" s="1">
        <f t="shared" si="5"/>
        <v>8448</v>
      </c>
    </row>
    <row r="22" spans="1:9" x14ac:dyDescent="0.35">
      <c r="A22">
        <v>20</v>
      </c>
      <c r="B22" s="1">
        <v>87</v>
      </c>
      <c r="C22" s="1">
        <v>98</v>
      </c>
      <c r="D22" s="1">
        <f t="shared" si="0"/>
        <v>4.2000000000000028</v>
      </c>
      <c r="E22" s="1">
        <f t="shared" si="1"/>
        <v>14.799999999999997</v>
      </c>
      <c r="F22" s="1">
        <f t="shared" si="2"/>
        <v>17.640000000000025</v>
      </c>
      <c r="G22" s="1">
        <f t="shared" si="3"/>
        <v>219.03999999999991</v>
      </c>
      <c r="H22" s="1">
        <f t="shared" si="4"/>
        <v>62.160000000000032</v>
      </c>
      <c r="I22" s="1">
        <f t="shared" si="5"/>
        <v>8526</v>
      </c>
    </row>
    <row r="23" spans="1:9" x14ac:dyDescent="0.35">
      <c r="A23" t="s">
        <v>43</v>
      </c>
      <c r="B23" s="1">
        <f>SUM(B3:B22)</f>
        <v>1656</v>
      </c>
      <c r="C23" s="1">
        <f t="shared" ref="C23:I23" si="7">SUM(C3:C22)</f>
        <v>1664</v>
      </c>
      <c r="D23" s="1">
        <f t="shared" si="7"/>
        <v>5.6843418860808015E-14</v>
      </c>
      <c r="E23" s="1">
        <f t="shared" si="7"/>
        <v>-5.6843418860808015E-14</v>
      </c>
      <c r="F23" s="1">
        <f t="shared" ref="F23" si="8">SUM(F3:F22)</f>
        <v>1427.7</v>
      </c>
      <c r="G23" s="1">
        <f t="shared" ref="G23" si="9">SUM(G3:G22)</f>
        <v>8369.2000000000007</v>
      </c>
      <c r="H23" s="1">
        <f t="shared" si="7"/>
        <v>1309.3</v>
      </c>
      <c r="I23" s="1">
        <f t="shared" si="7"/>
        <v>139088.5</v>
      </c>
    </row>
    <row r="25" spans="1:9" x14ac:dyDescent="0.35">
      <c r="A25" t="s">
        <v>10</v>
      </c>
      <c r="B25" s="1">
        <f>+B23/COUNTA(B3:B22)</f>
        <v>82.8</v>
      </c>
      <c r="C25" s="1">
        <f>+C23/COUNTA(C3:C22)</f>
        <v>83.2</v>
      </c>
    </row>
    <row r="26" spans="1:9" x14ac:dyDescent="0.35">
      <c r="A26" t="s">
        <v>8</v>
      </c>
      <c r="B26" s="1">
        <f>+F23/COUNTA(B3:B22)</f>
        <v>71.385000000000005</v>
      </c>
      <c r="C26" s="1">
        <f>+G23/COUNTA(C3:C22)</f>
        <v>418.46000000000004</v>
      </c>
    </row>
    <row r="27" spans="1:9" x14ac:dyDescent="0.35">
      <c r="A27" t="s">
        <v>24</v>
      </c>
      <c r="B27" s="1">
        <f>SQRT(B26)</f>
        <v>8.44896443358593</v>
      </c>
      <c r="C27" s="1">
        <f>SQRT(C26)</f>
        <v>20.45629487468344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5291-D759-45E9-9E03-975D35497FC5}">
  <dimension ref="A1:H38"/>
  <sheetViews>
    <sheetView tabSelected="1" workbookViewId="0">
      <selection activeCell="A22" sqref="A22:C22"/>
    </sheetView>
  </sheetViews>
  <sheetFormatPr defaultRowHeight="14.5" x14ac:dyDescent="0.35"/>
  <cols>
    <col min="1" max="1" width="24.36328125" customWidth="1"/>
    <col min="2" max="2" width="18.54296875" customWidth="1"/>
    <col min="3" max="3" width="24.26953125" customWidth="1"/>
    <col min="5" max="5" width="16.1796875" customWidth="1"/>
    <col min="6" max="6" width="19.90625" customWidth="1"/>
  </cols>
  <sheetData>
    <row r="1" spans="1:8" x14ac:dyDescent="0.35">
      <c r="A1" s="3" t="s">
        <v>51</v>
      </c>
      <c r="B1" s="3" t="s">
        <v>52</v>
      </c>
      <c r="C1" s="31"/>
      <c r="D1" s="31"/>
      <c r="G1" s="28"/>
      <c r="H1" s="30"/>
    </row>
    <row r="2" spans="1:8" x14ac:dyDescent="0.35">
      <c r="A2">
        <v>1</v>
      </c>
      <c r="B2" s="28">
        <v>0.1</v>
      </c>
      <c r="C2" s="28"/>
      <c r="D2" s="28"/>
      <c r="G2" s="28"/>
      <c r="H2" s="28"/>
    </row>
    <row r="3" spans="1:8" x14ac:dyDescent="0.35">
      <c r="A3">
        <v>2</v>
      </c>
      <c r="B3" s="28">
        <v>0.14000000000000001</v>
      </c>
      <c r="C3" s="28"/>
      <c r="D3" s="28"/>
      <c r="G3" s="28"/>
      <c r="H3" s="28"/>
    </row>
    <row r="4" spans="1:8" x14ac:dyDescent="0.35">
      <c r="A4">
        <v>3</v>
      </c>
      <c r="B4" s="28">
        <v>0.16</v>
      </c>
      <c r="C4" s="28"/>
      <c r="D4" s="28"/>
    </row>
    <row r="5" spans="1:8" x14ac:dyDescent="0.35">
      <c r="A5">
        <v>4</v>
      </c>
      <c r="B5" s="28">
        <v>0.18</v>
      </c>
      <c r="C5" s="28"/>
      <c r="D5" s="28"/>
    </row>
    <row r="6" spans="1:8" x14ac:dyDescent="0.35">
      <c r="A6">
        <v>5</v>
      </c>
      <c r="B6" s="28">
        <v>0.17</v>
      </c>
      <c r="C6" s="28"/>
      <c r="D6" s="28"/>
    </row>
    <row r="7" spans="1:8" x14ac:dyDescent="0.35">
      <c r="A7">
        <v>6</v>
      </c>
      <c r="B7" s="28">
        <v>0.2</v>
      </c>
      <c r="C7" s="28"/>
      <c r="D7" s="28"/>
    </row>
    <row r="8" spans="1:8" x14ac:dyDescent="0.35">
      <c r="A8">
        <v>7</v>
      </c>
      <c r="B8" s="28">
        <v>0.1</v>
      </c>
      <c r="C8" s="28"/>
      <c r="D8" s="28"/>
    </row>
    <row r="9" spans="1:8" x14ac:dyDescent="0.35">
      <c r="A9">
        <v>8</v>
      </c>
      <c r="B9" s="28">
        <v>0.13</v>
      </c>
      <c r="C9" s="28"/>
      <c r="D9" s="28"/>
    </row>
    <row r="10" spans="1:8" x14ac:dyDescent="0.35">
      <c r="A10">
        <v>9</v>
      </c>
      <c r="B10" s="28">
        <v>1.0000000000000009E-2</v>
      </c>
      <c r="C10" s="28"/>
      <c r="D10" s="28"/>
    </row>
    <row r="11" spans="1:8" x14ac:dyDescent="0.35">
      <c r="A11">
        <v>10</v>
      </c>
      <c r="B11" s="28">
        <v>0.08</v>
      </c>
      <c r="C11" s="28"/>
      <c r="D11" s="28"/>
    </row>
    <row r="14" spans="1:8" x14ac:dyDescent="0.35">
      <c r="A14" s="3" t="s">
        <v>54</v>
      </c>
      <c r="B14" s="3" t="s">
        <v>59</v>
      </c>
      <c r="C14" s="3" t="s">
        <v>52</v>
      </c>
      <c r="G14" s="28"/>
    </row>
    <row r="15" spans="1:8" x14ac:dyDescent="0.35">
      <c r="A15" t="s">
        <v>58</v>
      </c>
      <c r="B15">
        <v>20</v>
      </c>
      <c r="C15" s="28">
        <v>0.2</v>
      </c>
      <c r="D15" s="28"/>
      <c r="G15" s="28"/>
    </row>
    <row r="16" spans="1:8" x14ac:dyDescent="0.35">
      <c r="A16" t="s">
        <v>57</v>
      </c>
      <c r="B16">
        <v>40</v>
      </c>
      <c r="C16" s="28">
        <v>0.14000000000000001</v>
      </c>
      <c r="D16" s="28"/>
      <c r="G16" s="28"/>
    </row>
    <row r="17" spans="1:5" x14ac:dyDescent="0.35">
      <c r="A17" t="s">
        <v>56</v>
      </c>
      <c r="B17">
        <v>100</v>
      </c>
      <c r="C17" s="28">
        <v>0.13</v>
      </c>
      <c r="D17" s="28"/>
    </row>
    <row r="18" spans="1:5" x14ac:dyDescent="0.35">
      <c r="A18" t="s">
        <v>55</v>
      </c>
      <c r="B18">
        <v>200</v>
      </c>
      <c r="C18" s="28">
        <v>1.0000000000000009E-2</v>
      </c>
      <c r="D18" s="28"/>
    </row>
    <row r="19" spans="1:5" x14ac:dyDescent="0.35">
      <c r="A19" t="s">
        <v>53</v>
      </c>
      <c r="B19">
        <v>50</v>
      </c>
      <c r="C19" s="28">
        <v>-0.05</v>
      </c>
      <c r="D19" s="28"/>
    </row>
    <row r="22" spans="1:5" x14ac:dyDescent="0.35">
      <c r="A22" s="3" t="s">
        <v>51</v>
      </c>
      <c r="B22" s="3" t="s">
        <v>52</v>
      </c>
      <c r="C22" s="3" t="s">
        <v>60</v>
      </c>
      <c r="D22" s="31"/>
      <c r="E22" s="31"/>
    </row>
    <row r="23" spans="1:5" x14ac:dyDescent="0.35">
      <c r="A23">
        <v>1</v>
      </c>
      <c r="B23" s="28">
        <v>0.1</v>
      </c>
      <c r="C23" s="28">
        <v>0.3</v>
      </c>
      <c r="D23" s="28"/>
    </row>
    <row r="24" spans="1:5" x14ac:dyDescent="0.35">
      <c r="A24">
        <v>2</v>
      </c>
      <c r="B24" s="28">
        <v>0.14000000000000001</v>
      </c>
      <c r="C24" s="28">
        <v>0.4</v>
      </c>
      <c r="D24" s="28"/>
    </row>
    <row r="25" spans="1:5" x14ac:dyDescent="0.35">
      <c r="A25">
        <v>3</v>
      </c>
      <c r="B25" s="28">
        <v>0.16</v>
      </c>
      <c r="C25" s="28">
        <v>0.35</v>
      </c>
      <c r="D25" s="28"/>
    </row>
    <row r="26" spans="1:5" x14ac:dyDescent="0.35">
      <c r="A26">
        <v>4</v>
      </c>
      <c r="B26" s="28">
        <v>0.18</v>
      </c>
      <c r="C26" s="28">
        <v>0.25</v>
      </c>
      <c r="D26" s="28"/>
    </row>
    <row r="27" spans="1:5" x14ac:dyDescent="0.35">
      <c r="A27">
        <v>5</v>
      </c>
      <c r="B27" s="28">
        <v>0.17</v>
      </c>
      <c r="C27" s="28">
        <v>0.5</v>
      </c>
      <c r="D27" s="28"/>
    </row>
    <row r="28" spans="1:5" x14ac:dyDescent="0.35">
      <c r="A28">
        <v>6</v>
      </c>
      <c r="B28" s="28">
        <v>0.2</v>
      </c>
      <c r="C28" s="28">
        <v>0.45</v>
      </c>
      <c r="D28" s="28"/>
    </row>
    <row r="29" spans="1:5" x14ac:dyDescent="0.35">
      <c r="A29">
        <v>7</v>
      </c>
      <c r="B29" s="28">
        <v>0.1</v>
      </c>
      <c r="C29" s="28">
        <v>0.65</v>
      </c>
      <c r="D29" s="28"/>
    </row>
    <row r="30" spans="1:5" x14ac:dyDescent="0.35">
      <c r="A30">
        <v>8</v>
      </c>
      <c r="B30" s="28">
        <v>0.13</v>
      </c>
      <c r="C30" s="28">
        <v>0.6</v>
      </c>
      <c r="D30" s="28"/>
    </row>
    <row r="31" spans="1:5" x14ac:dyDescent="0.35">
      <c r="A31">
        <v>9</v>
      </c>
      <c r="B31" s="28">
        <v>1.0000000000000009E-2</v>
      </c>
      <c r="C31" s="28">
        <v>0.7</v>
      </c>
      <c r="D31" s="28"/>
    </row>
    <row r="32" spans="1:5" x14ac:dyDescent="0.35">
      <c r="A32">
        <v>10</v>
      </c>
      <c r="B32" s="28">
        <v>0.08</v>
      </c>
      <c r="C32" s="28">
        <v>0.8</v>
      </c>
      <c r="D32" s="28"/>
    </row>
    <row r="35" spans="2:3" x14ac:dyDescent="0.35">
      <c r="C35" s="30"/>
    </row>
    <row r="36" spans="2:3" x14ac:dyDescent="0.35">
      <c r="C36" s="30"/>
    </row>
    <row r="37" spans="2:3" x14ac:dyDescent="0.35">
      <c r="B37" s="29"/>
    </row>
    <row r="38" spans="2:3" x14ac:dyDescent="0.35">
      <c r="B38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Mediana_Quartile</vt:lpstr>
      <vt:lpstr>Distribuzione_frequenza_Moda</vt:lpstr>
      <vt:lpstr>Media_varianza_sqm</vt:lpstr>
      <vt:lpstr>Media_varianza_pesata</vt:lpstr>
      <vt:lpstr>Varianza a confronto</vt:lpstr>
      <vt:lpstr>Covarianza</vt:lpstr>
      <vt:lpstr>Esercizi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CANNATA VITTORIA [FA0300042]</dc:creator>
  <cp:lastModifiedBy>CANNATA VITTORIA [FA0300042]</cp:lastModifiedBy>
  <dcterms:created xsi:type="dcterms:W3CDTF">2024-09-09T09:52:17Z</dcterms:created>
  <dcterms:modified xsi:type="dcterms:W3CDTF">2024-09-25T10:40:53Z</dcterms:modified>
</cp:coreProperties>
</file>