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co\Documents\MEGAsync\Didattica\ET\24-25\Esercizi\Condizionamento\"/>
    </mc:Choice>
  </mc:AlternateContent>
  <xr:revisionPtr revIDLastSave="0" documentId="8_{E7DC62A1-BEA7-460B-AA95-7C6F55BDE987}" xr6:coauthVersionLast="47" xr6:coauthVersionMax="47" xr10:uidLastSave="{00000000-0000-0000-0000-000000000000}"/>
  <bookViews>
    <workbookView xWindow="-108" yWindow="-108" windowWidth="23256" windowHeight="12456" tabRatio="440" xr2:uid="{00000000-000D-0000-FFFF-FFFF00000000}"/>
  </bookViews>
  <sheets>
    <sheet name="Sum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71" i="1"/>
  <c r="B68" i="1"/>
  <c r="B65" i="1"/>
  <c r="B63" i="1"/>
  <c r="B61" i="1"/>
  <c r="B59" i="1"/>
  <c r="B50" i="1"/>
  <c r="B51" i="1" s="1"/>
  <c r="B52" i="1" s="1"/>
  <c r="B53" i="1" s="1"/>
  <c r="B47" i="1"/>
  <c r="B46" i="1"/>
  <c r="B39" i="1"/>
  <c r="B32" i="1"/>
  <c r="B44" i="1"/>
  <c r="B25" i="1"/>
  <c r="B24" i="1"/>
  <c r="B23" i="1"/>
  <c r="B22" i="1"/>
  <c r="B19" i="1"/>
  <c r="B18" i="1"/>
  <c r="B15" i="1"/>
  <c r="B16" i="1"/>
  <c r="B14" i="1"/>
  <c r="B13" i="1"/>
  <c r="B37" i="1" l="1"/>
</calcChain>
</file>

<file path=xl/sharedStrings.xml><?xml version="1.0" encoding="utf-8"?>
<sst xmlns="http://schemas.openxmlformats.org/spreadsheetml/2006/main" count="133" uniqueCount="84">
  <si>
    <t>%</t>
  </si>
  <si>
    <t>t_int</t>
  </si>
  <si>
    <t>°C</t>
  </si>
  <si>
    <t>phi_int</t>
  </si>
  <si>
    <t>V</t>
  </si>
  <si>
    <t>m^3</t>
  </si>
  <si>
    <t>vent</t>
  </si>
  <si>
    <t>sens</t>
  </si>
  <si>
    <t>lat</t>
  </si>
  <si>
    <t>Q_sens</t>
  </si>
  <si>
    <t>W</t>
  </si>
  <si>
    <t>Q_lat</t>
  </si>
  <si>
    <t>r1</t>
  </si>
  <si>
    <t>r2</t>
  </si>
  <si>
    <t xml:space="preserve"> </t>
  </si>
  <si>
    <t>G_rinn</t>
  </si>
  <si>
    <t>m^3/h</t>
  </si>
  <si>
    <t>G_max</t>
  </si>
  <si>
    <t>n_max</t>
  </si>
  <si>
    <t>5-6</t>
  </si>
  <si>
    <t>G_tot</t>
  </si>
  <si>
    <t>G_ric</t>
  </si>
  <si>
    <t>x_a</t>
  </si>
  <si>
    <t>x_E</t>
  </si>
  <si>
    <t>h_A</t>
  </si>
  <si>
    <t>kJ/kg</t>
  </si>
  <si>
    <t>h_E</t>
  </si>
  <si>
    <t>gv/kga</t>
  </si>
  <si>
    <t>x_M</t>
  </si>
  <si>
    <t>theta_s</t>
  </si>
  <si>
    <t>cp_au</t>
  </si>
  <si>
    <t>cp_a</t>
  </si>
  <si>
    <t>cp_v</t>
  </si>
  <si>
    <t>Delta theta</t>
  </si>
  <si>
    <t>Q_tot</t>
  </si>
  <si>
    <t>theta_I</t>
  </si>
  <si>
    <t>K</t>
  </si>
  <si>
    <t>G</t>
  </si>
  <si>
    <t>h_p</t>
  </si>
  <si>
    <t>h_S</t>
  </si>
  <si>
    <t>h_M</t>
  </si>
  <si>
    <t>FB</t>
  </si>
  <si>
    <t>m_l</t>
  </si>
  <si>
    <t>x_p</t>
  </si>
  <si>
    <t>g_v/kg_a</t>
  </si>
  <si>
    <t>kg/s</t>
  </si>
  <si>
    <t>c_l</t>
  </si>
  <si>
    <t>kJ/(kg K)</t>
  </si>
  <si>
    <t>phi_r</t>
  </si>
  <si>
    <t>kW</t>
  </si>
  <si>
    <t>phi_l</t>
  </si>
  <si>
    <t>phi_post</t>
  </si>
  <si>
    <t>h_i</t>
  </si>
  <si>
    <t>cl</t>
  </si>
  <si>
    <t>portata acqua refrigerazione</t>
  </si>
  <si>
    <t>Q_sens_tot</t>
  </si>
  <si>
    <t>r_0</t>
  </si>
  <si>
    <t>calore latente</t>
  </si>
  <si>
    <t>kJ/g_V</t>
  </si>
  <si>
    <t>G'_ric</t>
  </si>
  <si>
    <t>x_i</t>
  </si>
  <si>
    <t>extern</t>
  </si>
  <si>
    <t>t_ext</t>
  </si>
  <si>
    <t>phi_ext</t>
  </si>
  <si>
    <t>people</t>
  </si>
  <si>
    <t>m^3/s/person</t>
  </si>
  <si>
    <t>W/person</t>
  </si>
  <si>
    <t>Q_sperson</t>
  </si>
  <si>
    <t>air change rate</t>
  </si>
  <si>
    <t>theta_w_in</t>
  </si>
  <si>
    <t>theta_w_out</t>
  </si>
  <si>
    <t>theta_coil_m</t>
  </si>
  <si>
    <t>Dx</t>
  </si>
  <si>
    <t>G_ren/G_tot</t>
  </si>
  <si>
    <t>without water from condensation</t>
  </si>
  <si>
    <t>specific heat of water with glicole</t>
  </si>
  <si>
    <t>m_wc</t>
  </si>
  <si>
    <t>mass flow rate of postheating coil</t>
  </si>
  <si>
    <t>m_wh</t>
  </si>
  <si>
    <t>mass water heating coil</t>
  </si>
  <si>
    <t>extern RH</t>
  </si>
  <si>
    <t>internal t</t>
  </si>
  <si>
    <t>internal RH</t>
  </si>
  <si>
    <t>kgv/kga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</si>
</sst>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quotePrefix="1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topLeftCell="A68" zoomScale="160" zoomScaleNormal="160" workbookViewId="0">
      <selection activeCell="B77" sqref="B77"/>
    </sheetView>
  </sheetViews>
  <sheetFormatPr defaultRowHeight="14.4" x14ac:dyDescent="0.3"/>
  <cols>
    <col min="1" max="1" width="13.109375" customWidth="1"/>
    <col min="2" max="2" width="14.5546875" customWidth="1"/>
  </cols>
  <sheetData>
    <row r="1" spans="1:4" x14ac:dyDescent="0.3">
      <c r="A1" t="s">
        <v>62</v>
      </c>
      <c r="B1">
        <v>35</v>
      </c>
      <c r="C1" t="s">
        <v>2</v>
      </c>
      <c r="D1" t="s">
        <v>61</v>
      </c>
    </row>
    <row r="2" spans="1:4" x14ac:dyDescent="0.3">
      <c r="A2" t="s">
        <v>63</v>
      </c>
      <c r="B2">
        <v>70</v>
      </c>
      <c r="C2" t="s">
        <v>0</v>
      </c>
      <c r="D2" t="s">
        <v>80</v>
      </c>
    </row>
    <row r="3" spans="1:4" x14ac:dyDescent="0.3">
      <c r="A3" t="s">
        <v>1</v>
      </c>
      <c r="B3">
        <v>27</v>
      </c>
      <c r="C3" t="s">
        <v>2</v>
      </c>
      <c r="D3" t="s">
        <v>81</v>
      </c>
    </row>
    <row r="4" spans="1:4" x14ac:dyDescent="0.3">
      <c r="A4" t="s">
        <v>3</v>
      </c>
      <c r="B4">
        <v>50</v>
      </c>
      <c r="C4" t="s">
        <v>0</v>
      </c>
      <c r="D4" t="s">
        <v>82</v>
      </c>
    </row>
    <row r="6" spans="1:4" x14ac:dyDescent="0.3">
      <c r="A6" t="s">
        <v>4</v>
      </c>
      <c r="B6">
        <v>2861</v>
      </c>
      <c r="C6" t="s">
        <v>5</v>
      </c>
    </row>
    <row r="7" spans="1:4" x14ac:dyDescent="0.3">
      <c r="A7" t="s">
        <v>64</v>
      </c>
      <c r="B7">
        <v>250</v>
      </c>
    </row>
    <row r="8" spans="1:4" x14ac:dyDescent="0.3">
      <c r="A8" t="s">
        <v>6</v>
      </c>
      <c r="B8">
        <v>8.0000000000000002E-3</v>
      </c>
      <c r="C8" t="s">
        <v>65</v>
      </c>
    </row>
    <row r="9" spans="1:4" x14ac:dyDescent="0.3">
      <c r="A9" t="s">
        <v>7</v>
      </c>
      <c r="B9">
        <v>70</v>
      </c>
      <c r="C9" t="s">
        <v>66</v>
      </c>
    </row>
    <row r="10" spans="1:4" x14ac:dyDescent="0.3">
      <c r="A10" t="s">
        <v>8</v>
      </c>
      <c r="B10">
        <v>50</v>
      </c>
      <c r="C10" t="s">
        <v>66</v>
      </c>
    </row>
    <row r="12" spans="1:4" x14ac:dyDescent="0.3">
      <c r="A12" t="s">
        <v>9</v>
      </c>
      <c r="B12">
        <v>19781</v>
      </c>
      <c r="C12" t="s">
        <v>10</v>
      </c>
    </row>
    <row r="13" spans="1:4" x14ac:dyDescent="0.3">
      <c r="A13" t="s">
        <v>67</v>
      </c>
      <c r="B13">
        <f>B7*B9</f>
        <v>17500</v>
      </c>
      <c r="C13" t="s">
        <v>10</v>
      </c>
    </row>
    <row r="14" spans="1:4" x14ac:dyDescent="0.3">
      <c r="A14" t="s">
        <v>11</v>
      </c>
      <c r="B14">
        <f>B7*B10</f>
        <v>12500</v>
      </c>
      <c r="C14" t="s">
        <v>10</v>
      </c>
    </row>
    <row r="15" spans="1:4" x14ac:dyDescent="0.3">
      <c r="A15" t="s">
        <v>55</v>
      </c>
      <c r="B15">
        <f>B12+B13</f>
        <v>37281</v>
      </c>
      <c r="C15" t="s">
        <v>10</v>
      </c>
    </row>
    <row r="16" spans="1:4" x14ac:dyDescent="0.3">
      <c r="A16" t="s">
        <v>34</v>
      </c>
      <c r="B16">
        <f>B15+B14</f>
        <v>49781</v>
      </c>
      <c r="C16" t="s">
        <v>10</v>
      </c>
    </row>
    <row r="17" spans="1:4" x14ac:dyDescent="0.3">
      <c r="A17" t="s">
        <v>56</v>
      </c>
      <c r="B17">
        <v>2500</v>
      </c>
      <c r="C17" t="s">
        <v>25</v>
      </c>
      <c r="D17" t="s">
        <v>57</v>
      </c>
    </row>
    <row r="18" spans="1:4" x14ac:dyDescent="0.3">
      <c r="A18" t="s">
        <v>12</v>
      </c>
      <c r="B18" s="3">
        <f>B16/(B14/B17/1000*1000)/1000</f>
        <v>9.9562000000000008</v>
      </c>
      <c r="C18" t="s">
        <v>58</v>
      </c>
    </row>
    <row r="19" spans="1:4" x14ac:dyDescent="0.3">
      <c r="A19" t="s">
        <v>13</v>
      </c>
      <c r="B19" s="6">
        <f>B15/B16</f>
        <v>0.74890018280066695</v>
      </c>
    </row>
    <row r="20" spans="1:4" x14ac:dyDescent="0.3">
      <c r="A20" t="s">
        <v>18</v>
      </c>
      <c r="B20" s="1" t="s">
        <v>19</v>
      </c>
      <c r="C20" t="s">
        <v>68</v>
      </c>
    </row>
    <row r="22" spans="1:4" x14ac:dyDescent="0.3">
      <c r="A22" t="s">
        <v>15</v>
      </c>
      <c r="B22">
        <f>B7*B8*3600</f>
        <v>7200</v>
      </c>
      <c r="C22" t="s">
        <v>16</v>
      </c>
    </row>
    <row r="23" spans="1:4" x14ac:dyDescent="0.3">
      <c r="A23" t="s">
        <v>17</v>
      </c>
      <c r="B23">
        <f>B6*5</f>
        <v>14305</v>
      </c>
      <c r="C23" t="s">
        <v>16</v>
      </c>
    </row>
    <row r="24" spans="1:4" x14ac:dyDescent="0.3">
      <c r="A24" t="s">
        <v>20</v>
      </c>
      <c r="B24">
        <f>B23</f>
        <v>14305</v>
      </c>
      <c r="C24" t="s">
        <v>16</v>
      </c>
      <c r="D24" t="s">
        <v>14</v>
      </c>
    </row>
    <row r="25" spans="1:4" x14ac:dyDescent="0.3">
      <c r="A25" t="s">
        <v>21</v>
      </c>
      <c r="B25">
        <f>B24-B22</f>
        <v>7105</v>
      </c>
      <c r="C25" t="s">
        <v>16</v>
      </c>
    </row>
    <row r="27" spans="1:4" x14ac:dyDescent="0.3">
      <c r="A27" t="s">
        <v>22</v>
      </c>
      <c r="B27">
        <v>1.125E-2</v>
      </c>
      <c r="C27" t="s">
        <v>83</v>
      </c>
    </row>
    <row r="28" spans="1:4" x14ac:dyDescent="0.3">
      <c r="A28" t="s">
        <v>23</v>
      </c>
      <c r="B28">
        <v>2.5250000000000002E-2</v>
      </c>
      <c r="C28" t="s">
        <v>83</v>
      </c>
    </row>
    <row r="29" spans="1:4" x14ac:dyDescent="0.3">
      <c r="A29" t="s">
        <v>24</v>
      </c>
      <c r="B29">
        <v>56</v>
      </c>
      <c r="C29" t="s">
        <v>25</v>
      </c>
    </row>
    <row r="30" spans="1:4" x14ac:dyDescent="0.3">
      <c r="A30" t="s">
        <v>26</v>
      </c>
      <c r="B30">
        <v>100</v>
      </c>
      <c r="C30" t="s">
        <v>25</v>
      </c>
    </row>
    <row r="32" spans="1:4" x14ac:dyDescent="0.3">
      <c r="A32" t="s">
        <v>28</v>
      </c>
      <c r="B32" s="6">
        <f>(B27*B25+B28*B22)/B24</f>
        <v>1.8296487242222999E-2</v>
      </c>
      <c r="C32" t="s">
        <v>27</v>
      </c>
    </row>
    <row r="34" spans="1:3" x14ac:dyDescent="0.3">
      <c r="A34" t="s">
        <v>69</v>
      </c>
      <c r="B34">
        <v>7</v>
      </c>
      <c r="C34" t="s">
        <v>2</v>
      </c>
    </row>
    <row r="35" spans="1:3" x14ac:dyDescent="0.3">
      <c r="A35" t="s">
        <v>70</v>
      </c>
      <c r="B35">
        <v>12</v>
      </c>
      <c r="C35" t="s">
        <v>2</v>
      </c>
    </row>
    <row r="37" spans="1:3" x14ac:dyDescent="0.3">
      <c r="A37" t="s">
        <v>71</v>
      </c>
      <c r="B37">
        <f>AVERAGE(B34:B35)</f>
        <v>9.5</v>
      </c>
      <c r="C37" t="s">
        <v>2</v>
      </c>
    </row>
    <row r="38" spans="1:3" x14ac:dyDescent="0.3">
      <c r="A38" t="s">
        <v>72</v>
      </c>
      <c r="B38">
        <v>10</v>
      </c>
      <c r="C38" t="s">
        <v>44</v>
      </c>
    </row>
    <row r="39" spans="1:3" x14ac:dyDescent="0.3">
      <c r="A39" t="s">
        <v>29</v>
      </c>
      <c r="B39">
        <f>B37+3</f>
        <v>12.5</v>
      </c>
      <c r="C39" t="s">
        <v>2</v>
      </c>
    </row>
    <row r="40" spans="1:3" x14ac:dyDescent="0.3">
      <c r="A40" t="s">
        <v>73</v>
      </c>
      <c r="C40" t="s">
        <v>0</v>
      </c>
    </row>
    <row r="42" spans="1:3" x14ac:dyDescent="0.3">
      <c r="A42" t="s">
        <v>31</v>
      </c>
      <c r="B42">
        <v>1.0049999999999999</v>
      </c>
      <c r="C42" t="s">
        <v>47</v>
      </c>
    </row>
    <row r="43" spans="1:3" x14ac:dyDescent="0.3">
      <c r="A43" t="s">
        <v>32</v>
      </c>
      <c r="B43">
        <v>1.875</v>
      </c>
      <c r="C43" t="s">
        <v>47</v>
      </c>
    </row>
    <row r="44" spans="1:3" x14ac:dyDescent="0.3">
      <c r="A44" t="s">
        <v>30</v>
      </c>
      <c r="B44" s="3">
        <f>B42+B27*B43</f>
        <v>1.0260937499999998</v>
      </c>
      <c r="C44" t="s">
        <v>47</v>
      </c>
    </row>
    <row r="45" spans="1:3" x14ac:dyDescent="0.3">
      <c r="A45" t="s">
        <v>46</v>
      </c>
      <c r="B45">
        <v>4.1870000000000003</v>
      </c>
      <c r="C45" t="s">
        <v>47</v>
      </c>
    </row>
    <row r="46" spans="1:3" x14ac:dyDescent="0.3">
      <c r="A46" t="s">
        <v>33</v>
      </c>
      <c r="B46" s="2">
        <f>B15/1000/B44/(B24/3600)/1.2</f>
        <v>7.6196303560316938</v>
      </c>
      <c r="C46" t="s">
        <v>36</v>
      </c>
    </row>
    <row r="47" spans="1:3" x14ac:dyDescent="0.3">
      <c r="A47" t="s">
        <v>35</v>
      </c>
      <c r="B47" s="2">
        <f>B3-B46</f>
        <v>19.380369643968308</v>
      </c>
      <c r="C47" t="s">
        <v>2</v>
      </c>
    </row>
    <row r="49" spans="1:6" x14ac:dyDescent="0.3">
      <c r="A49" t="s">
        <v>35</v>
      </c>
      <c r="B49">
        <v>19</v>
      </c>
      <c r="C49" t="s">
        <v>2</v>
      </c>
    </row>
    <row r="50" spans="1:6" x14ac:dyDescent="0.3">
      <c r="A50" t="s">
        <v>33</v>
      </c>
      <c r="B50">
        <f>B3-B49</f>
        <v>8</v>
      </c>
      <c r="C50" t="s">
        <v>36</v>
      </c>
    </row>
    <row r="51" spans="1:6" x14ac:dyDescent="0.3">
      <c r="A51" t="s">
        <v>37</v>
      </c>
      <c r="B51" s="2">
        <f>B15/1000/B44/1.2/B50*3600</f>
        <v>13624.851530379172</v>
      </c>
      <c r="C51" t="s">
        <v>16</v>
      </c>
    </row>
    <row r="52" spans="1:6" x14ac:dyDescent="0.3">
      <c r="A52" t="s">
        <v>59</v>
      </c>
      <c r="B52" s="5">
        <f>B51-B22</f>
        <v>6424.8515303791719</v>
      </c>
      <c r="C52" t="s">
        <v>16</v>
      </c>
    </row>
    <row r="53" spans="1:6" x14ac:dyDescent="0.3">
      <c r="A53" t="s">
        <v>28</v>
      </c>
      <c r="B53" s="6">
        <f>(B52*B27+B22*B28)/B51</f>
        <v>1.8648245755210426E-2</v>
      </c>
      <c r="C53" t="s">
        <v>44</v>
      </c>
    </row>
    <row r="55" spans="1:6" x14ac:dyDescent="0.3">
      <c r="A55" t="s">
        <v>38</v>
      </c>
      <c r="B55">
        <v>39</v>
      </c>
      <c r="C55" t="s">
        <v>25</v>
      </c>
    </row>
    <row r="56" spans="1:6" x14ac:dyDescent="0.3">
      <c r="A56" t="s">
        <v>39</v>
      </c>
      <c r="B56">
        <v>35.5</v>
      </c>
      <c r="C56" t="s">
        <v>25</v>
      </c>
      <c r="D56" t="s">
        <v>43</v>
      </c>
      <c r="F56" t="s">
        <v>44</v>
      </c>
    </row>
    <row r="57" spans="1:6" x14ac:dyDescent="0.3">
      <c r="A57" t="s">
        <v>40</v>
      </c>
      <c r="B57">
        <v>79.5</v>
      </c>
      <c r="C57" t="s">
        <v>25</v>
      </c>
    </row>
    <row r="58" spans="1:6" x14ac:dyDescent="0.3">
      <c r="A58" t="s">
        <v>60</v>
      </c>
      <c r="B58">
        <v>9.75E-3</v>
      </c>
      <c r="C58" t="s">
        <v>27</v>
      </c>
    </row>
    <row r="59" spans="1:6" x14ac:dyDescent="0.3">
      <c r="A59" t="s">
        <v>41</v>
      </c>
      <c r="B59" s="4">
        <f>(B55-B56)/(B57-B56)</f>
        <v>7.9545454545454544E-2</v>
      </c>
    </row>
    <row r="61" spans="1:6" x14ac:dyDescent="0.3">
      <c r="A61" t="s">
        <v>42</v>
      </c>
      <c r="B61" s="6">
        <f>B51/3600*1.2*(B53-B58)</f>
        <v>4.041242576518958E-2</v>
      </c>
      <c r="C61" t="s">
        <v>45</v>
      </c>
    </row>
    <row r="63" spans="1:6" x14ac:dyDescent="0.3">
      <c r="A63" t="s">
        <v>48</v>
      </c>
      <c r="B63" s="2">
        <f>B51/3600*1.2*(B57-B56)</f>
        <v>199.83115577889453</v>
      </c>
      <c r="C63" t="s">
        <v>49</v>
      </c>
      <c r="D63" t="s">
        <v>74</v>
      </c>
    </row>
    <row r="64" spans="1:6" x14ac:dyDescent="0.3">
      <c r="A64" t="s">
        <v>48</v>
      </c>
      <c r="B64" s="2"/>
      <c r="C64" t="s">
        <v>49</v>
      </c>
    </row>
    <row r="65" spans="1:4" x14ac:dyDescent="0.3">
      <c r="A65" t="s">
        <v>50</v>
      </c>
      <c r="B65" s="2">
        <f>B61*2500</f>
        <v>101.03106441297395</v>
      </c>
      <c r="C65" t="s">
        <v>49</v>
      </c>
    </row>
    <row r="67" spans="1:4" x14ac:dyDescent="0.3">
      <c r="A67" t="s">
        <v>52</v>
      </c>
      <c r="B67">
        <v>44</v>
      </c>
      <c r="C67" t="s">
        <v>25</v>
      </c>
    </row>
    <row r="68" spans="1:4" x14ac:dyDescent="0.3">
      <c r="A68" t="s">
        <v>51</v>
      </c>
      <c r="B68" s="2">
        <f>B51/3600*1.2*(B67-B55)</f>
        <v>22.708085883965285</v>
      </c>
      <c r="C68" t="s">
        <v>49</v>
      </c>
    </row>
    <row r="69" spans="1:4" x14ac:dyDescent="0.3">
      <c r="A69" t="s">
        <v>54</v>
      </c>
    </row>
    <row r="70" spans="1:4" x14ac:dyDescent="0.3">
      <c r="A70" t="s">
        <v>53</v>
      </c>
      <c r="B70">
        <v>4.0789999999999997</v>
      </c>
      <c r="C70" t="s">
        <v>47</v>
      </c>
      <c r="D70" t="s">
        <v>75</v>
      </c>
    </row>
    <row r="71" spans="1:4" x14ac:dyDescent="0.3">
      <c r="A71" t="s">
        <v>76</v>
      </c>
      <c r="B71" s="2">
        <f>B16/1000/B70/(B35-B34)</f>
        <v>2.4408433439568524</v>
      </c>
      <c r="C71" t="s">
        <v>45</v>
      </c>
    </row>
    <row r="73" spans="1:4" x14ac:dyDescent="0.3">
      <c r="A73" t="s">
        <v>77</v>
      </c>
    </row>
    <row r="74" spans="1:4" x14ac:dyDescent="0.3">
      <c r="A74" t="s">
        <v>53</v>
      </c>
      <c r="B74">
        <v>4.1870000000000003</v>
      </c>
      <c r="C74" t="s">
        <v>47</v>
      </c>
    </row>
    <row r="75" spans="1:4" x14ac:dyDescent="0.3">
      <c r="A75" t="s">
        <v>69</v>
      </c>
      <c r="B75">
        <v>60</v>
      </c>
      <c r="C75" t="s">
        <v>2</v>
      </c>
    </row>
    <row r="76" spans="1:4" x14ac:dyDescent="0.3">
      <c r="A76" t="s">
        <v>70</v>
      </c>
      <c r="B76">
        <v>50</v>
      </c>
      <c r="C76" t="s">
        <v>2</v>
      </c>
    </row>
    <row r="77" spans="1:4" x14ac:dyDescent="0.3">
      <c r="A77" t="s">
        <v>78</v>
      </c>
      <c r="B77" s="4">
        <f>B68/B74/(B75-B76)</f>
        <v>0.54234740587449926</v>
      </c>
      <c r="C77" t="s">
        <v>45</v>
      </c>
      <c r="D7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Summer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MANZAN MARCO</cp:lastModifiedBy>
  <dcterms:created xsi:type="dcterms:W3CDTF">2022-04-01T08:19:27Z</dcterms:created>
  <dcterms:modified xsi:type="dcterms:W3CDTF">2025-05-22T08:09:48Z</dcterms:modified>
</cp:coreProperties>
</file>