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"/>
    </mc:Choice>
  </mc:AlternateContent>
  <xr:revisionPtr revIDLastSave="0" documentId="13_ncr:1_{1F2ED1D0-8C9B-4F55-8C69-7936EC5A1C45}" xr6:coauthVersionLast="47" xr6:coauthVersionMax="47" xr10:uidLastSave="{00000000-0000-0000-0000-000000000000}"/>
  <bookViews>
    <workbookView xWindow="28680" yWindow="-120" windowWidth="29040" windowHeight="15720" tabRatio="423" firstSheet="1" activeTab="3" xr2:uid="{41B5068B-156A-4CCE-8EF8-B93367DF2E57}"/>
  </bookViews>
  <sheets>
    <sheet name="Data" sheetId="2" r:id="rId1"/>
    <sheet name="sun position" sheetId="4" r:id="rId2"/>
    <sheet name="ExternalRadiation" sheetId="6" r:id="rId3"/>
    <sheet name="radiazione" sheetId="5" r:id="rId4"/>
  </sheets>
  <definedNames>
    <definedName name="a_1">Data!$B$1</definedName>
    <definedName name="a_2">Data!$B$2</definedName>
    <definedName name="a_3">Data!$B$3</definedName>
    <definedName name="a_4">Data!$B$4</definedName>
    <definedName name="a_5">Data!$B$5</definedName>
    <definedName name="ab">radiazione!$B$18</definedName>
    <definedName name="ad">radiazione!$B$19</definedName>
    <definedName name="beta">'sun position'!$B$13</definedName>
    <definedName name="betaR">'sun position'!$B$12</definedName>
    <definedName name="declination">'sun position'!$B$3</definedName>
    <definedName name="declR">'sun position'!$B$7</definedName>
    <definedName name="DST">Data!$B$16</definedName>
    <definedName name="E_0">ExternalRadiation!$B$8</definedName>
    <definedName name="ET">Data!$B$17</definedName>
    <definedName name="H">'sun position'!$B$5</definedName>
    <definedName name="H_R">'sun position'!$B$6</definedName>
    <definedName name="Lat">Data!$B$14</definedName>
    <definedName name="latR">'sun position'!$B$4</definedName>
    <definedName name="Lon">Data!$B$13</definedName>
    <definedName name="n">Data!$B$8</definedName>
    <definedName name="omega">'sun position'!$B$5</definedName>
    <definedName name="omegaR">'sun position'!$B$6</definedName>
    <definedName name="orbit_angle">Data!$B$9</definedName>
    <definedName name="orbitA">Data!$B$9</definedName>
    <definedName name="refM">Data!$B$15</definedName>
    <definedName name="SolarConstant">ExternalRadiation!$B$1</definedName>
    <definedName name="t_is">Data!$B$19</definedName>
    <definedName name="t_ora">Data!$B$19</definedName>
    <definedName name="t_sa">Data!$B$21</definedName>
    <definedName name="tau_b">radiazione!$B$15</definedName>
    <definedName name="tau_d">radiazione!$B$16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B14" i="5"/>
  <c r="B13" i="5"/>
  <c r="B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B8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12" i="6"/>
  <c r="B7" i="6"/>
  <c r="B3" i="5"/>
  <c r="B2" i="5"/>
  <c r="B19" i="2"/>
  <c r="B8" i="2"/>
  <c r="H12" i="2" l="1"/>
  <c r="G12" i="2"/>
  <c r="E12" i="2"/>
  <c r="D12" i="2"/>
  <c r="B13" i="2" s="1"/>
  <c r="B14" i="2" l="1"/>
  <c r="B9" i="2"/>
  <c r="B17" i="2" s="1"/>
  <c r="B21" i="2" s="1"/>
  <c r="B3" i="4"/>
  <c r="B7" i="4" s="1"/>
  <c r="B1" i="4"/>
  <c r="B4" i="4"/>
  <c r="B2" i="4"/>
  <c r="B5" i="4" l="1"/>
  <c r="B22" i="2"/>
  <c r="B6" i="4" l="1"/>
  <c r="B11" i="4" l="1"/>
  <c r="B12" i="4" s="1"/>
  <c r="B24" i="4" l="1"/>
  <c r="B25" i="4" s="1"/>
  <c r="B26" i="4" s="1"/>
  <c r="B13" i="4"/>
  <c r="B16" i="4"/>
  <c r="B17" i="4" s="1"/>
  <c r="B18" i="4" s="1"/>
  <c r="B20" i="4"/>
  <c r="B21" i="4" l="1"/>
  <c r="B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</author>
  </authors>
  <commentList>
    <comment ref="A9" authorId="0" shapeId="0" xr:uid="{11AB3434-E80F-4BD6-8A46-7B534DA5F605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orbit angle
</t>
        </r>
      </text>
    </comment>
    <comment ref="A15" authorId="0" shapeId="0" xr:uid="{1F284C7B-F586-4E49-8673-ACEA47B6702D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reference meridian</t>
        </r>
      </text>
    </comment>
    <comment ref="A16" authorId="0" shapeId="0" xr:uid="{86F590AC-F02B-4029-9C6A-E998B2900F94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dailight saving time</t>
        </r>
      </text>
    </comment>
    <comment ref="A17" authorId="0" shapeId="0" xr:uid="{9A77AEB1-B200-4F3D-B504-022616076ECB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equation of time</t>
        </r>
      </text>
    </comment>
    <comment ref="A19" authorId="0" shapeId="0" xr:uid="{94DE024D-164A-4F4F-8C8D-E87509EDD530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clock hour</t>
        </r>
      </text>
    </comment>
    <comment ref="A21" authorId="0" shapeId="0" xr:uid="{D9E25506-3915-48F3-99BC-2312E9E42337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solar time</t>
        </r>
      </text>
    </comment>
    <comment ref="A22" authorId="0" shapeId="0" xr:uid="{57548176-1F4F-44FD-8400-1AD81CD6DE47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tsa in ore minuti secondi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</author>
  </authors>
  <commentList>
    <comment ref="A6" authorId="0" shapeId="0" xr:uid="{3B90419D-A21C-4E05-A2AF-97215F2BF1D7}">
      <text>
        <r>
          <rPr>
            <b/>
            <sz val="9"/>
            <color indexed="81"/>
            <rFont val="Tahoma"/>
            <charset val="1"/>
          </rPr>
          <t>marco:</t>
        </r>
        <r>
          <rPr>
            <sz val="9"/>
            <color indexed="81"/>
            <rFont val="Tahoma"/>
            <charset val="1"/>
          </rPr>
          <t xml:space="preserve">
orbit angle</t>
        </r>
      </text>
    </comment>
  </commentList>
</comments>
</file>

<file path=xl/sharedStrings.xml><?xml version="1.0" encoding="utf-8"?>
<sst xmlns="http://schemas.openxmlformats.org/spreadsheetml/2006/main" count="82" uniqueCount="65">
  <si>
    <t>a_1</t>
  </si>
  <si>
    <t>a_2</t>
  </si>
  <si>
    <t>a_3</t>
  </si>
  <si>
    <t>a_4</t>
  </si>
  <si>
    <t>a_5</t>
  </si>
  <si>
    <t>.</t>
  </si>
  <si>
    <t>Et</t>
  </si>
  <si>
    <t>n</t>
  </si>
  <si>
    <t>TS</t>
  </si>
  <si>
    <t>Trieste - Molo Bandiera</t>
  </si>
  <si>
    <t>Lat</t>
  </si>
  <si>
    <t>Lon</t>
  </si>
  <si>
    <t>t_is</t>
  </si>
  <si>
    <t>Latitude</t>
  </si>
  <si>
    <t>declination</t>
  </si>
  <si>
    <t>degree</t>
  </si>
  <si>
    <t>sin beta</t>
  </si>
  <si>
    <t>beta</t>
  </si>
  <si>
    <t>latR</t>
  </si>
  <si>
    <t>declR</t>
  </si>
  <si>
    <t>rad</t>
  </si>
  <si>
    <t>data</t>
  </si>
  <si>
    <t xml:space="preserve">t_sa </t>
  </si>
  <si>
    <t>orbitA</t>
  </si>
  <si>
    <t>refM</t>
  </si>
  <si>
    <t>DST</t>
  </si>
  <si>
    <t>h</t>
  </si>
  <si>
    <t>10:29:00</t>
  </si>
  <si>
    <t>t_sa</t>
  </si>
  <si>
    <t>hour</t>
  </si>
  <si>
    <t>H</t>
  </si>
  <si>
    <t>H_R</t>
  </si>
  <si>
    <t>solar height</t>
  </si>
  <si>
    <t>phi</t>
  </si>
  <si>
    <t>cos phi</t>
  </si>
  <si>
    <t>sen phi</t>
  </si>
  <si>
    <t>ashrae 2</t>
  </si>
  <si>
    <t>ashrae 1</t>
  </si>
  <si>
    <t>handbook</t>
  </si>
  <si>
    <t>data0</t>
  </si>
  <si>
    <t>phiR</t>
  </si>
  <si>
    <t>air mass</t>
  </si>
  <si>
    <t>m</t>
  </si>
  <si>
    <t>betaR</t>
  </si>
  <si>
    <t>SolarConstant</t>
  </si>
  <si>
    <t>E_0</t>
  </si>
  <si>
    <t>a_0</t>
  </si>
  <si>
    <t>orbit_angle</t>
  </si>
  <si>
    <t>W/m^2</t>
  </si>
  <si>
    <t>orbit_a</t>
  </si>
  <si>
    <t>tau_b</t>
  </si>
  <si>
    <t>tau_d</t>
  </si>
  <si>
    <t>tau_d_1</t>
  </si>
  <si>
    <t>data1</t>
  </si>
  <si>
    <t>data2</t>
  </si>
  <si>
    <t>n_1</t>
  </si>
  <si>
    <t>n_2</t>
  </si>
  <si>
    <t>tau_b_1</t>
  </si>
  <si>
    <t>tau_b_2</t>
  </si>
  <si>
    <t>dau_d_2</t>
  </si>
  <si>
    <t>ab</t>
  </si>
  <si>
    <t>ad</t>
  </si>
  <si>
    <t>E_b</t>
  </si>
  <si>
    <t>E_d</t>
  </si>
  <si>
    <t>W/n^2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</si>
</sst>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E+00"/>
    <numFmt numFmtId="165" formatCode="0.00000"/>
  </numFmts>
  <fonts count="5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 readingOrder="1"/>
    </xf>
    <xf numFmtId="164" fontId="1" fillId="0" borderId="0" xfId="0" applyNumberFormat="1" applyFont="1" applyAlignment="1">
      <alignment horizontal="center" vertical="center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center" vertical="center" wrapText="1" readingOrder="1"/>
    </xf>
    <xf numFmtId="21" fontId="0" fillId="0" borderId="0" xfId="0" quotePrefix="1" applyNumberForma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Solar</a:t>
            </a:r>
            <a:r>
              <a:rPr lang="en-US" baseline="0"/>
              <a:t> Radiation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ExternalRadiation!$C$12:$C$53</c:f>
              <c:numCache>
                <c:formatCode>General</c:formatCode>
                <c:ptCount val="42"/>
                <c:pt idx="0">
                  <c:v>1414.91335</c:v>
                </c:pt>
                <c:pt idx="1">
                  <c:v>1414.6083413283955</c:v>
                </c:pt>
                <c:pt idx="2">
                  <c:v>1413.0974722411715</c:v>
                </c:pt>
                <c:pt idx="3">
                  <c:v>1410.4245577041293</c:v>
                </c:pt>
                <c:pt idx="4">
                  <c:v>1406.6670969246966</c:v>
                </c:pt>
                <c:pt idx="5">
                  <c:v>1401.9331338954694</c:v>
                </c:pt>
                <c:pt idx="6">
                  <c:v>1396.3569514701294</c:v>
                </c:pt>
                <c:pt idx="7">
                  <c:v>1390.0938657270694</c:v>
                </c:pt>
                <c:pt idx="8">
                  <c:v>1383.3144347558623</c:v>
                </c:pt>
                <c:pt idx="9">
                  <c:v>1376.1984178136508</c:v>
                </c:pt>
                <c:pt idx="10">
                  <c:v>1368.9288157788046</c:v>
                </c:pt>
                <c:pt idx="11">
                  <c:v>1361.6862931455667</c:v>
                </c:pt>
                <c:pt idx="12">
                  <c:v>1354.6442289279867</c:v>
                </c:pt>
                <c:pt idx="13">
                  <c:v>1347.9645742063183</c:v>
                </c:pt>
                <c:pt idx="14">
                  <c:v>1341.7946145199567</c:v>
                </c:pt>
                <c:pt idx="15">
                  <c:v>1336.2646535271899</c:v>
                </c:pt>
                <c:pt idx="16">
                  <c:v>1331.4865579977943</c:v>
                </c:pt>
                <c:pt idx="17">
                  <c:v>1327.5530402791935</c:v>
                </c:pt>
                <c:pt idx="18">
                  <c:v>1324.537508535258</c:v>
                </c:pt>
                <c:pt idx="19">
                  <c:v>1322.4942910805376</c:v>
                </c:pt>
                <c:pt idx="20">
                  <c:v>1321.4590405843517</c:v>
                </c:pt>
                <c:pt idx="21">
                  <c:v>1321.4491460105608</c:v>
                </c:pt>
                <c:pt idx="22">
                  <c:v>1322.4640218463398</c:v>
                </c:pt>
                <c:pt idx="23">
                  <c:v>1324.4852004700754</c:v>
                </c:pt>
                <c:pt idx="24">
                  <c:v>1327.476217984062</c:v>
                </c:pt>
                <c:pt idx="25">
                  <c:v>1331.3823492556517</c:v>
                </c:pt>
                <c:pt idx="26">
                  <c:v>1336.1303069443445</c:v>
                </c:pt>
                <c:pt idx="27">
                  <c:v>1341.6280652492599</c:v>
                </c:pt>
                <c:pt idx="28">
                  <c:v>1347.7649965955741</c:v>
                </c:pt>
                <c:pt idx="29">
                  <c:v>1354.412514929247</c:v>
                </c:pt>
                <c:pt idx="30">
                  <c:v>1361.4254013429302</c:v>
                </c:pt>
                <c:pt idx="31">
                  <c:v>1368.6439473957294</c:v>
                </c:pt>
                <c:pt idx="32">
                  <c:v>1375.8969919696185</c:v>
                </c:pt>
                <c:pt idx="33">
                  <c:v>1383.0058540548757</c:v>
                </c:pt>
                <c:pt idx="34">
                  <c:v>1389.789083192582</c:v>
                </c:pt>
                <c:pt idx="35">
                  <c:v>1396.067868994948</c:v>
                </c:pt>
                <c:pt idx="36">
                  <c:v>1401.6718789211475</c:v>
                </c:pt>
                <c:pt idx="37">
                  <c:v>1406.4452364150188</c:v>
                </c:pt>
                <c:pt idx="38">
                  <c:v>1410.2523154371954</c:v>
                </c:pt>
                <c:pt idx="39">
                  <c:v>1412.9830163277777</c:v>
                </c:pt>
                <c:pt idx="40">
                  <c:v>1414.5572035580312</c:v>
                </c:pt>
                <c:pt idx="41">
                  <c:v>1414.8720941460517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0-48F5-BE98-AB687151E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206352"/>
        <c:axId val="2138207792"/>
      </c:lineChart>
      <c:catAx>
        <c:axId val="2138206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207792"/>
        <c:crosses val="autoZero"/>
        <c:auto val="1"/>
        <c:lblAlgn val="ctr"/>
        <c:lblOffset val="100"/>
        <c:noMultiLvlLbl val="0"/>
      </c:catAx>
      <c:valAx>
        <c:axId val="213820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2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240322</xdr:colOff>
      <xdr:row>6</xdr:row>
      <xdr:rowOff>146538</xdr:rowOff>
    </xdr:from>
    <xdr:to>
      <xdr:col>5</xdr:col>
      <xdr:colOff>323887</xdr:colOff>
      <xdr:row>9</xdr:row>
      <xdr:rowOff>2931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9F34B8-C4EE-D50C-9E81-5E3D3A3B5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553" y="1143000"/>
          <a:ext cx="1302765" cy="43668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18</xdr:row>
      <xdr:rowOff>13956</xdr:rowOff>
    </xdr:from>
    <xdr:to>
      <xdr:col>9</xdr:col>
      <xdr:colOff>328613</xdr:colOff>
      <xdr:row>20</xdr:row>
      <xdr:rowOff>67381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6E38CB5-A650-9E6A-CB81-6C92ABCD9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0881" y="3226079"/>
          <a:ext cx="3357563" cy="416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64170</xdr:colOff>
      <xdr:row>1</xdr:row>
      <xdr:rowOff>165163</xdr:rowOff>
    </xdr:from>
    <xdr:to>
      <xdr:col>6</xdr:col>
      <xdr:colOff>590853</xdr:colOff>
      <xdr:row>4</xdr:row>
      <xdr:rowOff>96683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BE0E27F9-8524-A73D-A624-FE64C62FD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633" y="349647"/>
          <a:ext cx="1732548" cy="471638"/>
        </a:xfrm>
        <a:prstGeom prst="rect">
          <a:avLst/>
        </a:prstGeom>
      </xdr:spPr>
    </xdr:pic>
    <xdr:clientData/>
  </xdr:twoCellAnchor>
  <xdr:twoCellAnchor>
    <xdr:from>
      <xdr:col>3</xdr:col>
      <xdr:colOff>246185</xdr:colOff>
      <xdr:row>9</xdr:row>
      <xdr:rowOff>76200</xdr:rowOff>
    </xdr:from>
    <xdr:to>
      <xdr:col>12</xdr:col>
      <xdr:colOff>257175</xdr:colOff>
      <xdr:row>10</xdr:row>
      <xdr:rowOff>53609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Oggetto 8">
              <a:extLst>
                <a:ext uri="{FF2B5EF4-FFF2-40B4-BE49-F238E27FC236}">
                  <a16:creationId xmlns:a16="http://schemas.microsoft.com/office/drawing/2014/main" id="{945A1078-3F73-9F41-263A-0964F9EED798}"/>
                </a:ext>
              </a:extLst>
            </xdr:cNvPr>
            <xdr:cNvSpPr txBox="1"/>
          </xdr:nvSpPr>
          <xdr:spPr bwMode="auto">
            <a:xfrm>
              <a:off x="2479431" y="1711569"/>
              <a:ext cx="5497390" cy="159117"/>
            </a:xfrm>
            <a:prstGeom prst="rect">
              <a:avLst/>
            </a:prstGeom>
            <a:solidFill>
              <a:srgbClr val="FFFFFF"/>
            </a:solidFill>
          </xdr:spPr>
          <xdr:txBody>
            <a:bodyPr wrap="square">
              <a:normAutofit fontScale="85000" lnSpcReduction="10000"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sin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1600" b="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</m:d>
                    <m:r>
                      <a:rPr lang="en-GB" sz="16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cos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1600" b="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GB" sz="16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×</m:t>
                    </m:r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cos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𝛿</m:t>
                        </m:r>
                      </m:e>
                    </m:d>
                    <m:r>
                      <a:rPr lang="en-GB" sz="16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×</m:t>
                    </m:r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cos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1600" b="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</m:d>
                    <m:r>
                      <a:rPr lang="en-GB" sz="16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sin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it-IT" sz="1600" b="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GB" sz="16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×</m:t>
                    </m:r>
                    <m:r>
                      <m:rPr>
                        <m:nor/>
                      </m:rPr>
                      <a:rPr lang="en-GB" sz="1600" i="0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sin</m:t>
                    </m:r>
                    <m:d>
                      <m:dPr>
                        <m:ctrlP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6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𝛿</m:t>
                        </m:r>
                      </m:e>
                    </m:d>
                  </m:oMath>
                </m:oMathPara>
              </a14:m>
              <a:endParaRPr lang="en-GB" sz="1600"/>
            </a:p>
          </xdr:txBody>
        </xdr:sp>
      </mc:Choice>
      <mc:Fallback xmlns="">
        <xdr:sp macro="" textlink="">
          <xdr:nvSpPr>
            <xdr:cNvPr id="3" name="Oggetto 8">
              <a:extLst>
                <a:ext uri="{FF2B5EF4-FFF2-40B4-BE49-F238E27FC236}">
                  <a16:creationId xmlns:a16="http://schemas.microsoft.com/office/drawing/2014/main" id="{945A1078-3F73-9F41-263A-0964F9EED798}"/>
                </a:ext>
              </a:extLst>
            </xdr:cNvPr>
            <xdr:cNvSpPr txBox="1"/>
          </xdr:nvSpPr>
          <xdr:spPr bwMode="auto">
            <a:xfrm>
              <a:off x="2479431" y="1711569"/>
              <a:ext cx="5497390" cy="159117"/>
            </a:xfrm>
            <a:prstGeom prst="rect">
              <a:avLst/>
            </a:prstGeom>
            <a:solidFill>
              <a:srgbClr val="FFFFFF"/>
            </a:solidFill>
          </xdr:spPr>
          <xdr:txBody>
            <a:bodyPr wrap="square">
              <a:normAutofit fontScale="85000" lnSpcReduction="10000"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GB" sz="16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"sin" (</a:t>
              </a:r>
              <a:r>
                <a:rPr lang="it-IT" sz="1600" b="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𝛽)</a:t>
              </a:r>
              <a:r>
                <a:rPr lang="en-GB" sz="16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="cos" (</a:t>
              </a:r>
              <a:r>
                <a:rPr lang="it-IT" sz="1600" b="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𝐿)</a:t>
              </a:r>
              <a:r>
                <a:rPr lang="en-GB" sz="16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×"cos" (𝛿)×"cos" (</a:t>
              </a:r>
              <a:r>
                <a:rPr lang="it-IT" sz="1600" b="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𝐻)</a:t>
              </a:r>
              <a:r>
                <a:rPr lang="en-GB" sz="16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+"sin" (</a:t>
              </a:r>
              <a:r>
                <a:rPr lang="it-IT" sz="1600" b="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𝐿)</a:t>
              </a:r>
              <a:r>
                <a:rPr lang="en-GB" sz="16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×"sin" (𝛿)</a:t>
              </a:r>
              <a:endParaRPr lang="en-GB" sz="1600"/>
            </a:p>
          </xdr:txBody>
        </xdr:sp>
      </mc:Fallback>
    </mc:AlternateContent>
    <xdr:clientData/>
  </xdr:twoCellAnchor>
  <xdr:twoCellAnchor>
    <xdr:from>
      <xdr:col>2</xdr:col>
      <xdr:colOff>386861</xdr:colOff>
      <xdr:row>15</xdr:row>
      <xdr:rowOff>146538</xdr:rowOff>
    </xdr:from>
    <xdr:to>
      <xdr:col>7</xdr:col>
      <xdr:colOff>547845</xdr:colOff>
      <xdr:row>17</xdr:row>
      <xdr:rowOff>35949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4">
              <a:extLst>
                <a:ext uri="{FF2B5EF4-FFF2-40B4-BE49-F238E27FC236}">
                  <a16:creationId xmlns:a16="http://schemas.microsoft.com/office/drawing/2014/main" id="{4342185E-FE5E-AEFD-3555-8591DDF7A16A}"/>
                </a:ext>
              </a:extLst>
            </xdr:cNvPr>
            <xdr:cNvSpPr txBox="1"/>
          </xdr:nvSpPr>
          <xdr:spPr>
            <a:xfrm>
              <a:off x="2010507" y="4507523"/>
              <a:ext cx="3208984" cy="252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it-IT" sz="1600" b="0" i="0">
                            <a:latin typeface="Cambria Math" panose="02040503050406030204" pitchFamily="18" charset="0"/>
                          </a:rPr>
                          <m:t>sin</m:t>
                        </m:r>
                      </m:fName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𝜙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=</m:t>
                        </m:r>
                        <m:func>
                          <m:func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it-IT" sz="1600" b="0" i="0">
                                <a:latin typeface="Cambria Math" panose="02040503050406030204" pitchFamily="18" charset="0"/>
                              </a:rPr>
                              <m:t>sin</m:t>
                            </m:r>
                          </m:fName>
                          <m:e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func>
                              <m:funcPr>
                                <m:ctrlP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16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𝛿</m:t>
                                </m:r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/</m:t>
                                </m:r>
                                <m:func>
                                  <m:funcPr>
                                    <m:ctrlP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it-IT" sz="1600" b="0" i="0">
                                        <a:latin typeface="Cambria Math" panose="02040503050406030204" pitchFamily="18" charset="0"/>
                                      </a:rPr>
                                      <m:t>cos</m:t>
                                    </m:r>
                                  </m:fName>
                                  <m:e>
                                    <m: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  <m:t>𝛽</m:t>
                                    </m:r>
                                  </m:e>
                                </m:func>
                              </m:e>
                            </m:func>
                          </m:e>
                        </m:func>
                      </m:e>
                    </m:func>
                  </m:oMath>
                </m:oMathPara>
              </a14:m>
              <a:endParaRPr lang="en-GB" sz="1600"/>
            </a:p>
          </xdr:txBody>
        </xdr:sp>
      </mc:Choice>
      <mc:Fallback xmlns="">
        <xdr:sp macro="" textlink="">
          <xdr:nvSpPr>
            <xdr:cNvPr id="2" name="CasellaDiTesto 4">
              <a:extLst>
                <a:ext uri="{FF2B5EF4-FFF2-40B4-BE49-F238E27FC236}">
                  <a16:creationId xmlns:a16="http://schemas.microsoft.com/office/drawing/2014/main" id="{4342185E-FE5E-AEFD-3555-8591DDF7A16A}"/>
                </a:ext>
              </a:extLst>
            </xdr:cNvPr>
            <xdr:cNvSpPr txBox="1"/>
          </xdr:nvSpPr>
          <xdr:spPr>
            <a:xfrm>
              <a:off x="2010507" y="4507523"/>
              <a:ext cx="3208984" cy="252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1600" b="0" i="0">
                  <a:latin typeface="Cambria Math" panose="02040503050406030204" pitchFamily="18" charset="0"/>
                </a:rPr>
                <a:t>sin⁡〖𝜙=sin⁡〖𝐻⋅cos⁡〖𝛿/cos⁡𝛽 〗 〗 〗</a:t>
              </a:r>
              <a:endParaRPr lang="en-GB" sz="1600"/>
            </a:p>
          </xdr:txBody>
        </xdr:sp>
      </mc:Fallback>
    </mc:AlternateContent>
    <xdr:clientData/>
  </xdr:twoCellAnchor>
  <xdr:twoCellAnchor>
    <xdr:from>
      <xdr:col>3</xdr:col>
      <xdr:colOff>211015</xdr:colOff>
      <xdr:row>18</xdr:row>
      <xdr:rowOff>128953</xdr:rowOff>
    </xdr:from>
    <xdr:to>
      <xdr:col>10</xdr:col>
      <xdr:colOff>275656</xdr:colOff>
      <xdr:row>20</xdr:row>
      <xdr:rowOff>18364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5">
              <a:extLst>
                <a:ext uri="{FF2B5EF4-FFF2-40B4-BE49-F238E27FC236}">
                  <a16:creationId xmlns:a16="http://schemas.microsoft.com/office/drawing/2014/main" id="{36C30DEE-8345-CC14-BF3C-8AA8DC733813}"/>
                </a:ext>
              </a:extLst>
            </xdr:cNvPr>
            <xdr:cNvSpPr txBox="1"/>
          </xdr:nvSpPr>
          <xdr:spPr>
            <a:xfrm>
              <a:off x="2444261" y="5035061"/>
              <a:ext cx="4331841" cy="252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it-IT" sz="1600" b="0" i="0">
                            <a:latin typeface="Cambria Math" panose="02040503050406030204" pitchFamily="18" charset="0"/>
                          </a:rPr>
                          <m:t>cos</m:t>
                        </m:r>
                      </m:fName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𝜙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=</m:t>
                        </m:r>
                      </m:e>
                    </m:func>
                    <m:r>
                      <a:rPr lang="it-IT" sz="1600" b="0" i="0"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sty m:val="p"/>
                      </m:rPr>
                      <a:rPr lang="it-IT" sz="1600" b="0" i="0">
                        <a:latin typeface="Cambria Math" panose="02040503050406030204" pitchFamily="18" charset="0"/>
                      </a:rPr>
                      <m:t>cos</m:t>
                    </m:r>
                    <m:r>
                      <a:rPr lang="it-IT" sz="16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it-IT" sz="1600" b="0" i="0">
                        <a:latin typeface="Cambria Math" panose="02040503050406030204" pitchFamily="18" charset="0"/>
                      </a:rPr>
                      <m:t>H</m:t>
                    </m:r>
                    <m:r>
                      <a:rPr lang="it-IT" sz="1600" b="0" i="1">
                        <a:latin typeface="Cambria Math" panose="02040503050406030204" pitchFamily="18" charset="0"/>
                      </a:rPr>
                      <m:t>⋅</m:t>
                    </m:r>
                    <m:func>
                      <m:func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it-IT" sz="1600" b="0" i="0">
                            <a:latin typeface="Cambria Math" panose="02040503050406030204" pitchFamily="18" charset="0"/>
                          </a:rPr>
                          <m:t>cos</m:t>
                        </m:r>
                      </m:fName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𝛿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⋅</m:t>
                        </m:r>
                        <m:func>
                          <m:func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it-IT" sz="1600" b="0" i="0">
                                <a:latin typeface="Cambria Math" panose="02040503050406030204" pitchFamily="18" charset="0"/>
                              </a:rPr>
                              <m:t>sin</m:t>
                            </m:r>
                          </m:fName>
                          <m:e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 −</m:t>
                            </m:r>
                            <m:func>
                              <m:funcPr>
                                <m:ctrlP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1600" b="0" i="0">
                                    <a:latin typeface="Cambria Math" panose="02040503050406030204" pitchFamily="18" charset="0"/>
                                  </a:rPr>
                                  <m:t>sin</m:t>
                                </m:r>
                              </m:fName>
                              <m:e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𝛿</m:t>
                                </m:r>
                              </m:e>
                            </m:func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m:rPr>
                                <m:sty m:val="p"/>
                              </m:rPr>
                              <a:rPr lang="it-IT" sz="1600" b="0" i="1">
                                <a:latin typeface="Cambria Math" panose="02040503050406030204" pitchFamily="18" charset="0"/>
                              </a:rPr>
                              <m:t>cos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)/</m:t>
                            </m:r>
                            <m:r>
                              <m:rPr>
                                <m:sty m:val="p"/>
                              </m:rPr>
                              <a:rPr lang="it-IT" sz="16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⁡</m:t>
                            </m:r>
                            <m:r>
                              <a:rPr lang="it-IT" sz="16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</m:func>
                      </m:e>
                    </m:func>
                  </m:oMath>
                </m:oMathPara>
              </a14:m>
              <a:endParaRPr lang="en-GB" sz="1600"/>
            </a:p>
          </xdr:txBody>
        </xdr:sp>
      </mc:Choice>
      <mc:Fallback xmlns="">
        <xdr:sp macro="" textlink="">
          <xdr:nvSpPr>
            <xdr:cNvPr id="4" name="CasellaDiTesto 5">
              <a:extLst>
                <a:ext uri="{FF2B5EF4-FFF2-40B4-BE49-F238E27FC236}">
                  <a16:creationId xmlns:a16="http://schemas.microsoft.com/office/drawing/2014/main" id="{36C30DEE-8345-CC14-BF3C-8AA8DC733813}"/>
                </a:ext>
              </a:extLst>
            </xdr:cNvPr>
            <xdr:cNvSpPr txBox="1"/>
          </xdr:nvSpPr>
          <xdr:spPr>
            <a:xfrm>
              <a:off x="2444261" y="5035061"/>
              <a:ext cx="4331841" cy="252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1600" b="0" i="0">
                  <a:latin typeface="Cambria Math" panose="02040503050406030204" pitchFamily="18" charset="0"/>
                </a:rPr>
                <a:t>cos⁡〖𝜙=〗 (cos H⋅cos⁡〖𝛿⋅sin⁡〖𝐿 −sin⁡𝛿⋅cos 𝐿)/cos⁡𝛽〗 〗</a:t>
              </a:r>
              <a:endParaRPr lang="en-GB" sz="1600"/>
            </a:p>
          </xdr:txBody>
        </xdr:sp>
      </mc:Fallback>
    </mc:AlternateContent>
    <xdr:clientData/>
  </xdr:twoCellAnchor>
  <xdr:twoCellAnchor>
    <xdr:from>
      <xdr:col>3</xdr:col>
      <xdr:colOff>128954</xdr:colOff>
      <xdr:row>21</xdr:row>
      <xdr:rowOff>175846</xdr:rowOff>
    </xdr:from>
    <xdr:to>
      <xdr:col>7</xdr:col>
      <xdr:colOff>497119</xdr:colOff>
      <xdr:row>24</xdr:row>
      <xdr:rowOff>140350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6">
              <a:extLst>
                <a:ext uri="{FF2B5EF4-FFF2-40B4-BE49-F238E27FC236}">
                  <a16:creationId xmlns:a16="http://schemas.microsoft.com/office/drawing/2014/main" id="{3D12203E-1D86-46CF-27B5-3289E93C2C67}"/>
                </a:ext>
              </a:extLst>
            </xdr:cNvPr>
            <xdr:cNvSpPr txBox="1"/>
          </xdr:nvSpPr>
          <xdr:spPr>
            <a:xfrm>
              <a:off x="2362200" y="5627077"/>
              <a:ext cx="2806565" cy="50962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it-IT" sz="1600" b="0" i="0">
                            <a:latin typeface="Cambria Math" panose="02040503050406030204" pitchFamily="18" charset="0"/>
                          </a:rPr>
                          <m:t>cos</m:t>
                        </m:r>
                      </m:fName>
                      <m:e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𝜙</m:t>
                        </m:r>
                        <m:r>
                          <a:rPr lang="it-IT" sz="1600" b="0" i="1">
                            <a:latin typeface="Cambria Math" panose="02040503050406030204" pitchFamily="18" charset="0"/>
                          </a:rPr>
                          <m:t>=</m:t>
                        </m:r>
                        <m:f>
                          <m:fPr>
                            <m:ctrlPr>
                              <a:rPr lang="it-IT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1600" b="0" i="0">
                                    <a:latin typeface="Cambria Math" panose="02040503050406030204" pitchFamily="18" charset="0"/>
                                  </a:rPr>
                                  <m:t>sin</m:t>
                                </m:r>
                              </m:fName>
                              <m:e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𝛽</m:t>
                                </m:r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⋅</m:t>
                                </m:r>
                                <m:func>
                                  <m:funcPr>
                                    <m:ctrlP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it-IT" sz="1600" b="0" i="0">
                                        <a:latin typeface="Cambria Math" panose="02040503050406030204" pitchFamily="18" charset="0"/>
                                      </a:rPr>
                                      <m:t>sin</m:t>
                                    </m:r>
                                  </m:fName>
                                  <m:e>
                                    <m: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  <m: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  <m:t>−</m:t>
                                    </m:r>
                                    <m:func>
                                      <m:funcPr>
                                        <m:ctrlPr>
                                          <a:rPr lang="it-IT" sz="16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funcPr>
                                      <m:fName>
                                        <m:r>
                                          <m:rPr>
                                            <m:sty m:val="p"/>
                                          </m:rPr>
                                          <a:rPr lang="it-IT" sz="1600" b="0" i="0">
                                            <a:latin typeface="Cambria Math" panose="02040503050406030204" pitchFamily="18" charset="0"/>
                                          </a:rPr>
                                          <m:t>sin</m:t>
                                        </m:r>
                                      </m:fName>
                                      <m:e>
                                        <m:r>
                                          <a:rPr lang="it-IT" sz="1600" b="0" i="1">
                                            <a:latin typeface="Cambria Math" panose="02040503050406030204" pitchFamily="18" charset="0"/>
                                          </a:rPr>
                                          <m:t>𝛿</m:t>
                                        </m:r>
                                      </m:e>
                                    </m:func>
                                  </m:e>
                                </m:func>
                              </m:e>
                            </m:func>
                          </m:num>
                          <m:den>
                            <m:func>
                              <m:funcPr>
                                <m:ctrlP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it-IT" sz="1600" b="0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fName>
                              <m:e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𝛽</m:t>
                                </m:r>
                                <m:r>
                                  <a:rPr lang="it-IT" sz="1600" b="0" i="1">
                                    <a:latin typeface="Cambria Math" panose="02040503050406030204" pitchFamily="18" charset="0"/>
                                  </a:rPr>
                                  <m:t>⋅</m:t>
                                </m:r>
                                <m:func>
                                  <m:funcPr>
                                    <m:ctrlP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uncPr>
                                  <m:fName>
                                    <m:r>
                                      <m:rPr>
                                        <m:sty m:val="p"/>
                                      </m:rPr>
                                      <a:rPr lang="it-IT" sz="1600" b="0" i="0">
                                        <a:latin typeface="Cambria Math" panose="02040503050406030204" pitchFamily="18" charset="0"/>
                                      </a:rPr>
                                      <m:t>cos</m:t>
                                    </m:r>
                                  </m:fName>
                                  <m:e>
                                    <m:r>
                                      <a:rPr lang="it-IT" sz="16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func>
                              </m:e>
                            </m:func>
                          </m:den>
                        </m:f>
                      </m:e>
                    </m:func>
                  </m:oMath>
                </m:oMathPara>
              </a14:m>
              <a:endParaRPr lang="en-GB" sz="1600"/>
            </a:p>
          </xdr:txBody>
        </xdr:sp>
      </mc:Choice>
      <mc:Fallback xmlns="">
        <xdr:sp macro="" textlink="">
          <xdr:nvSpPr>
            <xdr:cNvPr id="6" name="CasellaDiTesto 6">
              <a:extLst>
                <a:ext uri="{FF2B5EF4-FFF2-40B4-BE49-F238E27FC236}">
                  <a16:creationId xmlns:a16="http://schemas.microsoft.com/office/drawing/2014/main" id="{3D12203E-1D86-46CF-27B5-3289E93C2C67}"/>
                </a:ext>
              </a:extLst>
            </xdr:cNvPr>
            <xdr:cNvSpPr txBox="1"/>
          </xdr:nvSpPr>
          <xdr:spPr>
            <a:xfrm>
              <a:off x="2362200" y="5627077"/>
              <a:ext cx="2806565" cy="50962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it-IT" sz="1600" b="0" i="0">
                  <a:latin typeface="Cambria Math" panose="02040503050406030204" pitchFamily="18" charset="0"/>
                </a:rPr>
                <a:t>cos⁡〖𝜙=sin⁡〖𝛽⋅sin⁡〖𝐿−sin⁡𝛿 〗 〗/cos⁡〖𝛽⋅cos⁡𝐿 〗 〗</a:t>
              </a:r>
              <a:endParaRPr lang="en-GB" sz="1600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274320</xdr:colOff>
      <xdr:row>0</xdr:row>
      <xdr:rowOff>30480</xdr:rowOff>
    </xdr:from>
    <xdr:to>
      <xdr:col>18</xdr:col>
      <xdr:colOff>304005</xdr:colOff>
      <xdr:row>10</xdr:row>
      <xdr:rowOff>66936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D0F4C09-0CB2-AFC1-9358-23E300E9B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9060" y="30480"/>
          <a:ext cx="7954485" cy="1867161"/>
        </a:xfrm>
        <a:prstGeom prst="rect">
          <a:avLst/>
        </a:prstGeom>
      </xdr:spPr>
    </xdr:pic>
    <xdr:clientData/>
  </xdr:twoCellAnchor>
  <xdr:twoCellAnchor>
    <xdr:from>
      <xdr:col>5</xdr:col>
      <xdr:colOff>220980</xdr:colOff>
      <xdr:row>10</xdr:row>
      <xdr:rowOff>125730</xdr:rowOff>
    </xdr:from>
    <xdr:to>
      <xdr:col>12</xdr:col>
      <xdr:colOff>525780</xdr:colOff>
      <xdr:row>25</xdr:row>
      <xdr:rowOff>125730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633B6CC-A814-026E-7139-C7E5370AC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</xdr:colOff>
      <xdr:row>0</xdr:row>
      <xdr:rowOff>127967</xdr:rowOff>
    </xdr:from>
    <xdr:to>
      <xdr:col>10</xdr:col>
      <xdr:colOff>99060</xdr:colOff>
      <xdr:row>5</xdr:row>
      <xdr:rowOff>50366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9845764-F5AD-999B-4221-DC87B4BB3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5480" y="127967"/>
          <a:ext cx="4259580" cy="836799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5</xdr:row>
      <xdr:rowOff>171906</xdr:rowOff>
    </xdr:from>
    <xdr:to>
      <xdr:col>10</xdr:col>
      <xdr:colOff>298291</xdr:colOff>
      <xdr:row>9</xdr:row>
      <xdr:rowOff>110684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A2A2DB-BD1C-70B0-9B00-2D3005E35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8880" y="1086306"/>
          <a:ext cx="3925411" cy="685538"/>
        </a:xfrm>
        <a:prstGeom prst="rect">
          <a:avLst/>
        </a:prstGeom>
      </xdr:spPr>
    </xdr:pic>
    <xdr:clientData/>
  </xdr:twoCellAnchor>
  <xdr:twoCellAnchor editAs="oneCell">
    <xdr:from>
      <xdr:col>5</xdr:col>
      <xdr:colOff>533399</xdr:colOff>
      <xdr:row>9</xdr:row>
      <xdr:rowOff>180078</xdr:rowOff>
    </xdr:from>
    <xdr:to>
      <xdr:col>16</xdr:col>
      <xdr:colOff>416410</xdr:colOff>
      <xdr:row>15</xdr:row>
      <xdr:rowOff>106680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CB2BA95-EC08-58C7-2E9D-D04CFE02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5239" y="1841238"/>
          <a:ext cx="6588611" cy="1084842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17</xdr:row>
      <xdr:rowOff>0</xdr:rowOff>
    </xdr:from>
    <xdr:to>
      <xdr:col>9</xdr:col>
      <xdr:colOff>220981</xdr:colOff>
      <xdr:row>19</xdr:row>
      <xdr:rowOff>140991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EC9F8E1-9581-A8D1-AECD-67D2AAFDF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01441" y="3185160"/>
          <a:ext cx="2049780" cy="50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77AA-C81B-4B05-833E-7F4EA5E24889}">
  <dimension ref="A1:H22"/>
  <sheetViews>
    <sheetView zoomScale="130" zoomScaleNormal="130" workbookViewId="0">
      <selection activeCell="A6" sqref="A6:B8"/>
    </sheetView>
  </sheetViews>
  <sheetFormatPr defaultRowHeight="14.4" x14ac:dyDescent="0.3"/>
  <cols>
    <col min="1" max="1" width="8.88671875" customWidth="1"/>
    <col min="2" max="2" width="11.6640625" bestFit="1" customWidth="1"/>
  </cols>
  <sheetData>
    <row r="1" spans="1:8" ht="15.6" x14ac:dyDescent="0.3">
      <c r="A1" t="s">
        <v>0</v>
      </c>
      <c r="B1" s="2">
        <v>7.5000000000000002E-6</v>
      </c>
      <c r="E1" t="s">
        <v>5</v>
      </c>
    </row>
    <row r="2" spans="1:8" ht="15.6" x14ac:dyDescent="0.3">
      <c r="A2" t="s">
        <v>1</v>
      </c>
      <c r="B2" s="2">
        <v>1.8680000000000001E-3</v>
      </c>
    </row>
    <row r="3" spans="1:8" ht="15.6" x14ac:dyDescent="0.3">
      <c r="A3" t="s">
        <v>2</v>
      </c>
      <c r="B3" s="2">
        <v>-3.2077000000000001E-2</v>
      </c>
    </row>
    <row r="4" spans="1:8" ht="15.6" x14ac:dyDescent="0.3">
      <c r="A4" t="s">
        <v>3</v>
      </c>
      <c r="B4" s="1">
        <v>-1.4615E-2</v>
      </c>
    </row>
    <row r="5" spans="1:8" ht="15.6" x14ac:dyDescent="0.3">
      <c r="A5" t="s">
        <v>4</v>
      </c>
      <c r="B5" s="1">
        <v>-4.0849000000000003E-2</v>
      </c>
    </row>
    <row r="6" spans="1:8" ht="15.6" x14ac:dyDescent="0.3">
      <c r="A6" t="s">
        <v>39</v>
      </c>
      <c r="B6" s="7">
        <v>45657</v>
      </c>
    </row>
    <row r="7" spans="1:8" ht="15.6" x14ac:dyDescent="0.3">
      <c r="A7" t="s">
        <v>21</v>
      </c>
      <c r="B7" s="7">
        <v>45743</v>
      </c>
    </row>
    <row r="8" spans="1:8" ht="15.6" x14ac:dyDescent="0.3">
      <c r="A8" t="s">
        <v>7</v>
      </c>
      <c r="B8" s="2">
        <f>_xlfn.DAYS(B7,B6)</f>
        <v>86</v>
      </c>
    </row>
    <row r="9" spans="1:8" x14ac:dyDescent="0.3">
      <c r="A9" t="s">
        <v>23</v>
      </c>
      <c r="B9">
        <f>2*PI()*(n-1)/365</f>
        <v>1.4632075372883968</v>
      </c>
    </row>
    <row r="11" spans="1:8" x14ac:dyDescent="0.3">
      <c r="A11" s="3" t="s">
        <v>8</v>
      </c>
      <c r="B11" s="4" t="s">
        <v>9</v>
      </c>
      <c r="C11" s="3">
        <v>13</v>
      </c>
      <c r="D11" s="3">
        <v>45</v>
      </c>
      <c r="E11" s="3">
        <v>19</v>
      </c>
      <c r="F11" s="3">
        <v>45</v>
      </c>
      <c r="G11" s="3">
        <v>38</v>
      </c>
      <c r="H11" s="3">
        <v>53</v>
      </c>
    </row>
    <row r="12" spans="1:8" x14ac:dyDescent="0.3">
      <c r="A12" s="5"/>
      <c r="B12" s="6"/>
      <c r="C12" s="5"/>
      <c r="D12" s="5">
        <f>D11/60</f>
        <v>0.75</v>
      </c>
      <c r="E12" s="5">
        <f>E11/3600</f>
        <v>5.2777777777777779E-3</v>
      </c>
      <c r="F12" s="5"/>
      <c r="G12" s="5">
        <f>G11/60</f>
        <v>0.6333333333333333</v>
      </c>
      <c r="H12" s="5">
        <f>H11/3600</f>
        <v>1.4722222222222222E-2</v>
      </c>
    </row>
    <row r="13" spans="1:8" x14ac:dyDescent="0.3">
      <c r="A13" s="5" t="s">
        <v>11</v>
      </c>
      <c r="B13" s="6">
        <f>C11+D12+E12</f>
        <v>13.755277777777778</v>
      </c>
      <c r="C13" s="5"/>
      <c r="D13" s="5"/>
      <c r="E13" s="5"/>
      <c r="F13" s="5"/>
      <c r="G13" s="5"/>
      <c r="H13" s="5"/>
    </row>
    <row r="14" spans="1:8" x14ac:dyDescent="0.3">
      <c r="A14" s="5" t="s">
        <v>10</v>
      </c>
      <c r="B14">
        <f>F11+G12+H12</f>
        <v>45.648055555555558</v>
      </c>
    </row>
    <row r="15" spans="1:8" x14ac:dyDescent="0.3">
      <c r="A15" s="5" t="s">
        <v>24</v>
      </c>
      <c r="B15">
        <v>15</v>
      </c>
    </row>
    <row r="16" spans="1:8" x14ac:dyDescent="0.3">
      <c r="A16" s="5" t="s">
        <v>25</v>
      </c>
      <c r="B16">
        <v>0</v>
      </c>
    </row>
    <row r="17" spans="1:3" x14ac:dyDescent="0.3">
      <c r="A17" s="5" t="s">
        <v>6</v>
      </c>
      <c r="B17">
        <f>24/(2*PI())*(a_1+a_2*COS(orbitA)+a_3*SIN(orbitA)+a_4*COS(2*orbitA)+a_5*SIN(2*orbitA))</f>
        <v>-9.9800077709789228E-2</v>
      </c>
    </row>
    <row r="18" spans="1:3" x14ac:dyDescent="0.3">
      <c r="A18" s="5" t="s">
        <v>29</v>
      </c>
      <c r="B18" s="8" t="s">
        <v>27</v>
      </c>
    </row>
    <row r="19" spans="1:3" x14ac:dyDescent="0.3">
      <c r="A19" s="5" t="s">
        <v>12</v>
      </c>
      <c r="B19" s="9">
        <f>TIMEVALUE(B18)*24</f>
        <v>10.483333333333334</v>
      </c>
    </row>
    <row r="21" spans="1:3" x14ac:dyDescent="0.3">
      <c r="A21" t="s">
        <v>22</v>
      </c>
      <c r="B21">
        <f>t_is+ET+(B13-refM)/15+DST</f>
        <v>10.300551774142065</v>
      </c>
      <c r="C21" t="s">
        <v>26</v>
      </c>
    </row>
    <row r="22" spans="1:3" x14ac:dyDescent="0.3">
      <c r="A22" s="5" t="s">
        <v>28</v>
      </c>
      <c r="B22" t="str">
        <f>TEXT(B21/24,"H:MM:SS")</f>
        <v>10:18:02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24E36-CCE0-46E0-8996-7E500D7B53F9}">
  <dimension ref="A1:C26"/>
  <sheetViews>
    <sheetView zoomScale="115" zoomScaleNormal="115" workbookViewId="0">
      <selection activeCell="B18" sqref="B18"/>
    </sheetView>
  </sheetViews>
  <sheetFormatPr defaultRowHeight="14.4" x14ac:dyDescent="0.3"/>
  <cols>
    <col min="1" max="1" width="14.77734375" customWidth="1"/>
    <col min="2" max="2" width="9.21875" bestFit="1" customWidth="1"/>
  </cols>
  <sheetData>
    <row r="1" spans="1:3" x14ac:dyDescent="0.3">
      <c r="A1" t="s">
        <v>13</v>
      </c>
      <c r="B1">
        <f>Lat</f>
        <v>45.648055555555558</v>
      </c>
      <c r="C1" t="s">
        <v>15</v>
      </c>
    </row>
    <row r="2" spans="1:3" x14ac:dyDescent="0.3">
      <c r="A2" t="s">
        <v>7</v>
      </c>
      <c r="B2">
        <f>n</f>
        <v>86</v>
      </c>
    </row>
    <row r="3" spans="1:3" x14ac:dyDescent="0.3">
      <c r="A3" t="s">
        <v>14</v>
      </c>
      <c r="B3">
        <f>23.45*SIN(RADIANS(360*(n+284)/365))</f>
        <v>2.0158745303931136</v>
      </c>
      <c r="C3" t="s">
        <v>15</v>
      </c>
    </row>
    <row r="4" spans="1:3" x14ac:dyDescent="0.3">
      <c r="A4" t="s">
        <v>18</v>
      </c>
      <c r="B4">
        <f>RADIANS(Lat)</f>
        <v>0.79670886657773377</v>
      </c>
      <c r="C4" t="s">
        <v>20</v>
      </c>
    </row>
    <row r="5" spans="1:3" x14ac:dyDescent="0.3">
      <c r="A5" t="s">
        <v>30</v>
      </c>
      <c r="B5">
        <f>15*(t_sa-12)</f>
        <v>-25.49172338786903</v>
      </c>
    </row>
    <row r="6" spans="1:3" x14ac:dyDescent="0.3">
      <c r="A6" t="s">
        <v>31</v>
      </c>
      <c r="B6">
        <f>RADIANS(H)</f>
        <v>-0.44491450512595809</v>
      </c>
      <c r="C6" t="s">
        <v>20</v>
      </c>
    </row>
    <row r="7" spans="1:3" x14ac:dyDescent="0.3">
      <c r="A7" t="s">
        <v>19</v>
      </c>
      <c r="B7">
        <f>RADIANS(declination)</f>
        <v>3.5183647862454336E-2</v>
      </c>
      <c r="C7" t="s">
        <v>20</v>
      </c>
    </row>
    <row r="10" spans="1:3" x14ac:dyDescent="0.3">
      <c r="A10" t="s">
        <v>32</v>
      </c>
    </row>
    <row r="11" spans="1:3" x14ac:dyDescent="0.3">
      <c r="A11" t="s">
        <v>16</v>
      </c>
      <c r="B11">
        <f>COS(latR)*COS(declR)*COS(H_R)+SIN(latR)*SIN(declR)</f>
        <v>0.65577089224383867</v>
      </c>
    </row>
    <row r="12" spans="1:3" x14ac:dyDescent="0.3">
      <c r="A12" t="s">
        <v>17</v>
      </c>
      <c r="B12">
        <f>ASIN(B11)</f>
        <v>0.71520327170769538</v>
      </c>
      <c r="C12" t="s">
        <v>20</v>
      </c>
    </row>
    <row r="13" spans="1:3" x14ac:dyDescent="0.3">
      <c r="A13" t="s">
        <v>17</v>
      </c>
      <c r="B13">
        <f>DEGREES(B12)</f>
        <v>40.978128962799225</v>
      </c>
      <c r="C13" t="s">
        <v>15</v>
      </c>
    </row>
    <row r="16" spans="1:3" x14ac:dyDescent="0.3">
      <c r="A16" t="s">
        <v>35</v>
      </c>
      <c r="B16">
        <f>SIN(H_R)*COS(declR)/COS(betaR)</f>
        <v>-0.56971810459968197</v>
      </c>
      <c r="C16" t="s">
        <v>37</v>
      </c>
    </row>
    <row r="17" spans="1:3" x14ac:dyDescent="0.3">
      <c r="A17" t="s">
        <v>40</v>
      </c>
      <c r="B17">
        <f>ASIN(B16)</f>
        <v>-0.60616280928383892</v>
      </c>
    </row>
    <row r="18" spans="1:3" x14ac:dyDescent="0.3">
      <c r="B18" s="10">
        <f>DEGREES(B17)</f>
        <v>-34.730570669757405</v>
      </c>
    </row>
    <row r="20" spans="1:3" x14ac:dyDescent="0.3">
      <c r="A20" t="s">
        <v>34</v>
      </c>
      <c r="B20">
        <f>(COS(H_R)*COS(declR)*SIN(latR)-SIN(declR)*COS(latR))/COS(betaR)</f>
        <v>0.8218401798959124</v>
      </c>
      <c r="C20" t="s">
        <v>36</v>
      </c>
    </row>
    <row r="21" spans="1:3" x14ac:dyDescent="0.3">
      <c r="A21" t="s">
        <v>33</v>
      </c>
      <c r="B21">
        <f>ACOS(B20)</f>
        <v>0.60616280928383903</v>
      </c>
    </row>
    <row r="22" spans="1:3" x14ac:dyDescent="0.3">
      <c r="B22">
        <f>DEGREES(B21)</f>
        <v>34.730570669757412</v>
      </c>
    </row>
    <row r="24" spans="1:3" x14ac:dyDescent="0.3">
      <c r="A24" t="s">
        <v>34</v>
      </c>
      <c r="B24">
        <f>(SIN(betaR)*SIN(latR)-SIN(declR))/COS(betaR)/COS(latR)</f>
        <v>0.8218401798959124</v>
      </c>
      <c r="C24" t="s">
        <v>38</v>
      </c>
    </row>
    <row r="25" spans="1:3" x14ac:dyDescent="0.3">
      <c r="B25">
        <f>ACOS(B24)</f>
        <v>0.60616280928383903</v>
      </c>
    </row>
    <row r="26" spans="1:3" x14ac:dyDescent="0.3">
      <c r="B26">
        <f>DEGREES(B25)</f>
        <v>34.730570669757412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7EC3-E481-42B9-8570-1F606B586F6C}">
  <dimension ref="A1:C53"/>
  <sheetViews>
    <sheetView workbookViewId="0">
      <selection activeCell="C13" sqref="C13"/>
    </sheetView>
  </sheetViews>
  <sheetFormatPr defaultRowHeight="14.4" x14ac:dyDescent="0.3"/>
  <cols>
    <col min="1" max="1" width="14.33203125" customWidth="1"/>
    <col min="2" max="2" width="12" bestFit="1" customWidth="1"/>
    <col min="3" max="3" width="9.21875" bestFit="1" customWidth="1"/>
  </cols>
  <sheetData>
    <row r="1" spans="1:3" x14ac:dyDescent="0.3">
      <c r="A1" t="s">
        <v>44</v>
      </c>
      <c r="B1">
        <v>1367</v>
      </c>
      <c r="C1" t="s">
        <v>48</v>
      </c>
    </row>
    <row r="2" spans="1:3" x14ac:dyDescent="0.3">
      <c r="A2" t="s">
        <v>46</v>
      </c>
      <c r="B2" s="11">
        <v>1.0001100000000001</v>
      </c>
    </row>
    <row r="3" spans="1:3" x14ac:dyDescent="0.3">
      <c r="A3" t="s">
        <v>0</v>
      </c>
      <c r="B3">
        <v>3.4221000000000001E-2</v>
      </c>
    </row>
    <row r="4" spans="1:3" x14ac:dyDescent="0.3">
      <c r="A4" t="s">
        <v>1</v>
      </c>
      <c r="B4">
        <v>1.2800000000000001E-3</v>
      </c>
    </row>
    <row r="5" spans="1:3" x14ac:dyDescent="0.3">
      <c r="A5" t="s">
        <v>2</v>
      </c>
      <c r="B5">
        <v>7.1900000000000002E-4</v>
      </c>
    </row>
    <row r="6" spans="1:3" x14ac:dyDescent="0.3">
      <c r="A6" t="s">
        <v>3</v>
      </c>
      <c r="B6">
        <v>7.7000000000000001E-5</v>
      </c>
    </row>
    <row r="7" spans="1:3" x14ac:dyDescent="0.3">
      <c r="A7" t="s">
        <v>47</v>
      </c>
      <c r="B7">
        <f>orbit_angle</f>
        <v>1.4632075372883968</v>
      </c>
      <c r="C7" t="s">
        <v>20</v>
      </c>
    </row>
    <row r="8" spans="1:3" x14ac:dyDescent="0.3">
      <c r="A8" t="s">
        <v>45</v>
      </c>
      <c r="B8">
        <f>SolarConstant*($B$2+$B$3*COS(B7)+$B$4*SIN(B7)+$B$5*COS(2*B7)+$B$6*SIN(2*B7))</f>
        <v>1372.9755921423473</v>
      </c>
    </row>
    <row r="11" spans="1:3" x14ac:dyDescent="0.3">
      <c r="A11" t="s">
        <v>7</v>
      </c>
      <c r="B11" t="s">
        <v>49</v>
      </c>
    </row>
    <row r="12" spans="1:3" x14ac:dyDescent="0.3">
      <c r="A12">
        <v>1</v>
      </c>
      <c r="B12">
        <f>2*PI()*(A12-1)/365</f>
        <v>0</v>
      </c>
      <c r="C12">
        <f>SolarConstant*($B$2+$B$3*COS(B12)+$B$4*SIN(B12)+$B$5*COS(2*B12)+$B$6*SIN(2*B12))</f>
        <v>1414.91335</v>
      </c>
    </row>
    <row r="13" spans="1:3" x14ac:dyDescent="0.3">
      <c r="A13">
        <v>10</v>
      </c>
      <c r="B13">
        <f t="shared" ref="B13:B53" si="0">2*PI()*(A13-1)/365</f>
        <v>0.15492785688935967</v>
      </c>
      <c r="C13">
        <f t="shared" ref="C12:C53" si="1">SolarConstant*($B$2+$B$3*COS(B13)+$B$4*SIN(B13)+$B$5*COS(2*B13)+$B$6*SIN(2*B13))</f>
        <v>1414.6083413283955</v>
      </c>
    </row>
    <row r="14" spans="1:3" x14ac:dyDescent="0.3">
      <c r="A14">
        <v>19</v>
      </c>
      <c r="B14">
        <f t="shared" si="0"/>
        <v>0.30985571377871934</v>
      </c>
      <c r="C14">
        <f t="shared" si="1"/>
        <v>1413.0974722411715</v>
      </c>
    </row>
    <row r="15" spans="1:3" x14ac:dyDescent="0.3">
      <c r="A15">
        <v>28</v>
      </c>
      <c r="B15">
        <f t="shared" si="0"/>
        <v>0.46478357066807896</v>
      </c>
      <c r="C15">
        <f t="shared" si="1"/>
        <v>1410.4245577041293</v>
      </c>
    </row>
    <row r="16" spans="1:3" x14ac:dyDescent="0.3">
      <c r="A16">
        <v>37</v>
      </c>
      <c r="B16">
        <f t="shared" si="0"/>
        <v>0.61971142755743869</v>
      </c>
      <c r="C16">
        <f t="shared" si="1"/>
        <v>1406.6670969246966</v>
      </c>
    </row>
    <row r="17" spans="1:3" x14ac:dyDescent="0.3">
      <c r="A17">
        <v>46</v>
      </c>
      <c r="B17">
        <f t="shared" si="0"/>
        <v>0.7746392844467983</v>
      </c>
      <c r="C17">
        <f t="shared" si="1"/>
        <v>1401.9331338954694</v>
      </c>
    </row>
    <row r="18" spans="1:3" x14ac:dyDescent="0.3">
      <c r="A18">
        <v>55</v>
      </c>
      <c r="B18">
        <f t="shared" si="0"/>
        <v>0.92956714133615792</v>
      </c>
      <c r="C18">
        <f t="shared" si="1"/>
        <v>1396.3569514701294</v>
      </c>
    </row>
    <row r="19" spans="1:3" x14ac:dyDescent="0.3">
      <c r="A19">
        <v>64</v>
      </c>
      <c r="B19">
        <f t="shared" si="0"/>
        <v>1.0844949982255176</v>
      </c>
      <c r="C19">
        <f t="shared" si="1"/>
        <v>1390.0938657270694</v>
      </c>
    </row>
    <row r="20" spans="1:3" x14ac:dyDescent="0.3">
      <c r="A20">
        <v>73</v>
      </c>
      <c r="B20">
        <f t="shared" si="0"/>
        <v>1.2394228551148774</v>
      </c>
      <c r="C20">
        <f t="shared" si="1"/>
        <v>1383.3144347558623</v>
      </c>
    </row>
    <row r="21" spans="1:3" x14ac:dyDescent="0.3">
      <c r="A21">
        <v>82</v>
      </c>
      <c r="B21">
        <f t="shared" si="0"/>
        <v>1.3943507120042369</v>
      </c>
      <c r="C21">
        <f t="shared" si="1"/>
        <v>1376.1984178136508</v>
      </c>
    </row>
    <row r="22" spans="1:3" x14ac:dyDescent="0.3">
      <c r="A22">
        <v>91</v>
      </c>
      <c r="B22">
        <f t="shared" si="0"/>
        <v>1.5492785688935966</v>
      </c>
      <c r="C22">
        <f t="shared" si="1"/>
        <v>1368.9288157788046</v>
      </c>
    </row>
    <row r="23" spans="1:3" x14ac:dyDescent="0.3">
      <c r="A23">
        <v>100</v>
      </c>
      <c r="B23">
        <f t="shared" si="0"/>
        <v>1.7042064257829563</v>
      </c>
      <c r="C23">
        <f t="shared" si="1"/>
        <v>1361.6862931455667</v>
      </c>
    </row>
    <row r="24" spans="1:3" x14ac:dyDescent="0.3">
      <c r="A24">
        <v>109</v>
      </c>
      <c r="B24">
        <f t="shared" si="0"/>
        <v>1.8591342826723158</v>
      </c>
      <c r="C24">
        <f t="shared" si="1"/>
        <v>1354.6442289279867</v>
      </c>
    </row>
    <row r="25" spans="1:3" x14ac:dyDescent="0.3">
      <c r="A25">
        <v>118</v>
      </c>
      <c r="B25">
        <f t="shared" si="0"/>
        <v>2.0140621395616756</v>
      </c>
      <c r="C25">
        <f t="shared" si="1"/>
        <v>1347.9645742063183</v>
      </c>
    </row>
    <row r="26" spans="1:3" x14ac:dyDescent="0.3">
      <c r="A26">
        <v>127</v>
      </c>
      <c r="B26">
        <f t="shared" si="0"/>
        <v>2.1689899964510353</v>
      </c>
      <c r="C26">
        <f t="shared" si="1"/>
        <v>1341.7946145199567</v>
      </c>
    </row>
    <row r="27" spans="1:3" x14ac:dyDescent="0.3">
      <c r="A27">
        <v>136</v>
      </c>
      <c r="B27">
        <f t="shared" si="0"/>
        <v>2.323917853340395</v>
      </c>
      <c r="C27">
        <f t="shared" si="1"/>
        <v>1336.2646535271899</v>
      </c>
    </row>
    <row r="28" spans="1:3" x14ac:dyDescent="0.3">
      <c r="A28">
        <v>145</v>
      </c>
      <c r="B28">
        <f t="shared" si="0"/>
        <v>2.4788457102297548</v>
      </c>
      <c r="C28">
        <f t="shared" si="1"/>
        <v>1331.4865579977943</v>
      </c>
    </row>
    <row r="29" spans="1:3" x14ac:dyDescent="0.3">
      <c r="A29">
        <v>154</v>
      </c>
      <c r="B29">
        <f t="shared" si="0"/>
        <v>2.6337735671191145</v>
      </c>
      <c r="C29">
        <f t="shared" si="1"/>
        <v>1327.5530402791935</v>
      </c>
    </row>
    <row r="30" spans="1:3" x14ac:dyDescent="0.3">
      <c r="A30">
        <v>163</v>
      </c>
      <c r="B30">
        <f t="shared" si="0"/>
        <v>2.7887014240084738</v>
      </c>
      <c r="C30">
        <f t="shared" si="1"/>
        <v>1324.537508535258</v>
      </c>
    </row>
    <row r="31" spans="1:3" x14ac:dyDescent="0.3">
      <c r="A31">
        <v>172</v>
      </c>
      <c r="B31">
        <f t="shared" si="0"/>
        <v>2.9436292808978335</v>
      </c>
      <c r="C31">
        <f t="shared" si="1"/>
        <v>1322.4942910805376</v>
      </c>
    </row>
    <row r="32" spans="1:3" x14ac:dyDescent="0.3">
      <c r="A32">
        <v>181</v>
      </c>
      <c r="B32">
        <f t="shared" si="0"/>
        <v>3.0985571377871932</v>
      </c>
      <c r="C32">
        <f t="shared" si="1"/>
        <v>1321.4590405843517</v>
      </c>
    </row>
    <row r="33" spans="1:3" x14ac:dyDescent="0.3">
      <c r="A33">
        <v>190</v>
      </c>
      <c r="B33">
        <f t="shared" si="0"/>
        <v>3.2534849946765529</v>
      </c>
      <c r="C33">
        <f t="shared" si="1"/>
        <v>1321.4491460105608</v>
      </c>
    </row>
    <row r="34" spans="1:3" x14ac:dyDescent="0.3">
      <c r="A34">
        <v>199</v>
      </c>
      <c r="B34">
        <f t="shared" si="0"/>
        <v>3.4084128515659127</v>
      </c>
      <c r="C34">
        <f t="shared" si="1"/>
        <v>1322.4640218463398</v>
      </c>
    </row>
    <row r="35" spans="1:3" x14ac:dyDescent="0.3">
      <c r="A35">
        <v>208</v>
      </c>
      <c r="B35">
        <f t="shared" si="0"/>
        <v>3.563340708455272</v>
      </c>
      <c r="C35">
        <f t="shared" si="1"/>
        <v>1324.4852004700754</v>
      </c>
    </row>
    <row r="36" spans="1:3" x14ac:dyDescent="0.3">
      <c r="A36">
        <v>217</v>
      </c>
      <c r="B36">
        <f t="shared" si="0"/>
        <v>3.7182685653446317</v>
      </c>
      <c r="C36">
        <f t="shared" si="1"/>
        <v>1327.476217984062</v>
      </c>
    </row>
    <row r="37" spans="1:3" x14ac:dyDescent="0.3">
      <c r="A37">
        <v>226</v>
      </c>
      <c r="B37">
        <f t="shared" si="0"/>
        <v>3.8731964222339914</v>
      </c>
      <c r="C37">
        <f t="shared" si="1"/>
        <v>1331.3823492556517</v>
      </c>
    </row>
    <row r="38" spans="1:3" x14ac:dyDescent="0.3">
      <c r="A38">
        <v>235</v>
      </c>
      <c r="B38">
        <f t="shared" si="0"/>
        <v>4.0281242791233511</v>
      </c>
      <c r="C38">
        <f t="shared" si="1"/>
        <v>1336.1303069443445</v>
      </c>
    </row>
    <row r="39" spans="1:3" x14ac:dyDescent="0.3">
      <c r="A39">
        <v>244</v>
      </c>
      <c r="B39">
        <f t="shared" si="0"/>
        <v>4.1830521360127113</v>
      </c>
      <c r="C39">
        <f t="shared" si="1"/>
        <v>1341.6280652492599</v>
      </c>
    </row>
    <row r="40" spans="1:3" x14ac:dyDescent="0.3">
      <c r="A40">
        <v>253</v>
      </c>
      <c r="B40">
        <f t="shared" si="0"/>
        <v>4.3379799929020706</v>
      </c>
      <c r="C40">
        <f t="shared" si="1"/>
        <v>1347.7649965955741</v>
      </c>
    </row>
    <row r="41" spans="1:3" x14ac:dyDescent="0.3">
      <c r="A41">
        <v>262</v>
      </c>
      <c r="B41">
        <f t="shared" si="0"/>
        <v>4.4929078497914299</v>
      </c>
      <c r="C41">
        <f t="shared" si="1"/>
        <v>1354.412514929247</v>
      </c>
    </row>
    <row r="42" spans="1:3" x14ac:dyDescent="0.3">
      <c r="A42">
        <v>271</v>
      </c>
      <c r="B42">
        <f t="shared" si="0"/>
        <v>4.64783570668079</v>
      </c>
      <c r="C42">
        <f t="shared" si="1"/>
        <v>1361.4254013429302</v>
      </c>
    </row>
    <row r="43" spans="1:3" x14ac:dyDescent="0.3">
      <c r="A43">
        <v>280</v>
      </c>
      <c r="B43">
        <f t="shared" si="0"/>
        <v>4.8027635635701493</v>
      </c>
      <c r="C43">
        <f t="shared" si="1"/>
        <v>1368.6439473957294</v>
      </c>
    </row>
    <row r="44" spans="1:3" x14ac:dyDescent="0.3">
      <c r="A44">
        <v>289</v>
      </c>
      <c r="B44">
        <f t="shared" si="0"/>
        <v>4.9576914204595095</v>
      </c>
      <c r="C44">
        <f t="shared" si="1"/>
        <v>1375.8969919696185</v>
      </c>
    </row>
    <row r="45" spans="1:3" x14ac:dyDescent="0.3">
      <c r="A45">
        <v>298</v>
      </c>
      <c r="B45">
        <f t="shared" si="0"/>
        <v>5.1126192773488688</v>
      </c>
      <c r="C45">
        <f t="shared" si="1"/>
        <v>1383.0058540548757</v>
      </c>
    </row>
    <row r="46" spans="1:3" x14ac:dyDescent="0.3">
      <c r="A46">
        <v>307</v>
      </c>
      <c r="B46">
        <f t="shared" si="0"/>
        <v>5.267547134238229</v>
      </c>
      <c r="C46">
        <f t="shared" si="1"/>
        <v>1389.789083192582</v>
      </c>
    </row>
    <row r="47" spans="1:3" x14ac:dyDescent="0.3">
      <c r="A47">
        <v>316</v>
      </c>
      <c r="B47">
        <f t="shared" si="0"/>
        <v>5.4224749911275882</v>
      </c>
      <c r="C47">
        <f t="shared" si="1"/>
        <v>1396.067868994948</v>
      </c>
    </row>
    <row r="48" spans="1:3" x14ac:dyDescent="0.3">
      <c r="A48">
        <v>325</v>
      </c>
      <c r="B48">
        <f t="shared" si="0"/>
        <v>5.5774028480169475</v>
      </c>
      <c r="C48">
        <f t="shared" si="1"/>
        <v>1401.6718789211475</v>
      </c>
    </row>
    <row r="49" spans="1:3" x14ac:dyDescent="0.3">
      <c r="A49">
        <v>334</v>
      </c>
      <c r="B49">
        <f t="shared" si="0"/>
        <v>5.7323307049063077</v>
      </c>
      <c r="C49">
        <f t="shared" si="1"/>
        <v>1406.4452364150188</v>
      </c>
    </row>
    <row r="50" spans="1:3" x14ac:dyDescent="0.3">
      <c r="A50">
        <v>343</v>
      </c>
      <c r="B50">
        <f t="shared" si="0"/>
        <v>5.887258561795667</v>
      </c>
      <c r="C50">
        <f t="shared" si="1"/>
        <v>1410.2523154371954</v>
      </c>
    </row>
    <row r="51" spans="1:3" x14ac:dyDescent="0.3">
      <c r="A51">
        <v>352</v>
      </c>
      <c r="B51">
        <f t="shared" si="0"/>
        <v>6.0421864186850271</v>
      </c>
      <c r="C51">
        <f t="shared" si="1"/>
        <v>1412.9830163277777</v>
      </c>
    </row>
    <row r="52" spans="1:3" x14ac:dyDescent="0.3">
      <c r="A52">
        <v>361</v>
      </c>
      <c r="B52">
        <f t="shared" si="0"/>
        <v>6.1971142755743864</v>
      </c>
      <c r="C52">
        <f t="shared" si="1"/>
        <v>1414.5572035580312</v>
      </c>
    </row>
    <row r="53" spans="1:3" x14ac:dyDescent="0.3">
      <c r="A53">
        <v>365</v>
      </c>
      <c r="B53">
        <f t="shared" si="0"/>
        <v>6.2659711008585459</v>
      </c>
      <c r="C53">
        <f t="shared" si="1"/>
        <v>1414.8720941460517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BF9F-4C56-4DB7-B5BC-FD05DC5C1A9A}">
  <dimension ref="A1:C22"/>
  <sheetViews>
    <sheetView tabSelected="1" workbookViewId="0">
      <selection activeCell="D24" sqref="D24"/>
    </sheetView>
  </sheetViews>
  <sheetFormatPr defaultRowHeight="14.4" x14ac:dyDescent="0.3"/>
  <cols>
    <col min="2" max="2" width="12.44140625" customWidth="1"/>
  </cols>
  <sheetData>
    <row r="1" spans="1:2" x14ac:dyDescent="0.3">
      <c r="A1" t="s">
        <v>41</v>
      </c>
    </row>
    <row r="2" spans="1:2" x14ac:dyDescent="0.3">
      <c r="A2" t="s">
        <v>43</v>
      </c>
      <c r="B2">
        <f>betaR</f>
        <v>0.71520327170769538</v>
      </c>
    </row>
    <row r="3" spans="1:2" x14ac:dyDescent="0.3">
      <c r="A3" t="s">
        <v>42</v>
      </c>
      <c r="B3">
        <f>1/(SIN(betaR)+0.50572*(6.07995+beta)^(-1.6364))</f>
        <v>1.5227715564283573</v>
      </c>
    </row>
    <row r="5" spans="1:2" x14ac:dyDescent="0.3">
      <c r="A5" t="s">
        <v>57</v>
      </c>
    </row>
    <row r="6" spans="1:2" x14ac:dyDescent="0.3">
      <c r="A6" t="s">
        <v>52</v>
      </c>
    </row>
    <row r="7" spans="1:2" x14ac:dyDescent="0.3">
      <c r="A7" t="s">
        <v>58</v>
      </c>
    </row>
    <row r="8" spans="1:2" x14ac:dyDescent="0.3">
      <c r="A8" t="s">
        <v>59</v>
      </c>
    </row>
    <row r="9" spans="1:2" ht="15.6" x14ac:dyDescent="0.3">
      <c r="A9" t="s">
        <v>39</v>
      </c>
      <c r="B9" s="7">
        <v>45657</v>
      </c>
    </row>
    <row r="10" spans="1:2" ht="15.6" x14ac:dyDescent="0.3">
      <c r="A10" t="s">
        <v>53</v>
      </c>
      <c r="B10" s="7">
        <v>45731</v>
      </c>
    </row>
    <row r="11" spans="1:2" ht="15.6" x14ac:dyDescent="0.3">
      <c r="A11" t="s">
        <v>54</v>
      </c>
      <c r="B11" s="7">
        <v>45762</v>
      </c>
    </row>
    <row r="12" spans="1:2" ht="15.6" x14ac:dyDescent="0.3">
      <c r="A12" t="s">
        <v>55</v>
      </c>
      <c r="B12" s="2">
        <f>_xlfn.DAYS(B10,B9)</f>
        <v>74</v>
      </c>
    </row>
    <row r="13" spans="1:2" ht="15.6" x14ac:dyDescent="0.3">
      <c r="A13" t="s">
        <v>56</v>
      </c>
      <c r="B13" s="2">
        <f>_xlfn.DAYS(B11,B9)</f>
        <v>105</v>
      </c>
    </row>
    <row r="14" spans="1:2" x14ac:dyDescent="0.3">
      <c r="A14" t="s">
        <v>7</v>
      </c>
      <c r="B14">
        <f>n</f>
        <v>86</v>
      </c>
    </row>
    <row r="15" spans="1:2" x14ac:dyDescent="0.3">
      <c r="A15" t="s">
        <v>50</v>
      </c>
      <c r="B15" s="12"/>
    </row>
    <row r="16" spans="1:2" x14ac:dyDescent="0.3">
      <c r="A16" t="s">
        <v>51</v>
      </c>
      <c r="B16" s="12"/>
    </row>
    <row r="18" spans="1:3" x14ac:dyDescent="0.3">
      <c r="A18" t="s">
        <v>60</v>
      </c>
    </row>
    <row r="19" spans="1:3" x14ac:dyDescent="0.3">
      <c r="A19" t="s">
        <v>61</v>
      </c>
    </row>
    <row r="21" spans="1:3" x14ac:dyDescent="0.3">
      <c r="A21" t="s">
        <v>62</v>
      </c>
      <c r="C21" t="s">
        <v>48</v>
      </c>
    </row>
    <row r="22" spans="1:3" x14ac:dyDescent="0.3">
      <c r="A22" t="s">
        <v>63</v>
      </c>
      <c r="C22" t="s"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31</vt:i4>
      </vt:variant>
    </vt:vector>
  </HeadingPairs>
  <TitlesOfParts>
    <vt:vector size="35" baseType="lpstr">
      <vt:lpstr>Data</vt:lpstr>
      <vt:lpstr>sun position</vt:lpstr>
      <vt:lpstr>ExternalRadiation</vt:lpstr>
      <vt:lpstr>radiazione</vt:lpstr>
      <vt:lpstr>a_1</vt:lpstr>
      <vt:lpstr>a_2</vt:lpstr>
      <vt:lpstr>a_3</vt:lpstr>
      <vt:lpstr>a_4</vt:lpstr>
      <vt:lpstr>a_5</vt:lpstr>
      <vt:lpstr>ab</vt:lpstr>
      <vt:lpstr>ad</vt:lpstr>
      <vt:lpstr>beta</vt:lpstr>
      <vt:lpstr>betaR</vt:lpstr>
      <vt:lpstr>declination</vt:lpstr>
      <vt:lpstr>declR</vt:lpstr>
      <vt:lpstr>DST</vt:lpstr>
      <vt:lpstr>E_0</vt:lpstr>
      <vt:lpstr>ET</vt:lpstr>
      <vt:lpstr>H</vt:lpstr>
      <vt:lpstr>H_R</vt:lpstr>
      <vt:lpstr>Lat</vt:lpstr>
      <vt:lpstr>latR</vt:lpstr>
      <vt:lpstr>Lon</vt:lpstr>
      <vt:lpstr>n</vt:lpstr>
      <vt:lpstr>omega</vt:lpstr>
      <vt:lpstr>omegaR</vt:lpstr>
      <vt:lpstr>orbit_angle</vt:lpstr>
      <vt:lpstr>orbitA</vt:lpstr>
      <vt:lpstr>refM</vt:lpstr>
      <vt:lpstr>SolarConstant</vt:lpstr>
      <vt:lpstr>t_is</vt:lpstr>
      <vt:lpstr>t_ora</vt:lpstr>
      <vt:lpstr>t_sa</vt:lpstr>
      <vt:lpstr>tau_b</vt:lpstr>
      <vt:lpstr>tau_d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MANZAN MARCO</dc:creator>
  <cp:lastModifiedBy>MANZAN MARCO</cp:lastModifiedBy>
  <dcterms:created xsi:type="dcterms:W3CDTF">2025-03-27T09:06:14Z</dcterms:created>
  <dcterms:modified xsi:type="dcterms:W3CDTF">2025-04-17T07:26:14Z</dcterms:modified>
</cp:coreProperties>
</file>