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22\Documents\Didattica 2024_25\PEI2025\Slides 2025\Consegne\"/>
    </mc:Choice>
  </mc:AlternateContent>
  <xr:revisionPtr revIDLastSave="0" documentId="13_ncr:1_{678CCD12-7443-49FB-B8B3-E7F1E0692661}" xr6:coauthVersionLast="36" xr6:coauthVersionMax="36" xr10:uidLastSave="{00000000-0000-0000-0000-000000000000}"/>
  <bookViews>
    <workbookView xWindow="0" yWindow="0" windowWidth="23040" windowHeight="8514" xr2:uid="{5965504D-3AD6-4854-B237-589769CFAC5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H22" i="1" l="1"/>
  <c r="H52" i="1" l="1"/>
  <c r="H53" i="1"/>
  <c r="B56" i="1"/>
  <c r="H54" i="1" s="1"/>
  <c r="E49" i="1"/>
  <c r="E50" i="1"/>
  <c r="E51" i="1"/>
  <c r="E52" i="1"/>
  <c r="E53" i="1"/>
  <c r="E54" i="1"/>
  <c r="E55" i="1"/>
  <c r="E48" i="1"/>
  <c r="E47" i="1"/>
  <c r="E46" i="1"/>
  <c r="I25" i="1"/>
  <c r="I26" i="1"/>
  <c r="I27" i="1"/>
  <c r="I28" i="1"/>
  <c r="I29" i="1"/>
  <c r="I30" i="1"/>
  <c r="F34" i="1"/>
  <c r="I31" i="1" s="1"/>
  <c r="H23" i="1"/>
  <c r="H24" i="1"/>
  <c r="H34" i="1" s="1"/>
  <c r="H25" i="1"/>
  <c r="H26" i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26" i="1" l="1"/>
  <c r="J22" i="1"/>
  <c r="L22" i="1" s="1"/>
  <c r="J24" i="1"/>
  <c r="J33" i="1"/>
  <c r="J23" i="1"/>
  <c r="L23" i="1" s="1"/>
  <c r="J25" i="1"/>
  <c r="H48" i="1"/>
  <c r="E56" i="1"/>
  <c r="H51" i="1"/>
  <c r="H49" i="1"/>
  <c r="I24" i="1"/>
  <c r="H47" i="1"/>
  <c r="J47" i="1" s="1"/>
  <c r="I23" i="1"/>
  <c r="H50" i="1"/>
  <c r="I33" i="1"/>
  <c r="H46" i="1"/>
  <c r="J46" i="1" s="1"/>
  <c r="I22" i="1"/>
  <c r="I32" i="1"/>
  <c r="H55" i="1"/>
  <c r="M4" i="1"/>
  <c r="L4" i="1"/>
  <c r="J5" i="1"/>
  <c r="J6" i="1" s="1"/>
  <c r="I5" i="1"/>
  <c r="K5" i="1" s="1"/>
  <c r="I6" i="1"/>
  <c r="I7" i="1"/>
  <c r="I8" i="1"/>
  <c r="I11" i="1"/>
  <c r="I12" i="1"/>
  <c r="I13" i="1"/>
  <c r="I4" i="1"/>
  <c r="N4" i="1" s="1"/>
  <c r="H5" i="1"/>
  <c r="H6" i="1"/>
  <c r="H7" i="1"/>
  <c r="H8" i="1"/>
  <c r="H9" i="1"/>
  <c r="H10" i="1"/>
  <c r="H11" i="1"/>
  <c r="H12" i="1"/>
  <c r="H13" i="1"/>
  <c r="H4" i="1"/>
  <c r="F14" i="1"/>
  <c r="G14" i="1"/>
  <c r="I9" i="1" s="1"/>
  <c r="L5" i="1" l="1"/>
  <c r="K6" i="1"/>
  <c r="J7" i="1"/>
  <c r="M6" i="1"/>
  <c r="N6" i="1" s="1"/>
  <c r="J48" i="1"/>
  <c r="M5" i="1"/>
  <c r="G48" i="1"/>
  <c r="G51" i="1"/>
  <c r="G50" i="1"/>
  <c r="G52" i="1"/>
  <c r="G46" i="1"/>
  <c r="I46" i="1" s="1"/>
  <c r="L46" i="1" s="1"/>
  <c r="M46" i="1" s="1"/>
  <c r="G53" i="1"/>
  <c r="G54" i="1"/>
  <c r="G55" i="1"/>
  <c r="G49" i="1"/>
  <c r="K22" i="1"/>
  <c r="K46" i="1"/>
  <c r="N23" i="1"/>
  <c r="O23" i="1" s="1"/>
  <c r="L24" i="1"/>
  <c r="I10" i="1"/>
  <c r="G47" i="1"/>
  <c r="I47" i="1" s="1"/>
  <c r="L47" i="1" s="1"/>
  <c r="M47" i="1" s="1"/>
  <c r="M22" i="1" l="1"/>
  <c r="N22" i="1"/>
  <c r="O22" i="1" s="1"/>
  <c r="J49" i="1"/>
  <c r="K48" i="1"/>
  <c r="N5" i="1"/>
  <c r="K7" i="1"/>
  <c r="L6" i="1"/>
  <c r="K23" i="1"/>
  <c r="J8" i="1"/>
  <c r="M7" i="1"/>
  <c r="N7" i="1" s="1"/>
  <c r="L25" i="1"/>
  <c r="N25" i="1"/>
  <c r="O25" i="1" s="1"/>
  <c r="I48" i="1"/>
  <c r="N24" i="1"/>
  <c r="O24" i="1" s="1"/>
  <c r="K47" i="1"/>
  <c r="M23" i="1" l="1"/>
  <c r="K24" i="1"/>
  <c r="J50" i="1"/>
  <c r="J9" i="1"/>
  <c r="M8" i="1"/>
  <c r="K8" i="1"/>
  <c r="L7" i="1"/>
  <c r="I49" i="1"/>
  <c r="L48" i="1"/>
  <c r="M48" i="1" s="1"/>
  <c r="L26" i="1"/>
  <c r="L27" i="1" l="1"/>
  <c r="N27" i="1"/>
  <c r="O27" i="1" s="1"/>
  <c r="I50" i="1"/>
  <c r="L49" i="1"/>
  <c r="M49" i="1" s="1"/>
  <c r="K9" i="1"/>
  <c r="L8" i="1"/>
  <c r="N8" i="1"/>
  <c r="J10" i="1"/>
  <c r="M9" i="1"/>
  <c r="N9" i="1" s="1"/>
  <c r="K49" i="1"/>
  <c r="J51" i="1"/>
  <c r="K50" i="1"/>
  <c r="K25" i="1"/>
  <c r="M24" i="1"/>
  <c r="N26" i="1"/>
  <c r="O26" i="1" s="1"/>
  <c r="K10" i="1" l="1"/>
  <c r="L9" i="1"/>
  <c r="J52" i="1"/>
  <c r="I51" i="1"/>
  <c r="L50" i="1"/>
  <c r="M50" i="1" s="1"/>
  <c r="J11" i="1"/>
  <c r="M10" i="1"/>
  <c r="N10" i="1" s="1"/>
  <c r="K26" i="1"/>
  <c r="M25" i="1"/>
  <c r="L28" i="1"/>
  <c r="N28" i="1"/>
  <c r="O28" i="1" s="1"/>
  <c r="I52" i="1" l="1"/>
  <c r="L51" i="1"/>
  <c r="M51" i="1" s="1"/>
  <c r="K51" i="1"/>
  <c r="J53" i="1"/>
  <c r="K52" i="1"/>
  <c r="K11" i="1"/>
  <c r="L10" i="1"/>
  <c r="K27" i="1"/>
  <c r="M26" i="1"/>
  <c r="J12" i="1"/>
  <c r="M11" i="1"/>
  <c r="N11" i="1" s="1"/>
  <c r="L29" i="1"/>
  <c r="N29" i="1"/>
  <c r="O29" i="1" s="1"/>
  <c r="K12" i="1" l="1"/>
  <c r="L11" i="1"/>
  <c r="K14" i="1"/>
  <c r="J54" i="1"/>
  <c r="J57" i="1"/>
  <c r="L30" i="1"/>
  <c r="N30" i="1"/>
  <c r="O30" i="1" s="1"/>
  <c r="J13" i="1"/>
  <c r="M13" i="1" s="1"/>
  <c r="M12" i="1"/>
  <c r="N12" i="1" s="1"/>
  <c r="K28" i="1"/>
  <c r="M27" i="1"/>
  <c r="I53" i="1"/>
  <c r="L52" i="1"/>
  <c r="M52" i="1" s="1"/>
  <c r="I54" i="1" l="1"/>
  <c r="L53" i="1"/>
  <c r="M53" i="1" s="1"/>
  <c r="K29" i="1"/>
  <c r="M28" i="1"/>
  <c r="N13" i="1"/>
  <c r="N14" i="1" s="1"/>
  <c r="L17" i="1" s="1"/>
  <c r="M14" i="1"/>
  <c r="L31" i="1"/>
  <c r="N31" i="1"/>
  <c r="O31" i="1" s="1"/>
  <c r="K53" i="1"/>
  <c r="J55" i="1"/>
  <c r="K54" i="1"/>
  <c r="K13" i="1"/>
  <c r="L12" i="1"/>
  <c r="L14" i="1" s="1"/>
  <c r="L16" i="1" s="1"/>
  <c r="L32" i="1" l="1"/>
  <c r="N32" i="1"/>
  <c r="O32" i="1" s="1"/>
  <c r="K30" i="1"/>
  <c r="M29" i="1"/>
  <c r="I55" i="1"/>
  <c r="L54" i="1"/>
  <c r="M54" i="1" s="1"/>
  <c r="L55" i="1" l="1"/>
  <c r="M55" i="1" s="1"/>
  <c r="M56" i="1" s="1"/>
  <c r="K60" i="1" s="1"/>
  <c r="L56" i="1"/>
  <c r="K31" i="1"/>
  <c r="M30" i="1"/>
  <c r="L33" i="1"/>
  <c r="N33" i="1"/>
  <c r="O33" i="1" s="1"/>
  <c r="O34" i="1" s="1"/>
  <c r="L38" i="1" s="1"/>
  <c r="K55" i="1"/>
  <c r="K57" i="1" s="1"/>
  <c r="K59" i="1" s="1"/>
  <c r="K32" i="1" l="1"/>
  <c r="M31" i="1"/>
  <c r="K33" i="1" l="1"/>
  <c r="M33" i="1" s="1"/>
  <c r="M32" i="1"/>
  <c r="K34" i="1"/>
  <c r="M34" i="1" l="1"/>
  <c r="L37" i="1" s="1"/>
</calcChain>
</file>

<file path=xl/sharedStrings.xml><?xml version="1.0" encoding="utf-8"?>
<sst xmlns="http://schemas.openxmlformats.org/spreadsheetml/2006/main" count="117" uniqueCount="64">
  <si>
    <t>Monogenitori</t>
  </si>
  <si>
    <t>Altra tipologia</t>
  </si>
  <si>
    <t>Famiglie del Nord-Est</t>
  </si>
  <si>
    <t>Persone sole meno di 65 anni</t>
  </si>
  <si>
    <t>Persone sole 65 anni e più</t>
  </si>
  <si>
    <t>Coppie senza figli meno di 65 anni</t>
  </si>
  <si>
    <t>Coppie senza figli 65 anni e più</t>
  </si>
  <si>
    <t>Coppie con un figlio</t>
  </si>
  <si>
    <t>Coppie con due figli</t>
  </si>
  <si>
    <t>Coppie con tre o più figli</t>
  </si>
  <si>
    <t>Almeno un componente non italiano</t>
  </si>
  <si>
    <t>Reddito medio annuo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</si>
  <si>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</si>
  <si>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</si>
  <si>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</si>
  <si>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</si>
  <si>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</si>
  <si>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</si>
  <si>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</si>
  <si>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</si>
  <si>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</si>
  <si>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</si>
  <si>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</si>
  <si>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</si>
  <si>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(euro)</t>
  </si>
  <si>
    <t>Quota di famiglie</t>
  </si>
  <si>
    <t>(valori percentuali)</t>
  </si>
  <si>
    <t>Decili di reddito</t>
  </si>
  <si>
    <t>0-19000</t>
  </si>
  <si>
    <t>19001-25000</t>
  </si>
  <si>
    <t>25001-30000</t>
  </si>
  <si>
    <t>30001-36500</t>
  </si>
  <si>
    <t>36501-42600</t>
  </si>
  <si>
    <t>48501-57200</t>
  </si>
  <si>
    <t>57201-70300</t>
  </si>
  <si>
    <t>42601-48500</t>
  </si>
  <si>
    <t>70301-93400</t>
  </si>
  <si>
    <t>93401-2400000</t>
  </si>
  <si>
    <t>Esercitazione 3/05/2025 Indici di concentrazione</t>
  </si>
  <si>
    <t>Paesi UE</t>
  </si>
  <si>
    <t>Numero giovani in migliaia</t>
  </si>
  <si>
    <t>Redditi medi mensili</t>
  </si>
  <si>
    <t>qi</t>
  </si>
  <si>
    <t>pi</t>
  </si>
  <si>
    <t>freq. Rel. Qi</t>
  </si>
  <si>
    <t>freq. Rel. pi</t>
  </si>
  <si>
    <t>Freq cum. Qi</t>
  </si>
  <si>
    <t>Freq cum. pi</t>
  </si>
  <si>
    <t>pi-qi</t>
  </si>
  <si>
    <t>R=</t>
  </si>
  <si>
    <t>Metodo dei trapezi</t>
  </si>
  <si>
    <t>qi+qi-1</t>
  </si>
  <si>
    <r>
      <t>R</t>
    </r>
    <r>
      <rPr>
        <sz val="8"/>
        <color theme="1"/>
        <rFont val="Calibri"/>
        <family val="2"/>
        <scheme val="minor"/>
      </rPr>
      <t xml:space="preserve">T </t>
    </r>
    <r>
      <rPr>
        <sz val="11"/>
        <color theme="1"/>
        <rFont val="Calibri"/>
        <family val="2"/>
        <scheme val="minor"/>
      </rPr>
      <t>=</t>
    </r>
  </si>
  <si>
    <t>ni/N (qi+qi-1 )</t>
  </si>
  <si>
    <t>Curva di Lorenz</t>
  </si>
  <si>
    <t>xi*ni</t>
  </si>
  <si>
    <t>freq relativa pi</t>
  </si>
  <si>
    <t>freq rel. Xi ni</t>
  </si>
  <si>
    <t>freq cum pi</t>
  </si>
  <si>
    <t>freq cum. Xi*ni</t>
  </si>
  <si>
    <t>Reddito medio</t>
  </si>
  <si>
    <t>Quota reddito</t>
  </si>
  <si>
    <t>cum reddito</t>
  </si>
  <si>
    <t>cum famiglie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</si>
</sst>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0.000"/>
    <numFmt numFmtId="166" formatCode="0.0000"/>
  </numFmts>
  <fonts count="25" x14ac:knownFonts="1"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indexed="6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8" fillId="0" borderId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3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/>
    <xf numFmtId="0" fontId="10" fillId="34" borderId="10" applyNumberFormat="0" applyFont="0" applyAlignment="0" applyProtection="0"/>
    <xf numFmtId="9" fontId="8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7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7">
    <xf numFmtId="0" fontId="0" fillId="0" borderId="0" xfId="0"/>
    <xf numFmtId="0" fontId="4" fillId="0" borderId="0" xfId="0" applyFont="1"/>
    <xf numFmtId="0" fontId="4" fillId="0" borderId="11" xfId="0" applyFont="1" applyBorder="1"/>
    <xf numFmtId="0" fontId="4" fillId="0" borderId="12" xfId="0" applyFont="1" applyBorder="1"/>
    <xf numFmtId="0" fontId="0" fillId="0" borderId="13" xfId="0" applyBorder="1"/>
    <xf numFmtId="0" fontId="24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" fontId="0" fillId="0" borderId="0" xfId="0" applyNumberFormat="1"/>
    <xf numFmtId="166" fontId="0" fillId="0" borderId="0" xfId="0" applyNumberFormat="1"/>
    <xf numFmtId="166" fontId="0" fillId="0" borderId="18" xfId="0" applyNumberFormat="1" applyBorder="1"/>
  </cellXfs>
  <cellStyles count="83">
    <cellStyle name="20% - Colore 1 2" xfId="32" xr:uid="{00000000-0005-0000-0000-00002F000000}"/>
    <cellStyle name="20% - Colore 2 2" xfId="36" xr:uid="{00000000-0005-0000-0000-000030000000}"/>
    <cellStyle name="20% - Colore 3 2" xfId="40" xr:uid="{00000000-0005-0000-0000-000031000000}"/>
    <cellStyle name="20% - Colore 4 2" xfId="44" xr:uid="{00000000-0005-0000-0000-000032000000}"/>
    <cellStyle name="20% - Colore 5 2" xfId="48" xr:uid="{00000000-0005-0000-0000-000033000000}"/>
    <cellStyle name="20% - Colore 6 2" xfId="52" xr:uid="{00000000-0005-0000-0000-000034000000}"/>
    <cellStyle name="40% - Colore 1 2" xfId="33" xr:uid="{00000000-0005-0000-0000-000035000000}"/>
    <cellStyle name="40% - Colore 2 2" xfId="37" xr:uid="{00000000-0005-0000-0000-000036000000}"/>
    <cellStyle name="40% - Colore 3 2" xfId="41" xr:uid="{00000000-0005-0000-0000-000037000000}"/>
    <cellStyle name="40% - Colore 4 2" xfId="45" xr:uid="{00000000-0005-0000-0000-000038000000}"/>
    <cellStyle name="40% - Colore 5 2" xfId="49" xr:uid="{00000000-0005-0000-0000-000039000000}"/>
    <cellStyle name="40% - Colore 6 2" xfId="53" xr:uid="{00000000-0005-0000-0000-00003A000000}"/>
    <cellStyle name="60% - Colore 1 2" xfId="34" xr:uid="{00000000-0005-0000-0000-00003B000000}"/>
    <cellStyle name="60% - Colore 2 2" xfId="38" xr:uid="{00000000-0005-0000-0000-00003C000000}"/>
    <cellStyle name="60% - Colore 3 2" xfId="42" xr:uid="{00000000-0005-0000-0000-00003D000000}"/>
    <cellStyle name="60% - Colore 4 2" xfId="46" xr:uid="{00000000-0005-0000-0000-00003E000000}"/>
    <cellStyle name="60% - Colore 5 2" xfId="50" xr:uid="{00000000-0005-0000-0000-00003F000000}"/>
    <cellStyle name="60% - Colore 6 2" xfId="54" xr:uid="{00000000-0005-0000-0000-000040000000}"/>
    <cellStyle name="Calcolo 2" xfId="25" xr:uid="{00000000-0005-0000-0000-000041000000}"/>
    <cellStyle name="Cella collegata 2" xfId="26" xr:uid="{00000000-0005-0000-0000-000042000000}"/>
    <cellStyle name="Cella da controllare 2" xfId="27" xr:uid="{00000000-0005-0000-0000-000043000000}"/>
    <cellStyle name="Colore 1 2" xfId="31" xr:uid="{00000000-0005-0000-0000-000044000000}"/>
    <cellStyle name="Colore 2 2" xfId="35" xr:uid="{00000000-0005-0000-0000-000045000000}"/>
    <cellStyle name="Colore 3 2" xfId="39" xr:uid="{00000000-0005-0000-0000-000046000000}"/>
    <cellStyle name="Colore 4 2" xfId="43" xr:uid="{00000000-0005-0000-0000-000047000000}"/>
    <cellStyle name="Colore 5 2" xfId="47" xr:uid="{00000000-0005-0000-0000-000048000000}"/>
    <cellStyle name="Colore 6 2" xfId="51" xr:uid="{00000000-0005-0000-0000-000049000000}"/>
    <cellStyle name="Input 2" xfId="23" xr:uid="{00000000-0005-0000-0000-00004A000000}"/>
    <cellStyle name="Migliaia 2" xfId="7" xr:uid="{00000000-0005-0000-0000-00001C000000}"/>
    <cellStyle name="Migliaia 3" xfId="8" xr:uid="{00000000-0005-0000-0000-00001D000000}"/>
    <cellStyle name="Migliaia 4" xfId="9" xr:uid="{00000000-0005-0000-0000-00001E000000}"/>
    <cellStyle name="Migliaia 5" xfId="79" xr:uid="{00000000-0005-0000-0000-00001F000000}"/>
    <cellStyle name="Neutrale 2" xfId="10" xr:uid="{00000000-0005-0000-0000-000021000000}"/>
    <cellStyle name="Neutrale 3" xfId="22" xr:uid="{00000000-0005-0000-0000-00004F000000}"/>
    <cellStyle name="Normal 2" xfId="59" xr:uid="{00000000-0005-0000-0000-000022000000}"/>
    <cellStyle name="Normal 2 2" xfId="71" xr:uid="{00000000-0005-0000-0000-000023000000}"/>
    <cellStyle name="Normale" xfId="0" builtinId="0"/>
    <cellStyle name="Normale 10" xfId="73" xr:uid="{00000000-0005-0000-0000-000025000000}"/>
    <cellStyle name="Normale 10 2" xfId="80" xr:uid="{00000000-0005-0000-0000-000026000000}"/>
    <cellStyle name="Normale 11" xfId="5" xr:uid="{00000000-0005-0000-0000-000053000000}"/>
    <cellStyle name="Normale 2" xfId="6" xr:uid="{00000000-0005-0000-0000-000027000000}"/>
    <cellStyle name="Normale 2 2" xfId="11" xr:uid="{00000000-0005-0000-0000-000028000000}"/>
    <cellStyle name="Normale 2 2 2" xfId="12" xr:uid="{00000000-0005-0000-0000-000029000000}"/>
    <cellStyle name="Normale 2 3" xfId="66" xr:uid="{00000000-0005-0000-0000-00002A000000}"/>
    <cellStyle name="Normale 2 3 2" xfId="64" xr:uid="{00000000-0005-0000-0000-00002B000000}"/>
    <cellStyle name="Normale 3" xfId="13" xr:uid="{00000000-0005-0000-0000-00002C000000}"/>
    <cellStyle name="Normale 3 2" xfId="70" xr:uid="{00000000-0005-0000-0000-00002D000000}"/>
    <cellStyle name="Normale 3 3 2" xfId="18" xr:uid="{00000000-0005-0000-0000-00002E000000}"/>
    <cellStyle name="Normale 3 3 2 2" xfId="60" xr:uid="{00000000-0005-0000-0000-00002F000000}"/>
    <cellStyle name="Normale 3 3 2 2 2" xfId="67" xr:uid="{00000000-0005-0000-0000-000030000000}"/>
    <cellStyle name="Normale 3 3 2 2 2 2" xfId="76" xr:uid="{00000000-0005-0000-0000-000031000000}"/>
    <cellStyle name="Normale 3 3 2 2 2 3" xfId="77" xr:uid="{00000000-0005-0000-0000-000032000000}"/>
    <cellStyle name="Normale 4" xfId="14" xr:uid="{00000000-0005-0000-0000-000033000000}"/>
    <cellStyle name="Normale 5" xfId="55" xr:uid="{00000000-0005-0000-0000-000034000000}"/>
    <cellStyle name="Normale 5 2" xfId="63" xr:uid="{00000000-0005-0000-0000-000035000000}"/>
    <cellStyle name="Normale 5 3" xfId="65" xr:uid="{00000000-0005-0000-0000-000036000000}"/>
    <cellStyle name="Normale 5 4" xfId="69" xr:uid="{00000000-0005-0000-0000-000037000000}"/>
    <cellStyle name="Normale 5 4 2" xfId="72" xr:uid="{00000000-0005-0000-0000-000038000000}"/>
    <cellStyle name="Normale 5 5" xfId="74" xr:uid="{00000000-0005-0000-0000-000039000000}"/>
    <cellStyle name="Normale 5 5 2" xfId="78" xr:uid="{00000000-0005-0000-0000-00003A000000}"/>
    <cellStyle name="Normale 5 5 2 2" xfId="82" xr:uid="{00000000-0005-0000-0000-00003B000000}"/>
    <cellStyle name="Normale 6" xfId="57" xr:uid="{00000000-0005-0000-0000-00003C000000}"/>
    <cellStyle name="Normale 6 2" xfId="61" xr:uid="{00000000-0005-0000-0000-00003D000000}"/>
    <cellStyle name="Normale 7" xfId="58" xr:uid="{00000000-0005-0000-0000-00003E000000}"/>
    <cellStyle name="Normale 8" xfId="62" xr:uid="{00000000-0005-0000-0000-00003F000000}"/>
    <cellStyle name="Normale 8 2" xfId="75" xr:uid="{00000000-0005-0000-0000-000040000000}"/>
    <cellStyle name="Normale 8 2 2" xfId="81" xr:uid="{00000000-0005-0000-0000-000041000000}"/>
    <cellStyle name="Normale 9" xfId="68" xr:uid="{00000000-0005-0000-0000-000042000000}"/>
    <cellStyle name="Nota 2" xfId="15" xr:uid="{00000000-0005-0000-0000-000044000000}"/>
    <cellStyle name="Nota 3" xfId="56" xr:uid="{00000000-0005-0000-0000-000045000000}"/>
    <cellStyle name="Output 2" xfId="24" xr:uid="{00000000-0005-0000-0000-000075000000}"/>
    <cellStyle name="Percentuale 2" xfId="16" xr:uid="{00000000-0005-0000-0000-000047000000}"/>
    <cellStyle name="Testo avviso 2" xfId="28" xr:uid="{00000000-0005-0000-0000-000077000000}"/>
    <cellStyle name="Testo descrittivo 2" xfId="29" xr:uid="{00000000-0005-0000-0000-000078000000}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19" xr:uid="{00000000-0005-0000-0000-000079000000}"/>
    <cellStyle name="Totale 2" xfId="30" xr:uid="{00000000-0005-0000-0000-00007A000000}"/>
    <cellStyle name="Valore non valido 2" xfId="17" xr:uid="{00000000-0005-0000-0000-000051000000}"/>
    <cellStyle name="Valore non valido 3" xfId="21" xr:uid="{00000000-0005-0000-0000-00007B000000}"/>
    <cellStyle name="Valore valido 2" xfId="20" xr:uid="{00000000-0005-0000-0000-00007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Foglio1!$U$3</c:f>
              <c:strCache>
                <c:ptCount val="1"/>
                <c:pt idx="0">
                  <c:v>Freq cum. Qi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Foglio1!$T$4:$T$14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xVal>
          <c:yVal>
            <c:numRef>
              <c:f>Foglio1!$U$4:$U$14</c:f>
              <c:numCache>
                <c:formatCode>General</c:formatCode>
                <c:ptCount val="11"/>
                <c:pt idx="0">
                  <c:v>0</c:v>
                </c:pt>
                <c:pt idx="1">
                  <c:v>4.4618206916594016E-2</c:v>
                </c:pt>
                <c:pt idx="2">
                  <c:v>0.10285890729439118</c:v>
                </c:pt>
                <c:pt idx="3">
                  <c:v>0.175652971519907</c:v>
                </c:pt>
                <c:pt idx="4">
                  <c:v>0.26325695655332748</c:v>
                </c:pt>
                <c:pt idx="5">
                  <c:v>0.35229584423132809</c:v>
                </c:pt>
                <c:pt idx="6">
                  <c:v>0.46250181633246146</c:v>
                </c:pt>
                <c:pt idx="7">
                  <c:v>0.57320727986050568</c:v>
                </c:pt>
                <c:pt idx="8">
                  <c:v>0.70512069529206634</c:v>
                </c:pt>
                <c:pt idx="9">
                  <c:v>0.84628151336820701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B8-4C33-961C-AFDDB3284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895823"/>
        <c:axId val="838730159"/>
      </c:scatterChart>
      <c:valAx>
        <c:axId val="1131895823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8730159"/>
        <c:crosses val="autoZero"/>
        <c:crossBetween val="midCat"/>
      </c:valAx>
      <c:valAx>
        <c:axId val="83873015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18958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Foglio1!$U$20</c:f>
              <c:strCache>
                <c:ptCount val="1"/>
                <c:pt idx="0">
                  <c:v>freq cum. Xi*ni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Foglio1!$T$21:$T$33</c:f>
              <c:numCache>
                <c:formatCode>General</c:formatCode>
                <c:ptCount val="13"/>
                <c:pt idx="0">
                  <c:v>0</c:v>
                </c:pt>
                <c:pt idx="1">
                  <c:v>1.8935539530150865E-2</c:v>
                </c:pt>
                <c:pt idx="2">
                  <c:v>4.017165862938548E-2</c:v>
                </c:pt>
                <c:pt idx="3">
                  <c:v>5.1984249878334735E-2</c:v>
                </c:pt>
                <c:pt idx="4">
                  <c:v>8.7731717028713005E-2</c:v>
                </c:pt>
                <c:pt idx="5">
                  <c:v>9.3261956377472019E-2</c:v>
                </c:pt>
                <c:pt idx="6">
                  <c:v>0.21103393354864397</c:v>
                </c:pt>
                <c:pt idx="7">
                  <c:v>0.33300889262487277</c:v>
                </c:pt>
                <c:pt idx="8">
                  <c:v>0.55908507720214129</c:v>
                </c:pt>
                <c:pt idx="9">
                  <c:v>0.91045436446489403</c:v>
                </c:pt>
                <c:pt idx="10">
                  <c:v>0.94938724948015751</c:v>
                </c:pt>
                <c:pt idx="11">
                  <c:v>0.97018094943149136</c:v>
                </c:pt>
                <c:pt idx="12">
                  <c:v>1</c:v>
                </c:pt>
              </c:numCache>
            </c:numRef>
          </c:xVal>
          <c:yVal>
            <c:numRef>
              <c:f>Foglio1!$U$21:$U$33</c:f>
              <c:numCache>
                <c:formatCode>General</c:formatCode>
                <c:ptCount val="13"/>
                <c:pt idx="0">
                  <c:v>0</c:v>
                </c:pt>
                <c:pt idx="1">
                  <c:v>5.4988414228286904E-3</c:v>
                </c:pt>
                <c:pt idx="2">
                  <c:v>1.3384588373601587E-2</c:v>
                </c:pt>
                <c:pt idx="3">
                  <c:v>1.8924143307217513E-2</c:v>
                </c:pt>
                <c:pt idx="4">
                  <c:v>3.7318837355818077E-2</c:v>
                </c:pt>
                <c:pt idx="5">
                  <c:v>4.0560618098804922E-2</c:v>
                </c:pt>
                <c:pt idx="6">
                  <c:v>0.13045309840451216</c:v>
                </c:pt>
                <c:pt idx="7">
                  <c:v>0.2452730767586403</c:v>
                </c:pt>
                <c:pt idx="8">
                  <c:v>0.4797130174940053</c:v>
                </c:pt>
                <c:pt idx="9">
                  <c:v>0.87872560634592545</c:v>
                </c:pt>
                <c:pt idx="10">
                  <c:v>0.9277693271441273</c:v>
                </c:pt>
                <c:pt idx="11">
                  <c:v>0.95428953513026904</c:v>
                </c:pt>
                <c:pt idx="12">
                  <c:v>0.99999999999999989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46-4CF1-8355-C495D2E9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418960"/>
        <c:axId val="957843328"/>
      </c:scatterChart>
      <c:valAx>
        <c:axId val="134241896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7843328"/>
        <c:crosses val="autoZero"/>
        <c:crossBetween val="midCat"/>
      </c:valAx>
      <c:valAx>
        <c:axId val="9578433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2418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Foglio1!$U$44:$U$45</c:f>
              <c:strCache>
                <c:ptCount val="2"/>
                <c:pt idx="0">
                  <c:v>cum reddito</c:v>
                </c:pt>
                <c:pt idx="1">
                  <c:v>qi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Foglio1!$T$46:$T$56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0.26946107784431139</c:v>
                </c:pt>
                <c:pt idx="2">
                  <c:v>0.42514970059880242</c:v>
                </c:pt>
                <c:pt idx="3">
                  <c:v>0.54890219560878251</c:v>
                </c:pt>
                <c:pt idx="4">
                  <c:v>0.65169660678642727</c:v>
                </c:pt>
                <c:pt idx="5">
                  <c:v>0.73652694610778457</c:v>
                </c:pt>
                <c:pt idx="6">
                  <c:v>0.81237524950099815</c:v>
                </c:pt>
                <c:pt idx="7">
                  <c:v>0.87824351297405201</c:v>
                </c:pt>
                <c:pt idx="8">
                  <c:v>0.93213572854291427</c:v>
                </c:pt>
                <c:pt idx="9">
                  <c:v>0.97405189620758492</c:v>
                </c:pt>
                <c:pt idx="10">
                  <c:v>1</c:v>
                </c:pt>
              </c:numCache>
            </c:numRef>
          </c:xVal>
          <c:yVal>
            <c:numRef>
              <c:f>Foglio1!$U$46:$U$56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5.8551455481325324E-3</c:v>
                </c:pt>
                <c:pt idx="2">
                  <c:v>1.9414738140941981E-2</c:v>
                </c:pt>
                <c:pt idx="3">
                  <c:v>3.6364151840565004E-2</c:v>
                </c:pt>
                <c:pt idx="4">
                  <c:v>5.6857469424584028E-2</c:v>
                </c:pt>
                <c:pt idx="5">
                  <c:v>8.1233673003680423E-2</c:v>
                </c:pt>
                <c:pt idx="6">
                  <c:v>0.10930786324475525</c:v>
                </c:pt>
                <c:pt idx="7">
                  <c:v>0.14188127059123717</c:v>
                </c:pt>
                <c:pt idx="8">
                  <c:v>0.18117268704031328</c:v>
                </c:pt>
                <c:pt idx="9">
                  <c:v>0.23161969658635767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2A-4A41-83D3-49326C9FD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265200"/>
        <c:axId val="1332537232"/>
      </c:scatterChart>
      <c:valAx>
        <c:axId val="13382652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2537232"/>
        <c:crosses val="autoZero"/>
        <c:crossBetween val="midCat"/>
      </c:valAx>
      <c:valAx>
        <c:axId val="13325372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8265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266700</xdr:colOff>
      <xdr:row>3</xdr:row>
      <xdr:rowOff>7620</xdr:rowOff>
    </xdr:from>
    <xdr:to>
      <xdr:col>18</xdr:col>
      <xdr:colOff>104403</xdr:colOff>
      <xdr:row>9</xdr:row>
      <xdr:rowOff>61204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47B14B6-762B-4A31-89D3-7E5A5E84B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57860" y="601980"/>
          <a:ext cx="1849383" cy="1242304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</xdr:row>
      <xdr:rowOff>0</xdr:rowOff>
    </xdr:from>
    <xdr:to>
      <xdr:col>21</xdr:col>
      <xdr:colOff>170864</xdr:colOff>
      <xdr:row>13</xdr:row>
      <xdr:rowOff>67578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4">
              <a:extLst>
                <a:ext uri="{FF2B5EF4-FFF2-40B4-BE49-F238E27FC236}">
                  <a16:creationId xmlns:a16="http://schemas.microsoft.com/office/drawing/2014/main" id="{D35B27DB-2152-40AA-9F42-343AE98095C7}"/>
                </a:ext>
              </a:extLst>
            </xdr:cNvPr>
            <xdr:cNvSpPr txBox="1"/>
          </xdr:nvSpPr>
          <xdr:spPr>
            <a:xfrm>
              <a:off x="13091160" y="2179320"/>
              <a:ext cx="4194224" cy="46381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r>
                    <a:rPr lang="it-IT" b="0" i="1">
                      <a:latin typeface="Cambria Math" panose="02040503050406030204" pitchFamily="18" charset="0"/>
                    </a:rPr>
                    <m:t>𝑅</m:t>
                  </m:r>
                  <m:r>
                    <a:rPr lang="it-IT" b="0" i="1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it-IT"/>
                <a:t> </a:t>
              </a:r>
              <a14:m>
                <m:oMath xmlns:m="http://schemas.openxmlformats.org/officeDocument/2006/math">
                  <m:r>
                    <a:rPr lang="it-IT" i="1">
                      <a:latin typeface="Cambria Math" panose="02040503050406030204" pitchFamily="18" charset="0"/>
                    </a:rPr>
                    <m:t>1−</m:t>
                  </m:r>
                  <m:nary>
                    <m:naryPr>
                      <m:chr m:val="∑"/>
                      <m:ctrlPr>
                        <a:rPr lang="it-IT" i="1">
                          <a:latin typeface="Cambria Math" panose="02040503050406030204" pitchFamily="18" charset="0"/>
                        </a:rPr>
                      </m:ctrlPr>
                    </m:naryPr>
                    <m:sub>
                      <m:r>
                        <m:rPr>
                          <m:brk m:alnAt="23"/>
                        </m:rPr>
                        <a:rPr lang="it-IT" i="1">
                          <a:latin typeface="Cambria Math" panose="02040503050406030204" pitchFamily="18" charset="0"/>
                        </a:rPr>
                        <m:t>𝑖</m:t>
                      </m:r>
                      <m:r>
                        <a:rPr lang="it-IT" i="1">
                          <a:latin typeface="Cambria Math" panose="02040503050406030204" pitchFamily="18" charset="0"/>
                        </a:rPr>
                        <m:t>=1</m:t>
                      </m:r>
                    </m:sub>
                    <m:sup>
                      <m:r>
                        <a:rPr lang="it-IT" i="1">
                          <a:latin typeface="Cambria Math" panose="02040503050406030204" pitchFamily="18" charset="0"/>
                        </a:rPr>
                        <m:t>𝑠</m:t>
                      </m:r>
                    </m:sup>
                    <m:e>
                      <m:f>
                        <m:fPr>
                          <m:ctrlPr>
                            <a:rPr lang="it-IT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it-IT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it-IT" b="0" i="1">
                                  <a:latin typeface="Cambria Math" panose="02040503050406030204" pitchFamily="18" charset="0"/>
                                </a:rPr>
                                <m:t>𝑛</m:t>
                              </m:r>
                            </m:e>
                            <m:sub>
                              <m:r>
                                <a:rPr lang="it-IT" b="0" i="1">
                                  <a:latin typeface="Cambria Math" panose="02040503050406030204" pitchFamily="18" charset="0"/>
                                </a:rPr>
                                <m:t>𝑖</m:t>
                              </m:r>
                            </m:sub>
                          </m:sSub>
                        </m:num>
                        <m:den>
                          <m:r>
                            <a:rPr lang="it-IT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den>
                      </m:f>
                      <m:d>
                        <m:dPr>
                          <m:ctrlPr>
                            <a:rPr lang="it-IT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it-IT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it-IT" i="1">
                                  <a:latin typeface="Cambria Math" panose="02040503050406030204" pitchFamily="18" charset="0"/>
                                </a:rPr>
                                <m:t>𝑞</m:t>
                              </m:r>
                            </m:e>
                            <m:sub>
                              <m:r>
                                <a:rPr lang="it-IT" i="1">
                                  <a:latin typeface="Cambria Math" panose="02040503050406030204" pitchFamily="18" charset="0"/>
                                </a:rPr>
                                <m:t>𝑖</m:t>
                              </m:r>
                            </m:sub>
                          </m:sSub>
                          <m:r>
                            <a:rPr lang="it-IT" i="1">
                              <a:latin typeface="Cambria Math" panose="02040503050406030204" pitchFamily="18" charset="0"/>
                            </a:rPr>
                            <m:t>+</m:t>
                          </m:r>
                          <m:sSub>
                            <m:sSubPr>
                              <m:ctrlPr>
                                <a:rPr lang="it-IT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it-IT" i="1">
                                  <a:latin typeface="Cambria Math" panose="02040503050406030204" pitchFamily="18" charset="0"/>
                                </a:rPr>
                                <m:t>𝑞</m:t>
                              </m:r>
                            </m:e>
                            <m:sub>
                              <m:r>
                                <a:rPr lang="it-IT" i="1">
                                  <a:latin typeface="Cambria Math" panose="02040503050406030204" pitchFamily="18" charset="0"/>
                                </a:rPr>
                                <m:t>𝑖</m:t>
                              </m:r>
                              <m:r>
                                <a:rPr lang="it-IT" i="1">
                                  <a:latin typeface="Cambria Math" panose="02040503050406030204" pitchFamily="18" charset="0"/>
                                </a:rPr>
                                <m:t>−1</m:t>
                              </m:r>
                            </m:sub>
                          </m:sSub>
                        </m:e>
                      </m:d>
                    </m:e>
                  </m:nary>
                </m:oMath>
              </a14:m>
              <a:endParaRPr lang="it-IT"/>
            </a:p>
          </xdr:txBody>
        </xdr:sp>
      </mc:Choice>
      <mc:Fallback xmlns="">
        <xdr:sp macro="" textlink="">
          <xdr:nvSpPr>
            <xdr:cNvPr id="3" name="CasellaDiTesto 4">
              <a:extLst>
                <a:ext uri="{FF2B5EF4-FFF2-40B4-BE49-F238E27FC236}">
                  <a16:creationId xmlns:a16="http://schemas.microsoft.com/office/drawing/2014/main" id="{D35B27DB-2152-40AA-9F42-343AE98095C7}"/>
                </a:ext>
              </a:extLst>
            </xdr:cNvPr>
            <xdr:cNvSpPr txBox="1"/>
          </xdr:nvSpPr>
          <xdr:spPr>
            <a:xfrm>
              <a:off x="13091160" y="2179320"/>
              <a:ext cx="4194224" cy="46381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it-IT" b="0" i="0">
                  <a:latin typeface="Cambria Math" panose="02040503050406030204" pitchFamily="18" charset="0"/>
                </a:rPr>
                <a:t>𝑅=</a:t>
              </a:r>
              <a:r>
                <a:rPr lang="it-IT"/>
                <a:t> </a:t>
              </a:r>
              <a:r>
                <a:rPr lang="it-IT" i="0">
                  <a:latin typeface="Cambria Math" panose="02040503050406030204" pitchFamily="18" charset="0"/>
                </a:rPr>
                <a:t>1−∑_(𝑖=1)^𝑠▒〖</a:t>
              </a:r>
              <a:r>
                <a:rPr lang="it-IT" b="0" i="0">
                  <a:latin typeface="Cambria Math" panose="02040503050406030204" pitchFamily="18" charset="0"/>
                </a:rPr>
                <a:t>𝑛_𝑖/𝑁 (</a:t>
              </a:r>
              <a:r>
                <a:rPr lang="it-IT" i="0">
                  <a:latin typeface="Cambria Math" panose="02040503050406030204" pitchFamily="18" charset="0"/>
                </a:rPr>
                <a:t>𝑞_𝑖+𝑞_(𝑖−1) ) 〗</a:t>
              </a:r>
              <a:endParaRPr lang="it-IT"/>
            </a:p>
          </xdr:txBody>
        </xdr:sp>
      </mc:Fallback>
    </mc:AlternateContent>
    <xdr:clientData/>
  </xdr:twoCellAnchor>
  <xdr:twoCellAnchor>
    <xdr:from>
      <xdr:col>21</xdr:col>
      <xdr:colOff>182880</xdr:colOff>
      <xdr:row>0</xdr:row>
      <xdr:rowOff>194310</xdr:rowOff>
    </xdr:from>
    <xdr:to>
      <xdr:col>27</xdr:col>
      <xdr:colOff>514350</xdr:colOff>
      <xdr:row>14</xdr:row>
      <xdr:rowOff>156210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5E87EF0-DE99-45AE-B568-CFE78FCC0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260984</xdr:colOff>
      <xdr:row>18</xdr:row>
      <xdr:rowOff>22860</xdr:rowOff>
    </xdr:from>
    <xdr:to>
      <xdr:col>28</xdr:col>
      <xdr:colOff>430529</xdr:colOff>
      <xdr:row>33</xdr:row>
      <xdr:rowOff>3810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35CF442-B3CF-40F1-B456-41B65E780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586740</xdr:colOff>
      <xdr:row>20</xdr:row>
      <xdr:rowOff>83820</xdr:rowOff>
    </xdr:from>
    <xdr:to>
      <xdr:col>28</xdr:col>
      <xdr:colOff>285750</xdr:colOff>
      <xdr:row>31</xdr:row>
      <xdr:rowOff>121920</xdr:rowOff>
    </xdr:to>
    <xdr:cxnSp macro="">
      <xdr:nvCxnSpPr>
        <xdr:cNvPr id="6" name="Connettore diritto 5">
          <a:extLst>
            <a:ext uri="{FF2B5EF4-FFF2-40B4-BE49-F238E27FC236}">
              <a16:creationId xmlns:a16="http://schemas.microsoft.com/office/drawing/2014/main" id="{3B25A9D4-1342-40A3-82E9-C03741C64AA6}"/>
            </a:ext>
          </a:extLst>
        </xdr:cNvPr>
        <xdr:cNvCxnSpPr/>
      </xdr:nvCxnSpPr>
      <xdr:spPr>
        <a:xfrm flipV="1">
          <a:off x="21728430" y="4065270"/>
          <a:ext cx="4610100" cy="221742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272414</xdr:colOff>
      <xdr:row>41</xdr:row>
      <xdr:rowOff>3810</xdr:rowOff>
    </xdr:from>
    <xdr:to>
      <xdr:col>28</xdr:col>
      <xdr:colOff>499110</xdr:colOff>
      <xdr:row>56</xdr:row>
      <xdr:rowOff>45720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AEC9CEC-E6C4-4ECC-B73F-6A5001003D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598170</xdr:colOff>
      <xdr:row>43</xdr:row>
      <xdr:rowOff>99060</xdr:rowOff>
    </xdr:from>
    <xdr:to>
      <xdr:col>28</xdr:col>
      <xdr:colOff>297180</xdr:colOff>
      <xdr:row>54</xdr:row>
      <xdr:rowOff>137160</xdr:rowOff>
    </xdr:to>
    <xdr:cxnSp macro="">
      <xdr:nvCxnSpPr>
        <xdr:cNvPr id="9" name="Connettore diritto 8">
          <a:extLst>
            <a:ext uri="{FF2B5EF4-FFF2-40B4-BE49-F238E27FC236}">
              <a16:creationId xmlns:a16="http://schemas.microsoft.com/office/drawing/2014/main" id="{33739B39-E84D-4946-BD5F-027CB17EC4F5}"/>
            </a:ext>
          </a:extLst>
        </xdr:cNvPr>
        <xdr:cNvCxnSpPr/>
      </xdr:nvCxnSpPr>
      <xdr:spPr>
        <a:xfrm flipV="1">
          <a:off x="21739860" y="8648700"/>
          <a:ext cx="4610100" cy="221742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0.06917</cdr:x>
      <cdr:y>0.16111</cdr:y>
    </cdr:from>
    <cdr:to>
      <cdr:x>0.965</cdr:x>
      <cdr:y>0.88611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D20B57CD-70C5-4E4E-A90D-E9BE7C6BF75B}"/>
            </a:ext>
          </a:extLst>
        </cdr:cNvPr>
        <cdr:cNvCxnSpPr/>
      </cdr:nvCxnSpPr>
      <cdr:spPr>
        <a:xfrm xmlns:a="http://schemas.openxmlformats.org/drawingml/2006/main" flipV="1">
          <a:off x="316230" y="441960"/>
          <a:ext cx="4095750" cy="19888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B17E4-CB93-457A-952A-C990B7EE0BF9}">
  <dimension ref="A1:U60"/>
  <sheetViews>
    <sheetView tabSelected="1" topLeftCell="F43" workbookViewId="0">
      <selection activeCell="R1" sqref="R1:S1048576"/>
    </sheetView>
  </sheetViews>
  <sheetFormatPr defaultRowHeight="15.6" x14ac:dyDescent="0.6"/>
  <cols>
    <col min="1" max="1" width="26.796875" bestFit="1" customWidth="1"/>
    <col min="2" max="2" width="23.1484375" bestFit="1" customWidth="1"/>
    <col min="5" max="5" width="30.59765625" bestFit="1" customWidth="1"/>
    <col min="6" max="6" width="23.1484375" bestFit="1" customWidth="1"/>
    <col min="7" max="7" width="17.796875" bestFit="1" customWidth="1"/>
    <col min="9" max="9" width="12.8984375" bestFit="1" customWidth="1"/>
    <col min="15" max="15" width="10.6484375" customWidth="1"/>
    <col min="20" max="21" width="13.3984375" bestFit="1" customWidth="1"/>
    <col min="22" max="22" width="11.6484375" bestFit="1" customWidth="1"/>
  </cols>
  <sheetData>
    <row r="1" spans="1:21" s="1" customFormat="1" ht="15.9" thickBot="1" x14ac:dyDescent="0.65">
      <c r="A1" s="1" t="s">
        <v>38</v>
      </c>
      <c r="T1" s="1" t="s">
        <v>54</v>
      </c>
    </row>
    <row r="2" spans="1:21" s="1" customFormat="1" x14ac:dyDescent="0.6">
      <c r="F2" s="1" t="s">
        <v>42</v>
      </c>
      <c r="G2" s="1" t="s">
        <v>43</v>
      </c>
      <c r="M2" s="2" t="s">
        <v>50</v>
      </c>
      <c r="N2" s="3"/>
    </row>
    <row r="3" spans="1:21" x14ac:dyDescent="0.6">
      <c r="A3" s="1" t="s">
        <v>2</v>
      </c>
      <c r="B3" s="1" t="s">
        <v>11</v>
      </c>
      <c r="C3" s="1"/>
      <c r="E3" s="1" t="s">
        <v>2</v>
      </c>
      <c r="F3" s="1" t="s">
        <v>11</v>
      </c>
      <c r="H3" t="s">
        <v>44</v>
      </c>
      <c r="I3" t="s">
        <v>45</v>
      </c>
      <c r="J3" t="s">
        <v>46</v>
      </c>
      <c r="K3" t="s">
        <v>47</v>
      </c>
      <c r="L3" t="s">
        <v>48</v>
      </c>
      <c r="M3" s="4" t="s">
        <v>51</v>
      </c>
      <c r="N3" s="5" t="s">
        <v>53</v>
      </c>
      <c r="T3" t="s">
        <v>47</v>
      </c>
      <c r="U3" t="s">
        <v>46</v>
      </c>
    </row>
    <row r="4" spans="1:21" x14ac:dyDescent="0.6">
      <c r="A4" t="s">
        <v>3</v>
      </c>
      <c r="B4">
        <v>25652</v>
      </c>
      <c r="E4" t="s">
        <v>4</v>
      </c>
      <c r="F4">
        <v>19652</v>
      </c>
      <c r="G4">
        <v>1</v>
      </c>
      <c r="H4">
        <f>+F4/F$14</f>
        <v>4.4618206916594016E-2</v>
      </c>
      <c r="I4">
        <f>+G4/G$14</f>
        <v>0.1</v>
      </c>
      <c r="J4">
        <v>4.4618206916594016E-2</v>
      </c>
      <c r="K4">
        <v>0.1</v>
      </c>
      <c r="L4">
        <f>+K4-J4</f>
        <v>5.5381793083405989E-2</v>
      </c>
      <c r="M4" s="4">
        <f>+J4</f>
        <v>4.4618206916594016E-2</v>
      </c>
      <c r="N4" s="6">
        <f>+I4*M4</f>
        <v>4.4618206916594016E-3</v>
      </c>
      <c r="T4">
        <v>0</v>
      </c>
      <c r="U4">
        <v>0</v>
      </c>
    </row>
    <row r="5" spans="1:21" x14ac:dyDescent="0.6">
      <c r="A5" t="s">
        <v>4</v>
      </c>
      <c r="B5">
        <v>19652</v>
      </c>
      <c r="E5" t="s">
        <v>3</v>
      </c>
      <c r="F5">
        <v>25652</v>
      </c>
      <c r="G5">
        <v>1</v>
      </c>
      <c r="H5">
        <f t="shared" ref="H5:H13" si="0">+F5/F$14</f>
        <v>5.8240700377797154E-2</v>
      </c>
      <c r="I5">
        <f t="shared" ref="I5:I13" si="1">+G5/G$14</f>
        <v>0.1</v>
      </c>
      <c r="J5">
        <f>+H5+J4</f>
        <v>0.10285890729439118</v>
      </c>
      <c r="K5">
        <f>+K4+I5</f>
        <v>0.2</v>
      </c>
      <c r="L5">
        <f t="shared" ref="L5:L12" si="2">+K5-J5</f>
        <v>9.7141092705608834E-2</v>
      </c>
      <c r="M5" s="4">
        <f>+J5+J4</f>
        <v>0.14747711421098519</v>
      </c>
      <c r="N5" s="6">
        <f t="shared" ref="N5:N13" si="3">+I5*M5</f>
        <v>1.4747711421098521E-2</v>
      </c>
      <c r="T5">
        <v>0.1</v>
      </c>
      <c r="U5">
        <v>4.4618206916594016E-2</v>
      </c>
    </row>
    <row r="6" spans="1:21" x14ac:dyDescent="0.6">
      <c r="A6" t="s">
        <v>5</v>
      </c>
      <c r="B6">
        <v>48760</v>
      </c>
      <c r="E6" t="s">
        <v>10</v>
      </c>
      <c r="F6">
        <v>32062</v>
      </c>
      <c r="G6">
        <v>1</v>
      </c>
      <c r="H6">
        <f t="shared" si="0"/>
        <v>7.2794064225515834E-2</v>
      </c>
      <c r="I6">
        <f t="shared" si="1"/>
        <v>0.1</v>
      </c>
      <c r="J6">
        <f t="shared" ref="J6:J13" si="4">+H6+J5</f>
        <v>0.175652971519907</v>
      </c>
      <c r="K6">
        <f t="shared" ref="K6:K13" si="5">+K5+I6</f>
        <v>0.30000000000000004</v>
      </c>
      <c r="L6">
        <f t="shared" si="2"/>
        <v>0.12434702848009305</v>
      </c>
      <c r="M6" s="4">
        <f>+J6+J5</f>
        <v>0.27851187881429817</v>
      </c>
      <c r="N6" s="6">
        <f t="shared" si="3"/>
        <v>2.7851187881429817E-2</v>
      </c>
      <c r="T6">
        <v>0.2</v>
      </c>
      <c r="U6">
        <v>0.10285890729439118</v>
      </c>
    </row>
    <row r="7" spans="1:21" x14ac:dyDescent="0.6">
      <c r="A7" t="s">
        <v>6</v>
      </c>
      <c r="B7">
        <v>39217</v>
      </c>
      <c r="E7" t="s">
        <v>0</v>
      </c>
      <c r="F7">
        <v>38585</v>
      </c>
      <c r="G7">
        <v>1</v>
      </c>
      <c r="H7">
        <f t="shared" si="0"/>
        <v>8.7603985033420512E-2</v>
      </c>
      <c r="I7">
        <f t="shared" si="1"/>
        <v>0.1</v>
      </c>
      <c r="J7">
        <f t="shared" si="4"/>
        <v>0.26325695655332748</v>
      </c>
      <c r="K7">
        <f t="shared" si="5"/>
        <v>0.4</v>
      </c>
      <c r="L7">
        <f t="shared" si="2"/>
        <v>0.13674304344667254</v>
      </c>
      <c r="M7" s="4">
        <f t="shared" ref="M7:M13" si="6">+J7+J6</f>
        <v>0.43890992807323448</v>
      </c>
      <c r="N7" s="6">
        <f t="shared" si="3"/>
        <v>4.3890992807323448E-2</v>
      </c>
      <c r="T7">
        <v>0.30000000000000004</v>
      </c>
      <c r="U7">
        <v>0.175652971519907</v>
      </c>
    </row>
    <row r="8" spans="1:21" x14ac:dyDescent="0.6">
      <c r="A8" t="s">
        <v>7</v>
      </c>
      <c r="B8">
        <v>58101</v>
      </c>
      <c r="E8" t="s">
        <v>6</v>
      </c>
      <c r="F8">
        <v>39217</v>
      </c>
      <c r="G8">
        <v>1</v>
      </c>
      <c r="H8">
        <f t="shared" si="0"/>
        <v>8.9038887678000583E-2</v>
      </c>
      <c r="I8">
        <f t="shared" si="1"/>
        <v>0.1</v>
      </c>
      <c r="J8">
        <f t="shared" si="4"/>
        <v>0.35229584423132809</v>
      </c>
      <c r="K8">
        <f t="shared" si="5"/>
        <v>0.5</v>
      </c>
      <c r="L8">
        <f t="shared" si="2"/>
        <v>0.14770415576867191</v>
      </c>
      <c r="M8" s="4">
        <f t="shared" si="6"/>
        <v>0.61555280078465557</v>
      </c>
      <c r="N8" s="6">
        <f t="shared" si="3"/>
        <v>6.1555280078465557E-2</v>
      </c>
      <c r="T8">
        <v>0.4</v>
      </c>
      <c r="U8">
        <v>0.26325695655332748</v>
      </c>
    </row>
    <row r="9" spans="1:21" x14ac:dyDescent="0.6">
      <c r="A9" t="s">
        <v>8</v>
      </c>
      <c r="B9">
        <v>62174</v>
      </c>
      <c r="E9" t="s">
        <v>1</v>
      </c>
      <c r="F9">
        <v>48540</v>
      </c>
      <c r="G9">
        <v>1</v>
      </c>
      <c r="H9">
        <f t="shared" si="0"/>
        <v>0.11020597210113339</v>
      </c>
      <c r="I9">
        <f t="shared" si="1"/>
        <v>0.1</v>
      </c>
      <c r="J9">
        <f t="shared" si="4"/>
        <v>0.46250181633246146</v>
      </c>
      <c r="K9">
        <f t="shared" si="5"/>
        <v>0.6</v>
      </c>
      <c r="L9">
        <f t="shared" si="2"/>
        <v>0.13749818366753852</v>
      </c>
      <c r="M9" s="4">
        <f t="shared" si="6"/>
        <v>0.81479766056378955</v>
      </c>
      <c r="N9" s="6">
        <f t="shared" si="3"/>
        <v>8.1479766056378966E-2</v>
      </c>
      <c r="T9">
        <v>0.5</v>
      </c>
      <c r="U9">
        <v>0.35229584423132809</v>
      </c>
    </row>
    <row r="10" spans="1:21" x14ac:dyDescent="0.6">
      <c r="A10" t="s">
        <v>9</v>
      </c>
      <c r="B10">
        <v>67705</v>
      </c>
      <c r="E10" t="s">
        <v>5</v>
      </c>
      <c r="F10">
        <v>48760</v>
      </c>
      <c r="G10">
        <v>1</v>
      </c>
      <c r="H10">
        <f t="shared" si="0"/>
        <v>0.11070546352804417</v>
      </c>
      <c r="I10">
        <f t="shared" si="1"/>
        <v>0.1</v>
      </c>
      <c r="J10">
        <f t="shared" si="4"/>
        <v>0.57320727986050568</v>
      </c>
      <c r="K10">
        <f t="shared" si="5"/>
        <v>0.7</v>
      </c>
      <c r="L10">
        <f t="shared" si="2"/>
        <v>0.12679272013949427</v>
      </c>
      <c r="M10" s="4">
        <f t="shared" si="6"/>
        <v>1.0357090961929671</v>
      </c>
      <c r="N10" s="6">
        <f t="shared" si="3"/>
        <v>0.10357090961929671</v>
      </c>
      <c r="T10">
        <v>0.6</v>
      </c>
      <c r="U10">
        <v>0.46250181633246146</v>
      </c>
    </row>
    <row r="11" spans="1:21" x14ac:dyDescent="0.6">
      <c r="A11" t="s">
        <v>0</v>
      </c>
      <c r="B11">
        <v>38585</v>
      </c>
      <c r="E11" t="s">
        <v>7</v>
      </c>
      <c r="F11">
        <v>58101</v>
      </c>
      <c r="G11">
        <v>1</v>
      </c>
      <c r="H11">
        <f t="shared" si="0"/>
        <v>0.1319134154315606</v>
      </c>
      <c r="I11">
        <f t="shared" si="1"/>
        <v>0.1</v>
      </c>
      <c r="J11">
        <f t="shared" si="4"/>
        <v>0.70512069529206634</v>
      </c>
      <c r="K11">
        <f t="shared" si="5"/>
        <v>0.79999999999999993</v>
      </c>
      <c r="L11">
        <f t="shared" si="2"/>
        <v>9.4879304707933598E-2</v>
      </c>
      <c r="M11" s="4">
        <f t="shared" si="6"/>
        <v>1.278327975152572</v>
      </c>
      <c r="N11" s="6">
        <f t="shared" si="3"/>
        <v>0.1278327975152572</v>
      </c>
      <c r="T11">
        <v>0.7</v>
      </c>
      <c r="U11">
        <v>0.57320727986050568</v>
      </c>
    </row>
    <row r="12" spans="1:21" x14ac:dyDescent="0.6">
      <c r="A12" t="s">
        <v>1</v>
      </c>
      <c r="B12">
        <v>48540</v>
      </c>
      <c r="E12" t="s">
        <v>8</v>
      </c>
      <c r="F12">
        <v>62174</v>
      </c>
      <c r="G12">
        <v>1</v>
      </c>
      <c r="H12">
        <f t="shared" si="0"/>
        <v>0.14116081807614067</v>
      </c>
      <c r="I12">
        <f t="shared" si="1"/>
        <v>0.1</v>
      </c>
      <c r="J12">
        <f t="shared" si="4"/>
        <v>0.84628151336820701</v>
      </c>
      <c r="K12">
        <f t="shared" si="5"/>
        <v>0.89999999999999991</v>
      </c>
      <c r="L12">
        <f t="shared" si="2"/>
        <v>5.3718486631792906E-2</v>
      </c>
      <c r="M12" s="4">
        <f t="shared" si="6"/>
        <v>1.5514022086602735</v>
      </c>
      <c r="N12" s="6">
        <f t="shared" si="3"/>
        <v>0.15514022086602736</v>
      </c>
      <c r="T12">
        <v>0.79999999999999993</v>
      </c>
      <c r="U12">
        <v>0.70512069529206634</v>
      </c>
    </row>
    <row r="13" spans="1:21" x14ac:dyDescent="0.6">
      <c r="A13" t="s">
        <v>10</v>
      </c>
      <c r="B13">
        <v>32062</v>
      </c>
      <c r="E13" t="s">
        <v>9</v>
      </c>
      <c r="F13">
        <v>67705</v>
      </c>
      <c r="G13">
        <v>1</v>
      </c>
      <c r="H13">
        <f t="shared" si="0"/>
        <v>0.15371848663179308</v>
      </c>
      <c r="I13">
        <f t="shared" si="1"/>
        <v>0.1</v>
      </c>
      <c r="J13">
        <f t="shared" si="4"/>
        <v>1</v>
      </c>
      <c r="K13">
        <f t="shared" si="5"/>
        <v>0.99999999999999989</v>
      </c>
      <c r="M13" s="4">
        <f t="shared" si="6"/>
        <v>1.8462815133682069</v>
      </c>
      <c r="N13" s="6">
        <f t="shared" si="3"/>
        <v>0.1846281513368207</v>
      </c>
      <c r="T13">
        <v>0.89999999999999991</v>
      </c>
      <c r="U13">
        <v>0.84628151336820701</v>
      </c>
    </row>
    <row r="14" spans="1:21" ht="15.9" thickBot="1" x14ac:dyDescent="0.65">
      <c r="F14">
        <f>SUM(F4:F13)</f>
        <v>440448</v>
      </c>
      <c r="G14">
        <f>SUM(G4:G13)</f>
        <v>10</v>
      </c>
      <c r="K14">
        <f>SUM(K4:K12)</f>
        <v>4.5</v>
      </c>
      <c r="L14">
        <f>SUM(L4:L13)</f>
        <v>0.97420580863121164</v>
      </c>
      <c r="M14" s="7">
        <f>SUM(M4:M13)</f>
        <v>8.0515883827375774</v>
      </c>
      <c r="N14" s="8">
        <f>SUM(N4:N13)</f>
        <v>0.80515883827375756</v>
      </c>
      <c r="T14">
        <v>0.99999999999999989</v>
      </c>
      <c r="U14">
        <v>1</v>
      </c>
    </row>
    <row r="16" spans="1:21" ht="15.9" thickBot="1" x14ac:dyDescent="0.65">
      <c r="K16" t="s">
        <v>49</v>
      </c>
      <c r="L16">
        <f>+L14/K14</f>
        <v>0.21649017969582482</v>
      </c>
    </row>
    <row r="17" spans="1:21" ht="15.9" thickBot="1" x14ac:dyDescent="0.65">
      <c r="K17" s="9" t="s">
        <v>52</v>
      </c>
      <c r="L17" s="10">
        <f>1-N14</f>
        <v>0.19484116172624244</v>
      </c>
    </row>
    <row r="19" spans="1:21" ht="15.9" thickBot="1" x14ac:dyDescent="0.65">
      <c r="T19" s="1" t="s">
        <v>54</v>
      </c>
    </row>
    <row r="20" spans="1:21" x14ac:dyDescent="0.6">
      <c r="N20" s="2" t="s">
        <v>50</v>
      </c>
      <c r="O20" s="3"/>
      <c r="T20" s="1" t="s">
        <v>58</v>
      </c>
      <c r="U20" s="1" t="s">
        <v>59</v>
      </c>
    </row>
    <row r="21" spans="1:21" s="1" customFormat="1" x14ac:dyDescent="0.6">
      <c r="A21" s="1" t="s">
        <v>39</v>
      </c>
      <c r="B21" s="1" t="s">
        <v>40</v>
      </c>
      <c r="C21" s="1" t="s">
        <v>41</v>
      </c>
      <c r="E21" s="1" t="s">
        <v>39</v>
      </c>
      <c r="F21" s="1" t="s">
        <v>40</v>
      </c>
      <c r="G21" s="1" t="s">
        <v>41</v>
      </c>
      <c r="H21" s="1" t="s">
        <v>55</v>
      </c>
      <c r="I21" s="1" t="s">
        <v>56</v>
      </c>
      <c r="J21" s="1" t="s">
        <v>57</v>
      </c>
      <c r="K21" s="1" t="s">
        <v>58</v>
      </c>
      <c r="L21" s="1" t="s">
        <v>59</v>
      </c>
      <c r="M21" s="1" t="s">
        <v>48</v>
      </c>
      <c r="N21" s="4" t="s">
        <v>51</v>
      </c>
      <c r="O21" s="5" t="s">
        <v>53</v>
      </c>
      <c r="T21" s="1">
        <v>0</v>
      </c>
      <c r="U21" s="1">
        <v>0</v>
      </c>
    </row>
    <row r="22" spans="1:21" x14ac:dyDescent="0.6">
      <c r="A22" t="s">
        <v>12</v>
      </c>
      <c r="B22">
        <v>880</v>
      </c>
      <c r="C22">
        <v>2568</v>
      </c>
      <c r="E22" t="s">
        <v>13</v>
      </c>
      <c r="F22">
        <v>428</v>
      </c>
      <c r="G22">
        <v>592</v>
      </c>
      <c r="H22">
        <f>+F22*G22</f>
        <v>253376</v>
      </c>
      <c r="I22">
        <f>+F22/F$34</f>
        <v>1.8935539530150865E-2</v>
      </c>
      <c r="J22">
        <f>+H22/H$34</f>
        <v>5.4988414228286904E-3</v>
      </c>
      <c r="K22">
        <f>+I22</f>
        <v>1.8935539530150865E-2</v>
      </c>
      <c r="L22">
        <f>+J22</f>
        <v>5.4988414228286904E-3</v>
      </c>
      <c r="M22">
        <f>+K22-L22</f>
        <v>1.3436698107322176E-2</v>
      </c>
      <c r="N22" s="4">
        <f>+K22+0</f>
        <v>1.8935539530150865E-2</v>
      </c>
      <c r="O22" s="6">
        <f>+I22*N22</f>
        <v>3.5855465729790607E-4</v>
      </c>
      <c r="T22">
        <v>1.8935539530150865E-2</v>
      </c>
      <c r="U22">
        <v>5.4988414228286904E-3</v>
      </c>
    </row>
    <row r="23" spans="1:21" x14ac:dyDescent="0.6">
      <c r="A23" t="s">
        <v>13</v>
      </c>
      <c r="B23">
        <v>428</v>
      </c>
      <c r="C23">
        <v>592</v>
      </c>
      <c r="E23" t="s">
        <v>19</v>
      </c>
      <c r="F23">
        <v>480</v>
      </c>
      <c r="G23">
        <v>757</v>
      </c>
      <c r="H23">
        <f t="shared" ref="H23:H33" si="7">+F23*G23</f>
        <v>363360</v>
      </c>
      <c r="I23">
        <f t="shared" ref="I23:I33" si="8">+F23/F$34</f>
        <v>2.1236119099234615E-2</v>
      </c>
      <c r="J23">
        <f t="shared" ref="J23:J33" si="9">+H23/H$34</f>
        <v>7.8857469507728952E-3</v>
      </c>
      <c r="K23">
        <f>+I23+K22</f>
        <v>4.017165862938548E-2</v>
      </c>
      <c r="L23">
        <f>+J23+L22</f>
        <v>1.3384588373601587E-2</v>
      </c>
      <c r="M23">
        <f t="shared" ref="M23:M33" si="10">+K23-L23</f>
        <v>2.6787070255783894E-2</v>
      </c>
      <c r="N23" s="4">
        <f>+L22+L23</f>
        <v>1.8883429796430276E-2</v>
      </c>
      <c r="O23">
        <f>+I23*N23</f>
        <v>4.0101076415902901E-4</v>
      </c>
      <c r="T23">
        <v>4.017165862938548E-2</v>
      </c>
      <c r="U23">
        <v>1.3384588373601587E-2</v>
      </c>
    </row>
    <row r="24" spans="1:21" x14ac:dyDescent="0.6">
      <c r="A24" t="s">
        <v>14</v>
      </c>
      <c r="B24">
        <v>808</v>
      </c>
      <c r="C24">
        <v>1049</v>
      </c>
      <c r="E24" t="s">
        <v>22</v>
      </c>
      <c r="F24">
        <v>267</v>
      </c>
      <c r="G24">
        <v>956</v>
      </c>
      <c r="H24">
        <f t="shared" si="7"/>
        <v>255252</v>
      </c>
      <c r="I24">
        <f t="shared" si="8"/>
        <v>1.1812591248949254E-2</v>
      </c>
      <c r="J24">
        <f t="shared" si="9"/>
        <v>5.5395549336159262E-3</v>
      </c>
      <c r="K24">
        <f t="shared" ref="K24:K33" si="11">+I24+K23</f>
        <v>5.1984249878334735E-2</v>
      </c>
      <c r="L24">
        <f t="shared" ref="L24:L33" si="12">+J24+L23</f>
        <v>1.8924143307217513E-2</v>
      </c>
      <c r="M24">
        <f t="shared" si="10"/>
        <v>3.3060106571117222E-2</v>
      </c>
      <c r="N24" s="4">
        <f t="shared" ref="N24:N33" si="13">+L23+L24</f>
        <v>3.2308731680819103E-2</v>
      </c>
      <c r="O24">
        <f t="shared" ref="O24:O33" si="14">+I24*N24</f>
        <v>3.8164984111749327E-4</v>
      </c>
      <c r="T24">
        <v>5.1984249878334735E-2</v>
      </c>
      <c r="U24">
        <v>1.8924143307217513E-2</v>
      </c>
    </row>
    <row r="25" spans="1:21" x14ac:dyDescent="0.6">
      <c r="A25" t="s">
        <v>15</v>
      </c>
      <c r="B25">
        <v>674</v>
      </c>
      <c r="C25">
        <v>3125</v>
      </c>
      <c r="E25" t="s">
        <v>14</v>
      </c>
      <c r="F25">
        <v>808</v>
      </c>
      <c r="G25">
        <v>1049</v>
      </c>
      <c r="H25">
        <f t="shared" si="7"/>
        <v>847592</v>
      </c>
      <c r="I25">
        <f t="shared" si="8"/>
        <v>3.574746715037827E-2</v>
      </c>
      <c r="J25">
        <f t="shared" si="9"/>
        <v>1.8394694048600561E-2</v>
      </c>
      <c r="K25">
        <f t="shared" si="11"/>
        <v>8.7731717028713005E-2</v>
      </c>
      <c r="L25">
        <f t="shared" si="12"/>
        <v>3.7318837355818077E-2</v>
      </c>
      <c r="M25">
        <f t="shared" si="10"/>
        <v>5.0412879672894928E-2</v>
      </c>
      <c r="N25" s="4">
        <f t="shared" si="13"/>
        <v>5.624298066303559E-2</v>
      </c>
      <c r="O25">
        <f t="shared" si="14"/>
        <v>2.0105441036912248E-3</v>
      </c>
      <c r="T25">
        <v>8.7731717028713005E-2</v>
      </c>
      <c r="U25">
        <v>3.7318837355818077E-2</v>
      </c>
    </row>
    <row r="26" spans="1:21" x14ac:dyDescent="0.6">
      <c r="A26" t="s">
        <v>16</v>
      </c>
      <c r="B26">
        <v>7942</v>
      </c>
      <c r="C26">
        <v>2315</v>
      </c>
      <c r="E26" t="s">
        <v>17</v>
      </c>
      <c r="F26">
        <v>125</v>
      </c>
      <c r="G26">
        <v>1195</v>
      </c>
      <c r="H26">
        <f t="shared" si="7"/>
        <v>149375</v>
      </c>
      <c r="I26">
        <f t="shared" si="8"/>
        <v>5.530239348759014E-3</v>
      </c>
      <c r="J26">
        <f t="shared" si="9"/>
        <v>3.2417807429868484E-3</v>
      </c>
      <c r="K26">
        <f t="shared" si="11"/>
        <v>9.3261956377472019E-2</v>
      </c>
      <c r="L26">
        <f t="shared" si="12"/>
        <v>4.0560618098804922E-2</v>
      </c>
      <c r="M26">
        <f t="shared" si="10"/>
        <v>5.2701338278667097E-2</v>
      </c>
      <c r="N26" s="4">
        <f t="shared" si="13"/>
        <v>7.7879455454622992E-2</v>
      </c>
      <c r="O26">
        <f t="shared" si="14"/>
        <v>4.3069202901508091E-4</v>
      </c>
      <c r="T26">
        <v>9.3261956377472019E-2</v>
      </c>
      <c r="U26">
        <v>4.0560618098804922E-2</v>
      </c>
    </row>
    <row r="27" spans="1:21" x14ac:dyDescent="0.6">
      <c r="A27" t="s">
        <v>17</v>
      </c>
      <c r="B27">
        <v>125</v>
      </c>
      <c r="C27">
        <v>1195</v>
      </c>
      <c r="E27" t="s">
        <v>20</v>
      </c>
      <c r="F27">
        <v>2662</v>
      </c>
      <c r="G27">
        <v>1556</v>
      </c>
      <c r="H27">
        <f t="shared" si="7"/>
        <v>4142072</v>
      </c>
      <c r="I27">
        <f t="shared" si="8"/>
        <v>0.11777197717117197</v>
      </c>
      <c r="J27">
        <f t="shared" si="9"/>
        <v>8.9892480305707248E-2</v>
      </c>
      <c r="K27">
        <f t="shared" si="11"/>
        <v>0.21103393354864397</v>
      </c>
      <c r="L27">
        <f t="shared" si="12"/>
        <v>0.13045309840451216</v>
      </c>
      <c r="M27">
        <f t="shared" si="10"/>
        <v>8.0580835144131807E-2</v>
      </c>
      <c r="N27" s="4">
        <f t="shared" si="13"/>
        <v>0.17101371650331709</v>
      </c>
      <c r="O27">
        <f t="shared" si="14"/>
        <v>2.0140623515985934E-2</v>
      </c>
      <c r="T27">
        <v>0.21103393354864397</v>
      </c>
      <c r="U27">
        <v>0.13045309840451216</v>
      </c>
    </row>
    <row r="28" spans="1:21" x14ac:dyDescent="0.6">
      <c r="A28" t="s">
        <v>18</v>
      </c>
      <c r="B28">
        <v>470</v>
      </c>
      <c r="C28">
        <v>2600</v>
      </c>
      <c r="E28" t="s">
        <v>23</v>
      </c>
      <c r="F28">
        <v>2757</v>
      </c>
      <c r="G28">
        <v>1919</v>
      </c>
      <c r="H28">
        <f t="shared" si="7"/>
        <v>5290683</v>
      </c>
      <c r="I28">
        <f t="shared" si="8"/>
        <v>0.12197495907622882</v>
      </c>
      <c r="J28">
        <f t="shared" si="9"/>
        <v>0.11481997835412812</v>
      </c>
      <c r="K28">
        <f t="shared" si="11"/>
        <v>0.33300889262487277</v>
      </c>
      <c r="L28">
        <f t="shared" si="12"/>
        <v>0.2452730767586403</v>
      </c>
      <c r="M28">
        <f t="shared" si="10"/>
        <v>8.7735815866232469E-2</v>
      </c>
      <c r="N28" s="4">
        <f t="shared" si="13"/>
        <v>0.37572617516315243</v>
      </c>
      <c r="O28">
        <f t="shared" si="14"/>
        <v>4.5829184839393501E-2</v>
      </c>
      <c r="T28">
        <v>0.33300889262487277</v>
      </c>
      <c r="U28">
        <v>0.2452730767586403</v>
      </c>
    </row>
    <row r="29" spans="1:21" x14ac:dyDescent="0.6">
      <c r="A29" t="s">
        <v>19</v>
      </c>
      <c r="B29">
        <v>480</v>
      </c>
      <c r="C29">
        <v>757</v>
      </c>
      <c r="E29" t="s">
        <v>21</v>
      </c>
      <c r="F29">
        <v>5110</v>
      </c>
      <c r="G29">
        <v>2114</v>
      </c>
      <c r="H29">
        <f t="shared" si="7"/>
        <v>10802540</v>
      </c>
      <c r="I29">
        <f t="shared" si="8"/>
        <v>0.2260761845772685</v>
      </c>
      <c r="J29">
        <f t="shared" si="9"/>
        <v>0.234439940735365</v>
      </c>
      <c r="K29">
        <f t="shared" si="11"/>
        <v>0.55908507720214129</v>
      </c>
      <c r="L29">
        <f t="shared" si="12"/>
        <v>0.4797130174940053</v>
      </c>
      <c r="M29">
        <f t="shared" si="10"/>
        <v>7.9372059708135989E-2</v>
      </c>
      <c r="N29" s="4">
        <f t="shared" si="13"/>
        <v>0.7249860942526456</v>
      </c>
      <c r="O29">
        <f t="shared" si="14"/>
        <v>0.16390209006021408</v>
      </c>
      <c r="T29">
        <v>0.55908507720214129</v>
      </c>
      <c r="U29">
        <v>0.4797130174940053</v>
      </c>
    </row>
    <row r="30" spans="1:21" x14ac:dyDescent="0.6">
      <c r="A30" t="s">
        <v>20</v>
      </c>
      <c r="B30">
        <v>2662</v>
      </c>
      <c r="C30">
        <v>1556</v>
      </c>
      <c r="E30" t="s">
        <v>16</v>
      </c>
      <c r="F30">
        <v>7942</v>
      </c>
      <c r="G30">
        <v>2315</v>
      </c>
      <c r="H30">
        <f t="shared" si="7"/>
        <v>18385730</v>
      </c>
      <c r="I30">
        <f t="shared" si="8"/>
        <v>0.35136928726275274</v>
      </c>
      <c r="J30">
        <f t="shared" si="9"/>
        <v>0.3990125888519202</v>
      </c>
      <c r="K30">
        <f t="shared" si="11"/>
        <v>0.91045436446489403</v>
      </c>
      <c r="L30">
        <f t="shared" si="12"/>
        <v>0.87872560634592545</v>
      </c>
      <c r="M30">
        <f t="shared" si="10"/>
        <v>3.1728758118968581E-2</v>
      </c>
      <c r="N30" s="4">
        <f t="shared" si="13"/>
        <v>1.3584386238399309</v>
      </c>
      <c r="O30">
        <f t="shared" si="14"/>
        <v>0.47731361104883119</v>
      </c>
      <c r="T30">
        <v>0.91045436446489403</v>
      </c>
      <c r="U30">
        <v>0.87872560634592545</v>
      </c>
    </row>
    <row r="31" spans="1:21" x14ac:dyDescent="0.6">
      <c r="A31" t="s">
        <v>21</v>
      </c>
      <c r="B31">
        <v>5110</v>
      </c>
      <c r="C31">
        <v>2114</v>
      </c>
      <c r="E31" t="s">
        <v>12</v>
      </c>
      <c r="F31">
        <v>880</v>
      </c>
      <c r="G31">
        <v>2568</v>
      </c>
      <c r="H31">
        <f t="shared" si="7"/>
        <v>2259840</v>
      </c>
      <c r="I31">
        <f t="shared" si="8"/>
        <v>3.8932885015263458E-2</v>
      </c>
      <c r="J31">
        <f t="shared" si="9"/>
        <v>4.9043720798201837E-2</v>
      </c>
      <c r="K31">
        <f t="shared" si="11"/>
        <v>0.94938724948015751</v>
      </c>
      <c r="L31">
        <f t="shared" si="12"/>
        <v>0.9277693271441273</v>
      </c>
      <c r="M31">
        <f t="shared" si="10"/>
        <v>2.1617922336030215E-2</v>
      </c>
      <c r="N31" s="4">
        <f t="shared" si="13"/>
        <v>1.8064949334900526</v>
      </c>
      <c r="O31">
        <f t="shared" si="14"/>
        <v>7.0332059526224233E-2</v>
      </c>
      <c r="T31">
        <v>0.94938724948015751</v>
      </c>
      <c r="U31">
        <v>0.9277693271441273</v>
      </c>
    </row>
    <row r="32" spans="1:21" x14ac:dyDescent="0.6">
      <c r="A32" t="s">
        <v>22</v>
      </c>
      <c r="B32">
        <v>267</v>
      </c>
      <c r="C32">
        <v>956</v>
      </c>
      <c r="E32" t="s">
        <v>18</v>
      </c>
      <c r="F32">
        <v>470</v>
      </c>
      <c r="G32">
        <v>2600</v>
      </c>
      <c r="H32">
        <f t="shared" si="7"/>
        <v>1222000</v>
      </c>
      <c r="I32">
        <f t="shared" si="8"/>
        <v>2.0793699951333892E-2</v>
      </c>
      <c r="J32">
        <f t="shared" si="9"/>
        <v>2.652020798614178E-2</v>
      </c>
      <c r="K32">
        <f t="shared" si="11"/>
        <v>0.97018094943149136</v>
      </c>
      <c r="L32">
        <f t="shared" si="12"/>
        <v>0.95428953513026904</v>
      </c>
      <c r="M32">
        <f t="shared" si="10"/>
        <v>1.5891414301222317E-2</v>
      </c>
      <c r="N32" s="4">
        <f t="shared" si="13"/>
        <v>1.8820588622743963</v>
      </c>
      <c r="O32">
        <f t="shared" si="14"/>
        <v>3.9134967272882633E-2</v>
      </c>
      <c r="T32">
        <v>0.97018094943149136</v>
      </c>
      <c r="U32">
        <v>0.95428953513026904</v>
      </c>
    </row>
    <row r="33" spans="1:21" x14ac:dyDescent="0.6">
      <c r="A33" t="s">
        <v>23</v>
      </c>
      <c r="B33">
        <v>2757</v>
      </c>
      <c r="C33">
        <v>1919</v>
      </c>
      <c r="E33" t="s">
        <v>15</v>
      </c>
      <c r="F33">
        <v>674</v>
      </c>
      <c r="G33">
        <v>3125</v>
      </c>
      <c r="H33">
        <f t="shared" si="7"/>
        <v>2106250</v>
      </c>
      <c r="I33">
        <f t="shared" si="8"/>
        <v>2.9819050568508604E-2</v>
      </c>
      <c r="J33">
        <f t="shared" si="9"/>
        <v>4.571046486973087E-2</v>
      </c>
      <c r="K33">
        <f t="shared" si="11"/>
        <v>1</v>
      </c>
      <c r="L33">
        <f t="shared" si="12"/>
        <v>0.99999999999999989</v>
      </c>
      <c r="M33">
        <f t="shared" si="10"/>
        <v>0</v>
      </c>
      <c r="N33" s="4">
        <f t="shared" si="13"/>
        <v>1.9542895351302689</v>
      </c>
      <c r="O33">
        <f t="shared" si="14"/>
        <v>5.8275058473556664E-2</v>
      </c>
      <c r="T33">
        <v>1</v>
      </c>
      <c r="U33">
        <v>0.99999999999999989</v>
      </c>
    </row>
    <row r="34" spans="1:21" x14ac:dyDescent="0.6">
      <c r="F34">
        <f>SUM(F22:F33)</f>
        <v>22603</v>
      </c>
      <c r="G34">
        <f>SUM(G22:G33)</f>
        <v>20746</v>
      </c>
      <c r="H34">
        <f>SUM(H22:H33)</f>
        <v>46078070</v>
      </c>
      <c r="K34">
        <f>SUM(K22:K32)</f>
        <v>4.2252355881962576</v>
      </c>
      <c r="M34">
        <f>SUM(M22:M33)</f>
        <v>0.49332489836050669</v>
      </c>
      <c r="O34" s="12">
        <f>SUM(O22:O33)</f>
        <v>0.87851004613236905</v>
      </c>
    </row>
    <row r="37" spans="1:21" ht="15.9" thickBot="1" x14ac:dyDescent="0.65">
      <c r="K37" t="s">
        <v>49</v>
      </c>
      <c r="L37" s="15">
        <f>+M34/K34</f>
        <v>0.11675677913408512</v>
      </c>
    </row>
    <row r="38" spans="1:21" ht="15.9" thickBot="1" x14ac:dyDescent="0.65">
      <c r="K38" s="9" t="s">
        <v>52</v>
      </c>
      <c r="L38" s="16">
        <f>1-O34</f>
        <v>0.12148995386763095</v>
      </c>
    </row>
    <row r="39" spans="1:21" x14ac:dyDescent="0.6">
      <c r="K39" s="13"/>
      <c r="L39" s="13"/>
    </row>
    <row r="40" spans="1:21" x14ac:dyDescent="0.6">
      <c r="K40" s="13"/>
      <c r="L40" s="13"/>
    </row>
    <row r="41" spans="1:21" x14ac:dyDescent="0.6">
      <c r="K41" s="13"/>
      <c r="L41" s="13"/>
    </row>
    <row r="42" spans="1:21" x14ac:dyDescent="0.6">
      <c r="K42" s="13"/>
      <c r="L42" s="13"/>
    </row>
    <row r="43" spans="1:21" ht="15.9" thickBot="1" x14ac:dyDescent="0.65">
      <c r="K43" s="13"/>
      <c r="L43" s="13"/>
    </row>
    <row r="44" spans="1:21" s="1" customFormat="1" x14ac:dyDescent="0.6">
      <c r="A44" s="1" t="s">
        <v>27</v>
      </c>
      <c r="B44" s="1" t="s">
        <v>25</v>
      </c>
      <c r="E44" s="1" t="s">
        <v>60</v>
      </c>
      <c r="F44" s="1" t="s">
        <v>25</v>
      </c>
      <c r="G44" s="1" t="s">
        <v>61</v>
      </c>
      <c r="H44" s="1" t="s">
        <v>25</v>
      </c>
      <c r="I44" s="1" t="s">
        <v>62</v>
      </c>
      <c r="J44" s="1" t="s">
        <v>63</v>
      </c>
      <c r="L44" s="2" t="s">
        <v>50</v>
      </c>
      <c r="M44" s="3"/>
      <c r="T44" s="1" t="s">
        <v>63</v>
      </c>
      <c r="U44" s="1" t="s">
        <v>62</v>
      </c>
    </row>
    <row r="45" spans="1:21" s="1" customFormat="1" x14ac:dyDescent="0.6">
      <c r="A45" s="1" t="s">
        <v>24</v>
      </c>
      <c r="B45" s="1" t="s">
        <v>26</v>
      </c>
      <c r="F45" s="1" t="s">
        <v>26</v>
      </c>
      <c r="I45" s="1" t="s">
        <v>42</v>
      </c>
      <c r="J45" s="1" t="s">
        <v>43</v>
      </c>
      <c r="K45" s="1" t="s">
        <v>48</v>
      </c>
      <c r="L45" s="4" t="s">
        <v>51</v>
      </c>
      <c r="M45" s="5" t="s">
        <v>53</v>
      </c>
      <c r="T45" s="1" t="s">
        <v>43</v>
      </c>
      <c r="U45" s="1" t="s">
        <v>42</v>
      </c>
    </row>
    <row r="46" spans="1:21" x14ac:dyDescent="0.6">
      <c r="A46" t="s">
        <v>28</v>
      </c>
      <c r="B46">
        <v>27</v>
      </c>
      <c r="C46">
        <v>0</v>
      </c>
      <c r="D46">
        <v>19000</v>
      </c>
      <c r="E46">
        <f>AVERAGE(0,19000)</f>
        <v>9500</v>
      </c>
      <c r="F46">
        <v>27</v>
      </c>
      <c r="G46" s="11">
        <f>+E46/E$56</f>
        <v>5.8551455481325324E-3</v>
      </c>
      <c r="H46" s="11">
        <f>+F46/B$56</f>
        <v>0.26946107784431139</v>
      </c>
      <c r="I46" s="11">
        <f>+G46</f>
        <v>5.8551455481325324E-3</v>
      </c>
      <c r="J46" s="11">
        <f>+H46</f>
        <v>0.26946107784431139</v>
      </c>
      <c r="K46" s="11">
        <f>+J46-I46</f>
        <v>0.26360593229617885</v>
      </c>
      <c r="L46" s="11">
        <f>+I46</f>
        <v>5.8551455481325324E-3</v>
      </c>
      <c r="M46">
        <f>+L46*H46</f>
        <v>1.5777338303351136E-3</v>
      </c>
      <c r="T46">
        <v>0</v>
      </c>
      <c r="U46">
        <v>0</v>
      </c>
    </row>
    <row r="47" spans="1:21" x14ac:dyDescent="0.6">
      <c r="A47" t="s">
        <v>29</v>
      </c>
      <c r="B47">
        <v>15.6</v>
      </c>
      <c r="C47">
        <v>19001</v>
      </c>
      <c r="D47">
        <v>25000</v>
      </c>
      <c r="E47" s="14">
        <f>AVERAGE(19001,25000)</f>
        <v>22000.5</v>
      </c>
      <c r="F47">
        <v>15.6</v>
      </c>
      <c r="G47" s="11">
        <f t="shared" ref="G47:G55" si="15">+E47/E$56</f>
        <v>1.355959259280945E-2</v>
      </c>
      <c r="H47" s="11">
        <f t="shared" ref="H47:H55" si="16">+F47/B$56</f>
        <v>0.15568862275449102</v>
      </c>
      <c r="I47" s="11">
        <f>+G47+I46</f>
        <v>1.9414738140941981E-2</v>
      </c>
      <c r="J47" s="11">
        <f>+H47+J46</f>
        <v>0.42514970059880242</v>
      </c>
      <c r="K47" s="11">
        <f t="shared" ref="K47:K55" si="17">+J47-I47</f>
        <v>0.40573496245786045</v>
      </c>
      <c r="L47" s="11">
        <f>+I47+I46</f>
        <v>2.5269883689074513E-2</v>
      </c>
      <c r="M47">
        <f t="shared" ref="M47:M55" si="18">+L47*H47</f>
        <v>3.9342333887181875E-3</v>
      </c>
      <c r="T47" s="11">
        <v>0.26946107784431139</v>
      </c>
      <c r="U47" s="11">
        <v>5.8551455481325324E-3</v>
      </c>
    </row>
    <row r="48" spans="1:21" x14ac:dyDescent="0.6">
      <c r="A48" t="s">
        <v>30</v>
      </c>
      <c r="B48">
        <v>12.4</v>
      </c>
      <c r="C48">
        <v>25001</v>
      </c>
      <c r="D48">
        <v>30000</v>
      </c>
      <c r="E48" s="14">
        <f>AVERAGE(C48:D48)</f>
        <v>27500.5</v>
      </c>
      <c r="F48">
        <v>12.4</v>
      </c>
      <c r="G48" s="11">
        <f t="shared" si="15"/>
        <v>1.6949413699623023E-2</v>
      </c>
      <c r="H48" s="11">
        <f t="shared" si="16"/>
        <v>0.12375249500998006</v>
      </c>
      <c r="I48" s="11">
        <f t="shared" ref="I48:I55" si="19">+G48+I47</f>
        <v>3.6364151840565004E-2</v>
      </c>
      <c r="J48" s="11">
        <f t="shared" ref="J48:J55" si="20">+H48+J47</f>
        <v>0.54890219560878251</v>
      </c>
      <c r="K48" s="11">
        <f t="shared" si="17"/>
        <v>0.51253804376821754</v>
      </c>
      <c r="L48" s="11">
        <f t="shared" ref="L48:L56" si="21">+I48+I47</f>
        <v>5.5778889981506985E-2</v>
      </c>
      <c r="M48">
        <f t="shared" si="18"/>
        <v>6.9027768040986698E-3</v>
      </c>
      <c r="T48" s="11">
        <v>0.42514970059880242</v>
      </c>
      <c r="U48" s="11">
        <v>1.9414738140941981E-2</v>
      </c>
    </row>
    <row r="49" spans="1:21" x14ac:dyDescent="0.6">
      <c r="A49" t="s">
        <v>31</v>
      </c>
      <c r="B49">
        <v>10.3</v>
      </c>
      <c r="C49">
        <v>30001</v>
      </c>
      <c r="D49">
        <v>36500</v>
      </c>
      <c r="E49" s="14">
        <f t="shared" ref="E49:E55" si="22">AVERAGE(C49:D49)</f>
        <v>33250.5</v>
      </c>
      <c r="F49">
        <v>10.3</v>
      </c>
      <c r="G49" s="11">
        <f t="shared" si="15"/>
        <v>2.0493317584019028E-2</v>
      </c>
      <c r="H49" s="11">
        <f t="shared" si="16"/>
        <v>0.10279441117764473</v>
      </c>
      <c r="I49" s="11">
        <f t="shared" si="19"/>
        <v>5.6857469424584028E-2</v>
      </c>
      <c r="J49" s="11">
        <f t="shared" si="20"/>
        <v>0.65169660678642727</v>
      </c>
      <c r="K49" s="11">
        <f t="shared" si="17"/>
        <v>0.59483913736184324</v>
      </c>
      <c r="L49" s="11">
        <f t="shared" si="21"/>
        <v>9.3221621265149032E-2</v>
      </c>
      <c r="M49">
        <f t="shared" si="18"/>
        <v>9.5826616669764005E-3</v>
      </c>
      <c r="T49" s="11">
        <v>0.54890219560878251</v>
      </c>
      <c r="U49" s="11">
        <v>3.6364151840565004E-2</v>
      </c>
    </row>
    <row r="50" spans="1:21" x14ac:dyDescent="0.6">
      <c r="A50" t="s">
        <v>32</v>
      </c>
      <c r="B50">
        <v>8.5</v>
      </c>
      <c r="C50">
        <v>36501</v>
      </c>
      <c r="D50">
        <v>42600</v>
      </c>
      <c r="E50" s="14">
        <f t="shared" si="22"/>
        <v>39550.5</v>
      </c>
      <c r="F50">
        <v>8.5</v>
      </c>
      <c r="G50" s="11">
        <f t="shared" si="15"/>
        <v>2.4376203579096391E-2</v>
      </c>
      <c r="H50" s="11">
        <f t="shared" si="16"/>
        <v>8.4830339321357293E-2</v>
      </c>
      <c r="I50" s="11">
        <f t="shared" si="19"/>
        <v>8.1233673003680423E-2</v>
      </c>
      <c r="J50" s="11">
        <f t="shared" si="20"/>
        <v>0.73652694610778457</v>
      </c>
      <c r="K50" s="11">
        <f t="shared" si="17"/>
        <v>0.65529327310410412</v>
      </c>
      <c r="L50" s="11">
        <f t="shared" si="21"/>
        <v>0.13809114242826445</v>
      </c>
      <c r="M50">
        <f t="shared" si="18"/>
        <v>1.1714318469463553E-2</v>
      </c>
      <c r="T50" s="11">
        <v>0.65169660678642727</v>
      </c>
      <c r="U50" s="11">
        <v>5.6857469424584028E-2</v>
      </c>
    </row>
    <row r="51" spans="1:21" x14ac:dyDescent="0.6">
      <c r="A51" t="s">
        <v>35</v>
      </c>
      <c r="B51">
        <v>7.6</v>
      </c>
      <c r="C51">
        <v>42601</v>
      </c>
      <c r="D51">
        <v>48500</v>
      </c>
      <c r="E51" s="14">
        <f t="shared" si="22"/>
        <v>45550.5</v>
      </c>
      <c r="F51">
        <v>7.6</v>
      </c>
      <c r="G51" s="11">
        <f t="shared" si="15"/>
        <v>2.8074190241074833E-2</v>
      </c>
      <c r="H51" s="11">
        <f t="shared" si="16"/>
        <v>7.5848303393213579E-2</v>
      </c>
      <c r="I51" s="11">
        <f t="shared" si="19"/>
        <v>0.10930786324475525</v>
      </c>
      <c r="J51" s="11">
        <f t="shared" si="20"/>
        <v>0.81237524950099815</v>
      </c>
      <c r="K51" s="11">
        <f t="shared" si="17"/>
        <v>0.70306738625624288</v>
      </c>
      <c r="L51" s="11">
        <f t="shared" si="21"/>
        <v>0.19054153624843567</v>
      </c>
      <c r="M51">
        <f t="shared" si="18"/>
        <v>1.4452252250380351E-2</v>
      </c>
      <c r="T51" s="11">
        <v>0.73652694610778457</v>
      </c>
      <c r="U51" s="11">
        <v>8.1233673003680423E-2</v>
      </c>
    </row>
    <row r="52" spans="1:21" x14ac:dyDescent="0.6">
      <c r="A52" t="s">
        <v>33</v>
      </c>
      <c r="B52">
        <v>6.6</v>
      </c>
      <c r="C52">
        <v>48501</v>
      </c>
      <c r="D52">
        <v>57200</v>
      </c>
      <c r="E52" s="14">
        <f t="shared" si="22"/>
        <v>52850.5</v>
      </c>
      <c r="F52">
        <v>6.6</v>
      </c>
      <c r="G52" s="11">
        <f t="shared" si="15"/>
        <v>3.2573407346481939E-2</v>
      </c>
      <c r="H52" s="11">
        <f t="shared" si="16"/>
        <v>6.5868263473053898E-2</v>
      </c>
      <c r="I52" s="11">
        <f t="shared" si="19"/>
        <v>0.14188127059123717</v>
      </c>
      <c r="J52" s="11">
        <f t="shared" si="20"/>
        <v>0.87824351297405201</v>
      </c>
      <c r="K52" s="11">
        <f t="shared" si="17"/>
        <v>0.73636224238281489</v>
      </c>
      <c r="L52" s="11">
        <f t="shared" si="21"/>
        <v>0.2511891338359924</v>
      </c>
      <c r="M52">
        <f t="shared" si="18"/>
        <v>1.6545392049077345E-2</v>
      </c>
      <c r="T52" s="11">
        <v>0.81237524950099815</v>
      </c>
      <c r="U52" s="11">
        <v>0.10930786324475525</v>
      </c>
    </row>
    <row r="53" spans="1:21" x14ac:dyDescent="0.6">
      <c r="A53" t="s">
        <v>34</v>
      </c>
      <c r="B53">
        <v>5.4</v>
      </c>
      <c r="C53">
        <v>57201</v>
      </c>
      <c r="D53">
        <v>70300</v>
      </c>
      <c r="E53" s="14">
        <f t="shared" si="22"/>
        <v>63750.5</v>
      </c>
      <c r="F53">
        <v>5.4</v>
      </c>
      <c r="G53" s="11">
        <f t="shared" si="15"/>
        <v>3.9291416449076105E-2</v>
      </c>
      <c r="H53" s="11">
        <f t="shared" si="16"/>
        <v>5.3892215568862284E-2</v>
      </c>
      <c r="I53" s="11">
        <f t="shared" si="19"/>
        <v>0.18117268704031328</v>
      </c>
      <c r="J53" s="11">
        <f t="shared" si="20"/>
        <v>0.93213572854291427</v>
      </c>
      <c r="K53" s="11">
        <f t="shared" si="17"/>
        <v>0.75096304150260096</v>
      </c>
      <c r="L53" s="11">
        <f t="shared" si="21"/>
        <v>0.32305395763155043</v>
      </c>
      <c r="M53">
        <f t="shared" si="18"/>
        <v>1.741009352505362E-2</v>
      </c>
      <c r="T53" s="11">
        <v>0.87824351297405201</v>
      </c>
      <c r="U53" s="11">
        <v>0.14188127059123717</v>
      </c>
    </row>
    <row r="54" spans="1:21" x14ac:dyDescent="0.6">
      <c r="A54" t="s">
        <v>36</v>
      </c>
      <c r="B54">
        <v>4.2</v>
      </c>
      <c r="C54">
        <v>70301</v>
      </c>
      <c r="D54">
        <v>93400</v>
      </c>
      <c r="E54" s="14">
        <f t="shared" si="22"/>
        <v>81850.5</v>
      </c>
      <c r="F54">
        <v>4.2</v>
      </c>
      <c r="G54" s="11">
        <f t="shared" si="15"/>
        <v>5.0447009546044405E-2</v>
      </c>
      <c r="H54" s="11">
        <f t="shared" si="16"/>
        <v>4.1916167664670663E-2</v>
      </c>
      <c r="I54" s="11">
        <f t="shared" si="19"/>
        <v>0.23161969658635767</v>
      </c>
      <c r="J54" s="11">
        <f t="shared" si="20"/>
        <v>0.97405189620758492</v>
      </c>
      <c r="K54" s="11">
        <f t="shared" si="17"/>
        <v>0.74243219962122731</v>
      </c>
      <c r="L54" s="11">
        <f t="shared" si="21"/>
        <v>0.41279238362667092</v>
      </c>
      <c r="M54">
        <f t="shared" si="18"/>
        <v>1.7302674762794592E-2</v>
      </c>
      <c r="T54" s="11">
        <v>0.93213572854291427</v>
      </c>
      <c r="U54" s="11">
        <v>0.18117268704031328</v>
      </c>
    </row>
    <row r="55" spans="1:21" x14ac:dyDescent="0.6">
      <c r="A55" t="s">
        <v>37</v>
      </c>
      <c r="B55">
        <v>2.6</v>
      </c>
      <c r="C55">
        <v>93401</v>
      </c>
      <c r="D55">
        <v>2400000</v>
      </c>
      <c r="E55" s="14">
        <f t="shared" si="22"/>
        <v>1246700.5</v>
      </c>
      <c r="F55">
        <v>2.6</v>
      </c>
      <c r="G55" s="11">
        <f t="shared" si="15"/>
        <v>0.76838030341364227</v>
      </c>
      <c r="H55" s="11">
        <f t="shared" si="16"/>
        <v>2.5948103792415172E-2</v>
      </c>
      <c r="I55" s="11">
        <f t="shared" si="19"/>
        <v>1</v>
      </c>
      <c r="J55" s="11">
        <f t="shared" si="20"/>
        <v>1</v>
      </c>
      <c r="K55" s="11">
        <f t="shared" si="17"/>
        <v>0</v>
      </c>
      <c r="L55" s="11">
        <f t="shared" si="21"/>
        <v>1.2316196965863577</v>
      </c>
      <c r="M55">
        <f t="shared" si="18"/>
        <v>3.1958195719805689E-2</v>
      </c>
      <c r="T55" s="11">
        <v>0.97405189620758492</v>
      </c>
      <c r="U55" s="11">
        <v>0.23161969658635767</v>
      </c>
    </row>
    <row r="56" spans="1:21" x14ac:dyDescent="0.6">
      <c r="B56" s="14">
        <f>SUM(B46:B55)</f>
        <v>100.19999999999999</v>
      </c>
      <c r="E56" s="14">
        <f>SUM(E46:E55)</f>
        <v>1622504.5</v>
      </c>
      <c r="L56" s="11">
        <f t="shared" si="21"/>
        <v>1</v>
      </c>
      <c r="M56">
        <f>SUM(M46:M55)</f>
        <v>0.13138033246670353</v>
      </c>
      <c r="T56" s="11">
        <v>1</v>
      </c>
      <c r="U56" s="11">
        <v>1</v>
      </c>
    </row>
    <row r="57" spans="1:21" x14ac:dyDescent="0.6">
      <c r="J57" s="11">
        <f>SUM(J46:J54)</f>
        <v>6.2285429141716575</v>
      </c>
      <c r="K57" s="11">
        <f>SUM(K46:K56)</f>
        <v>5.3648362187510905</v>
      </c>
    </row>
    <row r="59" spans="1:21" ht="15.9" thickBot="1" x14ac:dyDescent="0.65">
      <c r="J59" t="s">
        <v>49</v>
      </c>
      <c r="K59">
        <f>+K57/J57</f>
        <v>0.86133085902717388</v>
      </c>
    </row>
    <row r="60" spans="1:21" ht="15.9" thickBot="1" x14ac:dyDescent="0.65">
      <c r="J60" s="9" t="s">
        <v>52</v>
      </c>
      <c r="K60" s="10">
        <f>1-M56</f>
        <v>0.86861966753329645</v>
      </c>
    </row>
  </sheetData>
  <sortState ref="E22:G33">
    <sortCondition ref="G22:G33"/>
  </sortState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CHIES LAURA</dc:creator>
  <cp:lastModifiedBy>CHIES LAURA</cp:lastModifiedBy>
  <dcterms:created xsi:type="dcterms:W3CDTF">2025-03-29T07:21:56Z</dcterms:created>
  <dcterms:modified xsi:type="dcterms:W3CDTF">2025-04-04T10:58:27Z</dcterms:modified>
</cp:coreProperties>
</file>