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piu365-my.sharepoint.com/personal/davide_pivetta_espiu_it/Documents/Desktop/Lezione impiego backup/Modello_Gurobi/"/>
    </mc:Choice>
  </mc:AlternateContent>
  <xr:revisionPtr revIDLastSave="2" documentId="13_ncr:1_{54928BAA-B6EF-4832-ADBC-6AEC583356B2}" xr6:coauthVersionLast="47" xr6:coauthVersionMax="47" xr10:uidLastSave="{3FB1A9C3-D7A5-48A7-8E5A-4CBDEDCB906C}"/>
  <bookViews>
    <workbookView xWindow="-108" yWindow="-108" windowWidth="23256" windowHeight="13896" xr2:uid="{08C8A666-4093-41A3-8FC5-92B43E241D25}"/>
  </bookViews>
  <sheets>
    <sheet name="ICE" sheetId="1" r:id="rId1"/>
    <sheet name="Absorption chiller" sheetId="3" r:id="rId2"/>
    <sheet name="Boiler" sheetId="4" r:id="rId3"/>
    <sheet name="HT-PEMFC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3" i="5"/>
  <c r="E4" i="5"/>
  <c r="E5" i="5"/>
  <c r="E6" i="5"/>
  <c r="E7" i="5"/>
  <c r="E8" i="5"/>
  <c r="E9" i="5"/>
  <c r="E3" i="5"/>
  <c r="B4" i="5"/>
  <c r="B5" i="5"/>
  <c r="B6" i="5"/>
  <c r="B7" i="5"/>
  <c r="B8" i="5"/>
  <c r="B9" i="5"/>
  <c r="B3" i="5"/>
  <c r="C9" i="5"/>
  <c r="C8" i="5"/>
  <c r="C7" i="5"/>
  <c r="C6" i="5"/>
  <c r="C5" i="5"/>
  <c r="C4" i="5"/>
  <c r="C3" i="5"/>
  <c r="F5" i="4"/>
  <c r="F6" i="4"/>
  <c r="F7" i="4"/>
  <c r="F8" i="4"/>
  <c r="F9" i="4"/>
  <c r="F10" i="4"/>
  <c r="F11" i="4"/>
  <c r="F12" i="4"/>
  <c r="F4" i="4"/>
  <c r="E5" i="4"/>
  <c r="E6" i="4"/>
  <c r="E7" i="4"/>
  <c r="E8" i="4"/>
  <c r="E9" i="4"/>
  <c r="E10" i="4"/>
  <c r="E11" i="4"/>
  <c r="E12" i="4"/>
  <c r="E4" i="4"/>
  <c r="D5" i="4"/>
  <c r="D6" i="4"/>
  <c r="D7" i="4"/>
  <c r="D8" i="4"/>
  <c r="D9" i="4"/>
  <c r="D10" i="4"/>
  <c r="D11" i="4"/>
  <c r="D12" i="4"/>
  <c r="D4" i="4"/>
  <c r="F7" i="3"/>
  <c r="F8" i="3"/>
  <c r="F9" i="3"/>
  <c r="F10" i="3"/>
  <c r="F11" i="3"/>
  <c r="F12" i="3"/>
  <c r="F13" i="3"/>
  <c r="F14" i="3"/>
  <c r="F6" i="3"/>
  <c r="E7" i="3"/>
  <c r="E8" i="3"/>
  <c r="E9" i="3"/>
  <c r="E10" i="3"/>
  <c r="E11" i="3"/>
  <c r="E12" i="3"/>
  <c r="E13" i="3"/>
  <c r="E14" i="3"/>
  <c r="E6" i="3"/>
  <c r="D7" i="3"/>
  <c r="D8" i="3"/>
  <c r="D9" i="3"/>
  <c r="D10" i="3"/>
  <c r="D11" i="3"/>
  <c r="D12" i="3"/>
  <c r="D13" i="3"/>
  <c r="D14" i="3"/>
  <c r="D6" i="3"/>
  <c r="H7" i="1"/>
  <c r="H8" i="1"/>
  <c r="H9" i="1"/>
  <c r="H10" i="1"/>
  <c r="H11" i="1"/>
  <c r="H12" i="1"/>
  <c r="H13" i="1"/>
  <c r="H14" i="1"/>
  <c r="H6" i="1"/>
  <c r="G7" i="1"/>
  <c r="G8" i="1"/>
  <c r="G9" i="1"/>
  <c r="G10" i="1"/>
  <c r="G11" i="1"/>
  <c r="G12" i="1"/>
  <c r="G13" i="1"/>
  <c r="G14" i="1"/>
  <c r="G6" i="1"/>
  <c r="F7" i="1"/>
  <c r="F8" i="1"/>
  <c r="F9" i="1"/>
  <c r="F10" i="1"/>
  <c r="F11" i="1"/>
  <c r="F12" i="1"/>
  <c r="F13" i="1"/>
  <c r="F14" i="1"/>
  <c r="F6" i="1"/>
  <c r="D7" i="1"/>
  <c r="D8" i="1"/>
  <c r="D9" i="1"/>
  <c r="D10" i="1"/>
  <c r="D11" i="1"/>
  <c r="D12" i="1"/>
  <c r="D13" i="1"/>
  <c r="D14" i="1"/>
  <c r="D6" i="1"/>
  <c r="E7" i="1"/>
  <c r="E8" i="1"/>
  <c r="E9" i="1"/>
  <c r="E10" i="1"/>
  <c r="E11" i="1"/>
  <c r="E12" i="1"/>
  <c r="E13" i="1"/>
  <c r="E14" i="1"/>
  <c r="E6" i="1"/>
</calcChain>
</file>

<file path=xl/sharedStrings.xml><?xml version="1.0" encoding="utf-8"?>
<sst xmlns="http://schemas.openxmlformats.org/spreadsheetml/2006/main" count="19" uniqueCount="16">
  <si>
    <t>Power load (%)</t>
  </si>
  <si>
    <t>Fuel consumption (kW)</t>
  </si>
  <si>
    <t>Power (kW)</t>
  </si>
  <si>
    <t>Thermal power (kW)</t>
  </si>
  <si>
    <t>Efficiency CHP (%)</t>
  </si>
  <si>
    <t>Efficiency El. (%)</t>
  </si>
  <si>
    <t>Cooling power (kW)</t>
  </si>
  <si>
    <t>Thermal power R. (kW)</t>
  </si>
  <si>
    <t>Electric power R. (kW)</t>
  </si>
  <si>
    <t>Fuel cons. (kW)</t>
  </si>
  <si>
    <t>Efficienza (%)</t>
  </si>
  <si>
    <t>P_FC</t>
  </si>
  <si>
    <t>F_FC</t>
  </si>
  <si>
    <t>QH_FC</t>
  </si>
  <si>
    <t>Efficiency (TOT)</t>
  </si>
  <si>
    <t>Efficiency 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</si>
</sst>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ICE!$C$9:$C$14</c:f>
              <c:numCache>
                <c:formatCode>0%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</c:numCache>
            </c:numRef>
          </c:xVal>
          <c:yVal>
            <c:numRef>
              <c:f>ICE!$G$9:$G$14</c:f>
              <c:numCache>
                <c:formatCode>General</c:formatCode>
                <c:ptCount val="6"/>
                <c:pt idx="0">
                  <c:v>36.600139812534088</c:v>
                </c:pt>
                <c:pt idx="1">
                  <c:v>37.66726620398709</c:v>
                </c:pt>
                <c:pt idx="2">
                  <c:v>38.468407820077765</c:v>
                </c:pt>
                <c:pt idx="3">
                  <c:v>39.091990784063178</c:v>
                </c:pt>
                <c:pt idx="4">
                  <c:v>39.591155335897966</c:v>
                </c:pt>
                <c:pt idx="5">
                  <c:v>39.999760001440002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10-4AA1-90B8-EC775A66FEDF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ICE!$C$9:$C$14</c:f>
              <c:numCache>
                <c:formatCode>0%</c:formatCode>
                <c:ptCount val="6"/>
                <c:pt idx="0">
                  <c:v>0.5</c:v>
                </c:pt>
                <c:pt idx="1">
                  <c:v>0.6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</c:numCache>
            </c:numRef>
          </c:xVal>
          <c:yVal>
            <c:numRef>
              <c:f>ICE!$H$9:$H$14</c:f>
              <c:numCache>
                <c:formatCode>General</c:formatCode>
                <c:ptCount val="6"/>
                <c:pt idx="0">
                  <c:v>87.561808486108433</c:v>
                </c:pt>
                <c:pt idx="1">
                  <c:v>87.247119238870127</c:v>
                </c:pt>
                <c:pt idx="2">
                  <c:v>87.01086732520919</c:v>
                </c:pt>
                <c:pt idx="3">
                  <c:v>86.826976405540321</c:v>
                </c:pt>
                <c:pt idx="4">
                  <c:v>86.679775738100119</c:v>
                </c:pt>
                <c:pt idx="5">
                  <c:v>86.559280644316132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10-4AA1-90B8-EC775A66F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455407"/>
        <c:axId val="684454991"/>
      </c:scatterChart>
      <c:valAx>
        <c:axId val="684455407"/>
        <c:scaling>
          <c:orientation val="minMax"/>
          <c:min val="0.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Power load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454991"/>
        <c:crosses val="autoZero"/>
        <c:crossBetween val="midCat"/>
      </c:valAx>
      <c:valAx>
        <c:axId val="68445499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>
                    <a:solidFill>
                      <a:sysClr val="windowText" lastClr="000000"/>
                    </a:solidFill>
                  </a:rPr>
                  <a:t>Efficiency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44554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xVal>
            <c:numRef>
              <c:f>ICE!$E$9:$E$14</c:f>
              <c:numCache>
                <c:formatCode>General</c:formatCode>
                <c:ptCount val="6"/>
                <c:pt idx="0">
                  <c:v>100</c:v>
                </c:pt>
                <c:pt idx="1">
                  <c:v>120</c:v>
                </c:pt>
                <c:pt idx="2">
                  <c:v>140</c:v>
                </c:pt>
                <c:pt idx="3">
                  <c:v>160</c:v>
                </c:pt>
                <c:pt idx="4">
                  <c:v>180</c:v>
                </c:pt>
                <c:pt idx="5">
                  <c:v>200</c:v>
                </c:pt>
              </c:numCache>
            </c:numRef>
          </c:xVal>
          <c:yVal>
            <c:numRef>
              <c:f>ICE!$D$9:$D$14</c:f>
              <c:numCache>
                <c:formatCode>General</c:formatCode>
                <c:ptCount val="6"/>
                <c:pt idx="0">
                  <c:v>273.22299999999996</c:v>
                </c:pt>
                <c:pt idx="1">
                  <c:v>318.57899999999995</c:v>
                </c:pt>
                <c:pt idx="2">
                  <c:v>363.93499999999995</c:v>
                </c:pt>
                <c:pt idx="3">
                  <c:v>409.29099999999994</c:v>
                </c:pt>
                <c:pt idx="4">
                  <c:v>454.64699999999993</c:v>
                </c:pt>
                <c:pt idx="5">
                  <c:v>500.00299999999993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B0FB-4065-97D0-FBE8E126816A}"/>
            </c:ext>
          </c:extLst>
        </c:ser>
        <c:ser>
          <c:idx val="0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ICE!$E$9:$E$14</c:f>
              <c:numCache>
                <c:formatCode>General</c:formatCode>
                <c:ptCount val="6"/>
                <c:pt idx="0">
                  <c:v>100</c:v>
                </c:pt>
                <c:pt idx="1">
                  <c:v>120</c:v>
                </c:pt>
                <c:pt idx="2">
                  <c:v>140</c:v>
                </c:pt>
                <c:pt idx="3">
                  <c:v>160</c:v>
                </c:pt>
                <c:pt idx="4">
                  <c:v>180</c:v>
                </c:pt>
                <c:pt idx="5">
                  <c:v>200</c:v>
                </c:pt>
              </c:numCache>
            </c:numRef>
          </c:xVal>
          <c:yVal>
            <c:numRef>
              <c:f>ICE!$F$9:$F$14</c:f>
              <c:numCache>
                <c:formatCode>General</c:formatCode>
                <c:ptCount val="6"/>
                <c:pt idx="0">
                  <c:v>139.239</c:v>
                </c:pt>
                <c:pt idx="1">
                  <c:v>157.95099999999999</c:v>
                </c:pt>
                <c:pt idx="2">
                  <c:v>176.66300000000001</c:v>
                </c:pt>
                <c:pt idx="3">
                  <c:v>195.375</c:v>
                </c:pt>
                <c:pt idx="4">
                  <c:v>214.08699999999999</c:v>
                </c:pt>
                <c:pt idx="5">
                  <c:v>232.79900000000001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B0FB-4065-97D0-FBE8E1268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610431"/>
        <c:axId val="1112621247"/>
      </c:scatterChart>
      <c:valAx>
        <c:axId val="1112610431"/>
        <c:scaling>
          <c:orientation val="minMax"/>
          <c:min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Electric power (kW)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621247"/>
        <c:crosses val="autoZero"/>
        <c:crossBetween val="midCat"/>
      </c:valAx>
      <c:valAx>
        <c:axId val="1112621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Fuel consumption/Thermal power (kW)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610431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xVal>
            <c:numRef>
              <c:f>'Absorption chiller'!$D$9:$D$14</c:f>
              <c:numCache>
                <c:formatCode>General</c:formatCode>
                <c:ptCount val="6"/>
                <c:pt idx="0">
                  <c:v>88</c:v>
                </c:pt>
                <c:pt idx="1">
                  <c:v>105.6</c:v>
                </c:pt>
                <c:pt idx="2">
                  <c:v>123.19999999999999</c:v>
                </c:pt>
                <c:pt idx="3">
                  <c:v>140.80000000000001</c:v>
                </c:pt>
                <c:pt idx="4">
                  <c:v>158.4</c:v>
                </c:pt>
                <c:pt idx="5">
                  <c:v>176</c:v>
                </c:pt>
              </c:numCache>
            </c:numRef>
          </c:xVal>
          <c:yVal>
            <c:numRef>
              <c:f>'Absorption chiller'!$E$9:$E$14</c:f>
              <c:numCache>
                <c:formatCode>General</c:formatCode>
                <c:ptCount val="6"/>
                <c:pt idx="0">
                  <c:v>125.71415999999999</c:v>
                </c:pt>
                <c:pt idx="1">
                  <c:v>150.85699199999999</c:v>
                </c:pt>
                <c:pt idx="2">
                  <c:v>175.99982399999996</c:v>
                </c:pt>
                <c:pt idx="3">
                  <c:v>201.14265599999999</c:v>
                </c:pt>
                <c:pt idx="4">
                  <c:v>226.28548799999999</c:v>
                </c:pt>
                <c:pt idx="5">
                  <c:v>251.42831999999999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6E-4220-BD1C-5FBFA749A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610431"/>
        <c:axId val="1112621247"/>
      </c:scatterChart>
      <c:valAx>
        <c:axId val="1112610431"/>
        <c:scaling>
          <c:orientation val="minMax"/>
          <c:max val="180"/>
          <c:min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Cooling power (kW)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621247"/>
        <c:crosses val="autoZero"/>
        <c:crossBetween val="midCat"/>
      </c:valAx>
      <c:valAx>
        <c:axId val="1112621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Thermal power (kW)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610431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xVal>
            <c:numRef>
              <c:f>'Absorption chiller'!$D$9:$D$14</c:f>
              <c:numCache>
                <c:formatCode>General</c:formatCode>
                <c:ptCount val="6"/>
                <c:pt idx="0">
                  <c:v>88</c:v>
                </c:pt>
                <c:pt idx="1">
                  <c:v>105.6</c:v>
                </c:pt>
                <c:pt idx="2">
                  <c:v>123.19999999999999</c:v>
                </c:pt>
                <c:pt idx="3">
                  <c:v>140.80000000000001</c:v>
                </c:pt>
                <c:pt idx="4">
                  <c:v>158.4</c:v>
                </c:pt>
                <c:pt idx="5">
                  <c:v>176</c:v>
                </c:pt>
              </c:numCache>
            </c:numRef>
          </c:xVal>
          <c:yVal>
            <c:numRef>
              <c:f>'Absorption chiller'!$F$9:$F$14</c:f>
              <c:numCache>
                <c:formatCode>General</c:formatCode>
                <c:ptCount val="6"/>
                <c:pt idx="0">
                  <c:v>0.28160000000000002</c:v>
                </c:pt>
                <c:pt idx="1">
                  <c:v>0.33792</c:v>
                </c:pt>
                <c:pt idx="2">
                  <c:v>0.39423999999999998</c:v>
                </c:pt>
                <c:pt idx="3">
                  <c:v>0.45056000000000007</c:v>
                </c:pt>
                <c:pt idx="4">
                  <c:v>0.50688</c:v>
                </c:pt>
                <c:pt idx="5">
                  <c:v>0.56320000000000003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5E-4FF4-8ABD-58AC0339D9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610431"/>
        <c:axId val="1112621247"/>
      </c:scatterChart>
      <c:valAx>
        <c:axId val="1112610431"/>
        <c:scaling>
          <c:orientation val="minMax"/>
          <c:max val="180"/>
          <c:min val="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Cooling power (kW)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621247"/>
        <c:crosses val="autoZero"/>
        <c:crossBetween val="midCat"/>
      </c:valAx>
      <c:valAx>
        <c:axId val="11126212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Electric power (kW)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610431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Boiler!$C$4:$C$12</c:f>
              <c:numCache>
                <c:formatCode>0%</c:formatCode>
                <c:ptCount val="9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  <c:pt idx="3">
                  <c:v>0.5</c:v>
                </c:pt>
                <c:pt idx="4">
                  <c:v>0.6</c:v>
                </c:pt>
                <c:pt idx="5">
                  <c:v>0.7</c:v>
                </c:pt>
                <c:pt idx="6">
                  <c:v>0.8</c:v>
                </c:pt>
                <c:pt idx="7">
                  <c:v>0.9</c:v>
                </c:pt>
                <c:pt idx="8">
                  <c:v>1</c:v>
                </c:pt>
              </c:numCache>
            </c:numRef>
          </c:cat>
          <c:val>
            <c:numRef>
              <c:f>Boiler!$E$4:$E$12</c:f>
              <c:numCache>
                <c:formatCode>General</c:formatCode>
                <c:ptCount val="9"/>
                <c:pt idx="0">
                  <c:v>66.196799999999996</c:v>
                </c:pt>
                <c:pt idx="1">
                  <c:v>95.267049999999983</c:v>
                </c:pt>
                <c:pt idx="2">
                  <c:v>124.3373</c:v>
                </c:pt>
                <c:pt idx="3">
                  <c:v>153.40754999999999</c:v>
                </c:pt>
                <c:pt idx="4">
                  <c:v>182.47779999999997</c:v>
                </c:pt>
                <c:pt idx="5">
                  <c:v>211.54804999999999</c:v>
                </c:pt>
                <c:pt idx="6">
                  <c:v>240.61829999999998</c:v>
                </c:pt>
                <c:pt idx="7">
                  <c:v>269.68855000000002</c:v>
                </c:pt>
                <c:pt idx="8">
                  <c:v>298.75880000000001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BE-42E9-BB07-2D8B1DAD8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805584"/>
        <c:axId val="752813488"/>
      </c:lineChart>
      <c:lineChart>
        <c:grouping val="stacke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Boiler!$F$4:$F$12</c:f>
              <c:numCache>
                <c:formatCode>General</c:formatCode>
                <c:ptCount val="9"/>
                <c:pt idx="0">
                  <c:v>83.085587218717521</c:v>
                </c:pt>
                <c:pt idx="1">
                  <c:v>86.598671838794232</c:v>
                </c:pt>
                <c:pt idx="2">
                  <c:v>88.469027395640737</c:v>
                </c:pt>
                <c:pt idx="3">
                  <c:v>89.630529918507932</c:v>
                </c:pt>
                <c:pt idx="4">
                  <c:v>90.421958177926314</c:v>
                </c:pt>
                <c:pt idx="5">
                  <c:v>90.995875405138463</c:v>
                </c:pt>
                <c:pt idx="6">
                  <c:v>91.431117250849184</c:v>
                </c:pt>
                <c:pt idx="7">
                  <c:v>91.772527977179593</c:v>
                </c:pt>
                <c:pt idx="8">
                  <c:v>92.047497847762145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BE-42E9-BB07-2D8B1DAD8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813904"/>
        <c:axId val="752792688"/>
      </c:lineChart>
      <c:catAx>
        <c:axId val="752805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Power load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813488"/>
        <c:crosses val="autoZero"/>
        <c:auto val="1"/>
        <c:lblAlgn val="ctr"/>
        <c:lblOffset val="100"/>
        <c:noMultiLvlLbl val="0"/>
      </c:catAx>
      <c:valAx>
        <c:axId val="75281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Fuel consumption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805584"/>
        <c:crosses val="autoZero"/>
        <c:crossBetween val="between"/>
      </c:valAx>
      <c:valAx>
        <c:axId val="7527926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Efficiency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2813904"/>
        <c:crosses val="max"/>
        <c:crossBetween val="between"/>
      </c:valAx>
      <c:catAx>
        <c:axId val="752813904"/>
        <c:scaling>
          <c:orientation val="minMax"/>
        </c:scaling>
        <c:delete val="1"/>
        <c:axPos val="b"/>
        <c:majorTickMark val="out"/>
        <c:minorTickMark val="none"/>
        <c:tickLblPos val="nextTo"/>
        <c:crossAx val="752792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'HT-PEMFC'!$B$2</c:f>
              <c:strCache>
                <c:ptCount val="1"/>
                <c:pt idx="0">
                  <c:v>F_FC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1521741505875467"/>
                  <c:y val="9.220839096357766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'HT-PEMFC'!$A$3:$A$9</c:f>
              <c:numCache>
                <c:formatCode>General</c:formatCode>
                <c:ptCount val="7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  <c:pt idx="6">
                  <c:v>200</c:v>
                </c:pt>
              </c:numCache>
            </c:numRef>
          </c:xVal>
          <c:yVal>
            <c:numRef>
              <c:f>'HT-PEMFC'!$B$3:$B$9</c:f>
              <c:numCache>
                <c:formatCode>General</c:formatCode>
                <c:ptCount val="7"/>
                <c:pt idx="0">
                  <c:v>3.93993993993994</c:v>
                </c:pt>
                <c:pt idx="1">
                  <c:v>5.4954954954954962</c:v>
                </c:pt>
                <c:pt idx="2">
                  <c:v>7.0510510510510507</c:v>
                </c:pt>
                <c:pt idx="3">
                  <c:v>8.606606606606606</c:v>
                </c:pt>
                <c:pt idx="4">
                  <c:v>10.162162162162163</c:v>
                </c:pt>
                <c:pt idx="5">
                  <c:v>11.717717717717719</c:v>
                </c:pt>
                <c:pt idx="6">
                  <c:v>13.273273273273274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66-4696-B99D-D492941BB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547583"/>
        <c:axId val="864589999"/>
      </c:scatterChart>
      <c:valAx>
        <c:axId val="864547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baseline="0">
                    <a:solidFill>
                      <a:sysClr val="windowText" lastClr="000000"/>
                    </a:solidFill>
                  </a:rPr>
                  <a:t>Electric Power </a:t>
                </a:r>
                <a:r>
                  <a:rPr lang="en-US" sz="1000"/>
                  <a:t>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89999"/>
        <c:crosses val="autoZero"/>
        <c:crossBetween val="midCat"/>
      </c:valAx>
      <c:valAx>
        <c:axId val="864589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Fuel consuption (kg/h)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47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'HT-PEMFC'!$C$2</c:f>
              <c:strCache>
                <c:ptCount val="1"/>
                <c:pt idx="0">
                  <c:v>QH_FC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5930807482883882"/>
                  <c:y val="0.14239981956517389"/>
                </c:manualLayout>
              </c:layout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'HT-PEMFC'!$A$3:$A$9</c:f>
              <c:numCache>
                <c:formatCode>General</c:formatCode>
                <c:ptCount val="7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140</c:v>
                </c:pt>
                <c:pt idx="4">
                  <c:v>160</c:v>
                </c:pt>
                <c:pt idx="5">
                  <c:v>180</c:v>
                </c:pt>
                <c:pt idx="6">
                  <c:v>200</c:v>
                </c:pt>
              </c:numCache>
            </c:numRef>
          </c:xVal>
          <c:yVal>
            <c:numRef>
              <c:f>'HT-PEMFC'!$C$3:$C$9</c:f>
              <c:numCache>
                <c:formatCode>General</c:formatCode>
                <c:ptCount val="7"/>
                <c:pt idx="0">
                  <c:v>40.400000000000006</c:v>
                </c:pt>
                <c:pt idx="1">
                  <c:v>56</c:v>
                </c:pt>
                <c:pt idx="2">
                  <c:v>71.600000000000009</c:v>
                </c:pt>
                <c:pt idx="3">
                  <c:v>87.2</c:v>
                </c:pt>
                <c:pt idx="4">
                  <c:v>102.80000000000001</c:v>
                </c:pt>
                <c:pt idx="5">
                  <c:v>118.4</c:v>
                </c:pt>
                <c:pt idx="6">
                  <c:v>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56-487E-9312-E00D1088A6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547583"/>
        <c:axId val="864589999"/>
      </c:scatterChart>
      <c:valAx>
        <c:axId val="8645475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Electric power 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89999"/>
        <c:crosses val="autoZero"/>
        <c:crossBetween val="midCat"/>
      </c:valAx>
      <c:valAx>
        <c:axId val="864589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Thermal</a:t>
                </a:r>
                <a:r>
                  <a:rPr lang="en-US" baseline="0"/>
                  <a:t> power </a:t>
                </a:r>
                <a:r>
                  <a:rPr lang="en-US"/>
                  <a:t>(kW)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4547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4</xdr:row>
      <xdr:rowOff>139065</xdr:rowOff>
    </xdr:from>
    <xdr:to>
      <xdr:col>22</xdr:col>
      <xdr:colOff>596265</xdr:colOff>
      <xdr:row>22</xdr:row>
      <xdr:rowOff>79057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9A9D5F7-C843-47D7-A918-D7EC00B365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469582</xdr:colOff>
      <xdr:row>25</xdr:row>
      <xdr:rowOff>111442</xdr:rowOff>
    </xdr:from>
    <xdr:to>
      <xdr:col>19</xdr:col>
      <xdr:colOff>371475</xdr:colOff>
      <xdr:row>46</xdr:row>
      <xdr:rowOff>171450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DB9DDEC-FFCE-4206-965C-17C5C1D08A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208597</xdr:colOff>
      <xdr:row>2</xdr:row>
      <xdr:rowOff>138112</xdr:rowOff>
    </xdr:from>
    <xdr:to>
      <xdr:col>18</xdr:col>
      <xdr:colOff>108585</xdr:colOff>
      <xdr:row>22</xdr:row>
      <xdr:rowOff>158115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E5C4A66-3B4B-49A6-B24E-C83A94FD5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333375</xdr:colOff>
      <xdr:row>29</xdr:row>
      <xdr:rowOff>154305</xdr:rowOff>
    </xdr:from>
    <xdr:to>
      <xdr:col>17</xdr:col>
      <xdr:colOff>246698</xdr:colOff>
      <xdr:row>51</xdr:row>
      <xdr:rowOff>21908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9CFCC8B-9BFA-49AF-9B8A-CD64C8F43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389572</xdr:colOff>
      <xdr:row>2</xdr:row>
      <xdr:rowOff>168592</xdr:rowOff>
    </xdr:from>
    <xdr:to>
      <xdr:col>16</xdr:col>
      <xdr:colOff>84772</xdr:colOff>
      <xdr:row>17</xdr:row>
      <xdr:rowOff>10477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62B4EDD-5746-4C53-9B79-B0C19241EF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171450</xdr:rowOff>
    </xdr:from>
    <xdr:to>
      <xdr:col>14</xdr:col>
      <xdr:colOff>320040</xdr:colOff>
      <xdr:row>19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D6D206-1EC0-443E-B25C-A59D00A0AF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304800</xdr:colOff>
      <xdr:row>4</xdr:row>
      <xdr:rowOff>47625</xdr:rowOff>
    </xdr:from>
    <xdr:to>
      <xdr:col>24</xdr:col>
      <xdr:colOff>1905</xdr:colOff>
      <xdr:row>19</xdr:row>
      <xdr:rowOff>81915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BA7EE7-AD61-49F3-801E-F884B1FC5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23EE6-02DA-42F7-BFE0-AD1FB05D2B13}">
  <dimension ref="C5:H14"/>
  <sheetViews>
    <sheetView tabSelected="1" topLeftCell="F22" workbookViewId="0">
      <selection activeCell="W30" sqref="W30"/>
    </sheetView>
  </sheetViews>
  <sheetFormatPr defaultRowHeight="14.4" x14ac:dyDescent="0.3"/>
  <cols>
    <col min="3" max="3" width="11.44140625" customWidth="1"/>
    <col min="4" max="4" width="16.5546875" customWidth="1"/>
    <col min="6" max="6" width="13.44140625" customWidth="1"/>
    <col min="7" max="7" width="11.33203125" customWidth="1"/>
    <col min="8" max="8" width="12.109375" customWidth="1"/>
  </cols>
  <sheetData>
    <row r="5" spans="3:8" ht="31.2" customHeight="1" x14ac:dyDescent="0.3">
      <c r="C5" s="2" t="s">
        <v>0</v>
      </c>
      <c r="D5" s="2" t="s">
        <v>1</v>
      </c>
      <c r="E5" s="2" t="s">
        <v>2</v>
      </c>
      <c r="F5" s="2" t="s">
        <v>3</v>
      </c>
      <c r="G5" s="2" t="s">
        <v>5</v>
      </c>
      <c r="H5" s="2" t="s">
        <v>4</v>
      </c>
    </row>
    <row r="6" spans="3:8" x14ac:dyDescent="0.3">
      <c r="C6" s="1">
        <v>0.2</v>
      </c>
      <c r="D6">
        <f>2.2678*E6+46.443</f>
        <v>137.15499999999997</v>
      </c>
      <c r="E6">
        <f>200*C6</f>
        <v>40</v>
      </c>
      <c r="F6">
        <f>0.9356*E6+45.679</f>
        <v>83.103000000000009</v>
      </c>
      <c r="G6">
        <f>(E6)/D6*100</f>
        <v>29.164084430024428</v>
      </c>
      <c r="H6">
        <f>(E6+F6)/D6*100</f>
        <v>89.754657139732444</v>
      </c>
    </row>
    <row r="7" spans="3:8" x14ac:dyDescent="0.3">
      <c r="C7" s="1">
        <v>0.3</v>
      </c>
      <c r="D7">
        <f t="shared" ref="D7:D14" si="0">2.2678*E7+46.443</f>
        <v>182.51099999999997</v>
      </c>
      <c r="E7">
        <f t="shared" ref="E7:E14" si="1">200*C7</f>
        <v>60</v>
      </c>
      <c r="F7">
        <f t="shared" ref="F7:F14" si="2">0.9356*E7+45.679</f>
        <v>101.815</v>
      </c>
      <c r="G7">
        <f t="shared" ref="G7:G14" si="3">(E7)/D7*100</f>
        <v>32.874730838141268</v>
      </c>
      <c r="H7">
        <f t="shared" ref="H7:H14" si="4">(E7+F7)/D7*100</f>
        <v>88.66040950956382</v>
      </c>
    </row>
    <row r="8" spans="3:8" x14ac:dyDescent="0.3">
      <c r="C8" s="1">
        <v>0.4</v>
      </c>
      <c r="D8">
        <f t="shared" si="0"/>
        <v>227.86699999999996</v>
      </c>
      <c r="E8">
        <f t="shared" si="1"/>
        <v>80</v>
      </c>
      <c r="F8">
        <f t="shared" si="2"/>
        <v>120.527</v>
      </c>
      <c r="G8">
        <f t="shared" si="3"/>
        <v>35.108199081042898</v>
      </c>
      <c r="H8">
        <f t="shared" si="4"/>
        <v>88.0017729640536</v>
      </c>
    </row>
    <row r="9" spans="3:8" x14ac:dyDescent="0.3">
      <c r="C9" s="1">
        <v>0.5</v>
      </c>
      <c r="D9">
        <f t="shared" si="0"/>
        <v>273.22299999999996</v>
      </c>
      <c r="E9">
        <f t="shared" si="1"/>
        <v>100</v>
      </c>
      <c r="F9">
        <f t="shared" si="2"/>
        <v>139.239</v>
      </c>
      <c r="G9">
        <f t="shared" si="3"/>
        <v>36.600139812534088</v>
      </c>
      <c r="H9">
        <f t="shared" si="4"/>
        <v>87.561808486108433</v>
      </c>
    </row>
    <row r="10" spans="3:8" x14ac:dyDescent="0.3">
      <c r="C10" s="1">
        <v>0.6</v>
      </c>
      <c r="D10">
        <f t="shared" si="0"/>
        <v>318.57899999999995</v>
      </c>
      <c r="E10">
        <f t="shared" si="1"/>
        <v>120</v>
      </c>
      <c r="F10">
        <f t="shared" si="2"/>
        <v>157.95099999999999</v>
      </c>
      <c r="G10">
        <f t="shared" si="3"/>
        <v>37.66726620398709</v>
      </c>
      <c r="H10">
        <f t="shared" si="4"/>
        <v>87.247119238870127</v>
      </c>
    </row>
    <row r="11" spans="3:8" x14ac:dyDescent="0.3">
      <c r="C11" s="1">
        <v>0.7</v>
      </c>
      <c r="D11">
        <f t="shared" si="0"/>
        <v>363.93499999999995</v>
      </c>
      <c r="E11">
        <f t="shared" si="1"/>
        <v>140</v>
      </c>
      <c r="F11">
        <f t="shared" si="2"/>
        <v>176.66300000000001</v>
      </c>
      <c r="G11">
        <f t="shared" si="3"/>
        <v>38.468407820077765</v>
      </c>
      <c r="H11">
        <f t="shared" si="4"/>
        <v>87.01086732520919</v>
      </c>
    </row>
    <row r="12" spans="3:8" x14ac:dyDescent="0.3">
      <c r="C12" s="1">
        <v>0.8</v>
      </c>
      <c r="D12">
        <f t="shared" si="0"/>
        <v>409.29099999999994</v>
      </c>
      <c r="E12">
        <f t="shared" si="1"/>
        <v>160</v>
      </c>
      <c r="F12">
        <f t="shared" si="2"/>
        <v>195.375</v>
      </c>
      <c r="G12">
        <f t="shared" si="3"/>
        <v>39.091990784063178</v>
      </c>
      <c r="H12">
        <f t="shared" si="4"/>
        <v>86.826976405540321</v>
      </c>
    </row>
    <row r="13" spans="3:8" x14ac:dyDescent="0.3">
      <c r="C13" s="1">
        <v>0.9</v>
      </c>
      <c r="D13">
        <f t="shared" si="0"/>
        <v>454.64699999999993</v>
      </c>
      <c r="E13">
        <f t="shared" si="1"/>
        <v>180</v>
      </c>
      <c r="F13">
        <f t="shared" si="2"/>
        <v>214.08699999999999</v>
      </c>
      <c r="G13">
        <f t="shared" si="3"/>
        <v>39.591155335897966</v>
      </c>
      <c r="H13">
        <f t="shared" si="4"/>
        <v>86.679775738100119</v>
      </c>
    </row>
    <row r="14" spans="3:8" x14ac:dyDescent="0.3">
      <c r="C14" s="1">
        <v>1</v>
      </c>
      <c r="D14">
        <f t="shared" si="0"/>
        <v>500.00299999999993</v>
      </c>
      <c r="E14">
        <f t="shared" si="1"/>
        <v>200</v>
      </c>
      <c r="F14">
        <f t="shared" si="2"/>
        <v>232.79900000000001</v>
      </c>
      <c r="G14">
        <f t="shared" si="3"/>
        <v>39.999760001440002</v>
      </c>
      <c r="H14">
        <f t="shared" si="4"/>
        <v>86.559280644316132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59CFE-B3E1-4BFE-8985-436588EA76FE}">
  <dimension ref="C5:G14"/>
  <sheetViews>
    <sheetView workbookViewId="0">
      <selection activeCell="F21" sqref="F21"/>
    </sheetView>
  </sheetViews>
  <sheetFormatPr defaultRowHeight="14.4" x14ac:dyDescent="0.3"/>
  <cols>
    <col min="3" max="3" width="11.44140625" customWidth="1"/>
    <col min="4" max="4" width="15.109375" customWidth="1"/>
    <col min="5" max="5" width="14.88671875" customWidth="1"/>
    <col min="6" max="6" width="14" customWidth="1"/>
    <col min="7" max="7" width="12.109375" customWidth="1"/>
  </cols>
  <sheetData>
    <row r="5" spans="3:7" ht="31.2" customHeight="1" x14ac:dyDescent="0.3">
      <c r="C5" s="2" t="s">
        <v>0</v>
      </c>
      <c r="D5" s="2" t="s">
        <v>6</v>
      </c>
      <c r="E5" s="2" t="s">
        <v>7</v>
      </c>
      <c r="F5" s="2" t="s">
        <v>8</v>
      </c>
      <c r="G5" s="2"/>
    </row>
    <row r="6" spans="3:7" x14ac:dyDescent="0.3">
      <c r="C6" s="1">
        <v>0.2</v>
      </c>
      <c r="D6">
        <f>176*C6</f>
        <v>35.200000000000003</v>
      </c>
      <c r="E6">
        <f>1.42857*D6+0</f>
        <v>50.285663999999997</v>
      </c>
      <c r="F6">
        <f>0.0032*D6+0</f>
        <v>0.11264000000000002</v>
      </c>
    </row>
    <row r="7" spans="3:7" x14ac:dyDescent="0.3">
      <c r="C7" s="1">
        <v>0.3</v>
      </c>
      <c r="D7">
        <f t="shared" ref="D7:D14" si="0">176*C7</f>
        <v>52.8</v>
      </c>
      <c r="E7">
        <f t="shared" ref="E7:E14" si="1">1.42857*D7+0</f>
        <v>75.428495999999996</v>
      </c>
      <c r="F7">
        <f t="shared" ref="F7:F14" si="2">0.0032*D7+0</f>
        <v>0.16896</v>
      </c>
    </row>
    <row r="8" spans="3:7" x14ac:dyDescent="0.3">
      <c r="C8" s="1">
        <v>0.4</v>
      </c>
      <c r="D8">
        <f t="shared" si="0"/>
        <v>70.400000000000006</v>
      </c>
      <c r="E8">
        <f t="shared" si="1"/>
        <v>100.57132799999999</v>
      </c>
      <c r="F8">
        <f t="shared" si="2"/>
        <v>0.22528000000000004</v>
      </c>
    </row>
    <row r="9" spans="3:7" x14ac:dyDescent="0.3">
      <c r="C9" s="1">
        <v>0.5</v>
      </c>
      <c r="D9">
        <f t="shared" si="0"/>
        <v>88</v>
      </c>
      <c r="E9">
        <f t="shared" si="1"/>
        <v>125.71415999999999</v>
      </c>
      <c r="F9">
        <f t="shared" si="2"/>
        <v>0.28160000000000002</v>
      </c>
    </row>
    <row r="10" spans="3:7" x14ac:dyDescent="0.3">
      <c r="C10" s="1">
        <v>0.6</v>
      </c>
      <c r="D10">
        <f t="shared" si="0"/>
        <v>105.6</v>
      </c>
      <c r="E10">
        <f t="shared" si="1"/>
        <v>150.85699199999999</v>
      </c>
      <c r="F10">
        <f t="shared" si="2"/>
        <v>0.33792</v>
      </c>
    </row>
    <row r="11" spans="3:7" x14ac:dyDescent="0.3">
      <c r="C11" s="1">
        <v>0.7</v>
      </c>
      <c r="D11">
        <f t="shared" si="0"/>
        <v>123.19999999999999</v>
      </c>
      <c r="E11">
        <f t="shared" si="1"/>
        <v>175.99982399999996</v>
      </c>
      <c r="F11">
        <f t="shared" si="2"/>
        <v>0.39423999999999998</v>
      </c>
    </row>
    <row r="12" spans="3:7" x14ac:dyDescent="0.3">
      <c r="C12" s="1">
        <v>0.8</v>
      </c>
      <c r="D12">
        <f t="shared" si="0"/>
        <v>140.80000000000001</v>
      </c>
      <c r="E12">
        <f t="shared" si="1"/>
        <v>201.14265599999999</v>
      </c>
      <c r="F12">
        <f t="shared" si="2"/>
        <v>0.45056000000000007</v>
      </c>
    </row>
    <row r="13" spans="3:7" x14ac:dyDescent="0.3">
      <c r="C13" s="1">
        <v>0.9</v>
      </c>
      <c r="D13">
        <f t="shared" si="0"/>
        <v>158.4</v>
      </c>
      <c r="E13">
        <f t="shared" si="1"/>
        <v>226.28548799999999</v>
      </c>
      <c r="F13">
        <f t="shared" si="2"/>
        <v>0.50688</v>
      </c>
    </row>
    <row r="14" spans="3:7" x14ac:dyDescent="0.3">
      <c r="C14" s="1">
        <v>1</v>
      </c>
      <c r="D14">
        <f t="shared" si="0"/>
        <v>176</v>
      </c>
      <c r="E14">
        <f t="shared" si="1"/>
        <v>251.42831999999999</v>
      </c>
      <c r="F14">
        <f t="shared" si="2"/>
        <v>0.56320000000000003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0DDB3-23B3-48B5-9B47-2759DA02F2A9}">
  <dimension ref="C3:F12"/>
  <sheetViews>
    <sheetView workbookViewId="0">
      <selection activeCell="E26" sqref="E26"/>
    </sheetView>
  </sheetViews>
  <sheetFormatPr defaultRowHeight="14.4" x14ac:dyDescent="0.3"/>
  <cols>
    <col min="5" max="6" width="10.33203125" customWidth="1"/>
  </cols>
  <sheetData>
    <row r="3" spans="3:6" ht="28.8" x14ac:dyDescent="0.3">
      <c r="C3" s="2" t="s">
        <v>0</v>
      </c>
      <c r="D3" s="2" t="s">
        <v>2</v>
      </c>
      <c r="E3" s="2" t="s">
        <v>9</v>
      </c>
      <c r="F3" s="2" t="s">
        <v>10</v>
      </c>
    </row>
    <row r="4" spans="3:6" x14ac:dyDescent="0.3">
      <c r="C4" s="1">
        <v>0.2</v>
      </c>
      <c r="D4">
        <f>C4*275</f>
        <v>55</v>
      </c>
      <c r="E4">
        <f>D4*1.0571+8.0563</f>
        <v>66.196799999999996</v>
      </c>
      <c r="F4">
        <f>D4/E4*100</f>
        <v>83.085587218717521</v>
      </c>
    </row>
    <row r="5" spans="3:6" x14ac:dyDescent="0.3">
      <c r="C5" s="1">
        <v>0.3</v>
      </c>
      <c r="D5">
        <f t="shared" ref="D5:D12" si="0">C5*275</f>
        <v>82.5</v>
      </c>
      <c r="E5">
        <f t="shared" ref="E5:E12" si="1">D5*1.0571+8.0563</f>
        <v>95.267049999999983</v>
      </c>
      <c r="F5">
        <f t="shared" ref="F5:F12" si="2">D5/E5*100</f>
        <v>86.598671838794232</v>
      </c>
    </row>
    <row r="6" spans="3:6" x14ac:dyDescent="0.3">
      <c r="C6" s="1">
        <v>0.4</v>
      </c>
      <c r="D6">
        <f t="shared" si="0"/>
        <v>110</v>
      </c>
      <c r="E6">
        <f t="shared" si="1"/>
        <v>124.3373</v>
      </c>
      <c r="F6">
        <f t="shared" si="2"/>
        <v>88.469027395640737</v>
      </c>
    </row>
    <row r="7" spans="3:6" x14ac:dyDescent="0.3">
      <c r="C7" s="1">
        <v>0.5</v>
      </c>
      <c r="D7">
        <f t="shared" si="0"/>
        <v>137.5</v>
      </c>
      <c r="E7">
        <f t="shared" si="1"/>
        <v>153.40754999999999</v>
      </c>
      <c r="F7">
        <f t="shared" si="2"/>
        <v>89.630529918507932</v>
      </c>
    </row>
    <row r="8" spans="3:6" x14ac:dyDescent="0.3">
      <c r="C8" s="1">
        <v>0.6</v>
      </c>
      <c r="D8">
        <f t="shared" si="0"/>
        <v>165</v>
      </c>
      <c r="E8">
        <f t="shared" si="1"/>
        <v>182.47779999999997</v>
      </c>
      <c r="F8">
        <f t="shared" si="2"/>
        <v>90.421958177926314</v>
      </c>
    </row>
    <row r="9" spans="3:6" x14ac:dyDescent="0.3">
      <c r="C9" s="1">
        <v>0.7</v>
      </c>
      <c r="D9">
        <f t="shared" si="0"/>
        <v>192.5</v>
      </c>
      <c r="E9">
        <f t="shared" si="1"/>
        <v>211.54804999999999</v>
      </c>
      <c r="F9">
        <f t="shared" si="2"/>
        <v>90.995875405138463</v>
      </c>
    </row>
    <row r="10" spans="3:6" x14ac:dyDescent="0.3">
      <c r="C10" s="1">
        <v>0.8</v>
      </c>
      <c r="D10">
        <f t="shared" si="0"/>
        <v>220</v>
      </c>
      <c r="E10">
        <f t="shared" si="1"/>
        <v>240.61829999999998</v>
      </c>
      <c r="F10">
        <f t="shared" si="2"/>
        <v>91.431117250849184</v>
      </c>
    </row>
    <row r="11" spans="3:6" x14ac:dyDescent="0.3">
      <c r="C11" s="1">
        <v>0.9</v>
      </c>
      <c r="D11">
        <f t="shared" si="0"/>
        <v>247.5</v>
      </c>
      <c r="E11">
        <f t="shared" si="1"/>
        <v>269.68855000000002</v>
      </c>
      <c r="F11">
        <f t="shared" si="2"/>
        <v>91.772527977179593</v>
      </c>
    </row>
    <row r="12" spans="3:6" x14ac:dyDescent="0.3">
      <c r="C12" s="1">
        <v>1</v>
      </c>
      <c r="D12">
        <f t="shared" si="0"/>
        <v>275</v>
      </c>
      <c r="E12">
        <f t="shared" si="1"/>
        <v>298.75880000000001</v>
      </c>
      <c r="F12">
        <f t="shared" si="2"/>
        <v>92.047497847762145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F8DD9-A899-41D3-85DA-B1EDA8C47D2B}">
  <dimension ref="A2:E9"/>
  <sheetViews>
    <sheetView workbookViewId="0">
      <selection activeCell="F23" sqref="F23"/>
    </sheetView>
  </sheetViews>
  <sheetFormatPr defaultRowHeight="14.4" x14ac:dyDescent="0.3"/>
  <sheetData>
    <row r="2" spans="1:5" x14ac:dyDescent="0.3">
      <c r="A2" t="s">
        <v>11</v>
      </c>
      <c r="B2" t="s">
        <v>12</v>
      </c>
      <c r="C2" t="s">
        <v>13</v>
      </c>
      <c r="D2" t="s">
        <v>14</v>
      </c>
      <c r="E2" t="s">
        <v>15</v>
      </c>
    </row>
    <row r="3" spans="1:5" x14ac:dyDescent="0.3">
      <c r="A3">
        <v>80</v>
      </c>
      <c r="B3">
        <f>(2.59*A3-200*0.38)/33.3</f>
        <v>3.93993993993994</v>
      </c>
      <c r="C3">
        <f t="shared" ref="C3:C9" si="0">0.78*A3-0.11*200</f>
        <v>40.400000000000006</v>
      </c>
      <c r="D3">
        <f>(C3+A3)/B3/33.3</f>
        <v>0.91768292682926833</v>
      </c>
      <c r="E3">
        <f>A3/B3/33.3</f>
        <v>0.60975609756097571</v>
      </c>
    </row>
    <row r="4" spans="1:5" x14ac:dyDescent="0.3">
      <c r="A4">
        <v>100</v>
      </c>
      <c r="B4">
        <f t="shared" ref="B4:B9" si="1">(2.59*A4-200*0.38)/33.3</f>
        <v>5.4954954954954962</v>
      </c>
      <c r="C4">
        <f t="shared" si="0"/>
        <v>56</v>
      </c>
      <c r="D4">
        <f t="shared" ref="D4:D9" si="2">(C4+A4)/B4/33.3</f>
        <v>0.85245901639344257</v>
      </c>
      <c r="E4">
        <f t="shared" ref="E4:E9" si="3">A4/B4/33.3</f>
        <v>0.54644808743169393</v>
      </c>
    </row>
    <row r="5" spans="1:5" x14ac:dyDescent="0.3">
      <c r="A5">
        <v>120</v>
      </c>
      <c r="B5">
        <f t="shared" si="1"/>
        <v>7.0510510510510507</v>
      </c>
      <c r="C5">
        <f t="shared" si="0"/>
        <v>71.600000000000009</v>
      </c>
      <c r="D5">
        <f t="shared" si="2"/>
        <v>0.8160136286201024</v>
      </c>
      <c r="E5">
        <f t="shared" si="3"/>
        <v>0.51107325383304947</v>
      </c>
    </row>
    <row r="6" spans="1:5" x14ac:dyDescent="0.3">
      <c r="A6">
        <v>140</v>
      </c>
      <c r="B6">
        <f t="shared" si="1"/>
        <v>8.606606606606606</v>
      </c>
      <c r="C6">
        <f t="shared" si="0"/>
        <v>87.2</v>
      </c>
      <c r="D6">
        <f t="shared" si="2"/>
        <v>0.79274249825540832</v>
      </c>
      <c r="E6">
        <f t="shared" si="3"/>
        <v>0.4884856943475227</v>
      </c>
    </row>
    <row r="7" spans="1:5" x14ac:dyDescent="0.3">
      <c r="A7">
        <v>160</v>
      </c>
      <c r="B7">
        <f t="shared" si="1"/>
        <v>10.162162162162163</v>
      </c>
      <c r="C7">
        <f t="shared" si="0"/>
        <v>102.80000000000001</v>
      </c>
      <c r="D7">
        <f t="shared" si="2"/>
        <v>0.77659574468085102</v>
      </c>
      <c r="E7">
        <f t="shared" si="3"/>
        <v>0.4728132387706856</v>
      </c>
    </row>
    <row r="8" spans="1:5" x14ac:dyDescent="0.3">
      <c r="A8">
        <v>180</v>
      </c>
      <c r="B8">
        <f t="shared" si="1"/>
        <v>11.717717717717719</v>
      </c>
      <c r="C8">
        <f t="shared" si="0"/>
        <v>118.4</v>
      </c>
      <c r="D8">
        <f t="shared" si="2"/>
        <v>0.7647360328036904</v>
      </c>
      <c r="E8">
        <f t="shared" si="3"/>
        <v>0.46130189646335218</v>
      </c>
    </row>
    <row r="9" spans="1:5" x14ac:dyDescent="0.3">
      <c r="A9">
        <v>200</v>
      </c>
      <c r="B9">
        <f t="shared" si="1"/>
        <v>13.273273273273274</v>
      </c>
      <c r="C9">
        <f t="shared" si="0"/>
        <v>134</v>
      </c>
      <c r="D9">
        <f t="shared" si="2"/>
        <v>0.75565610859728505</v>
      </c>
      <c r="E9">
        <f t="shared" si="3"/>
        <v>0.45248868778280549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79E998738484A4CBE62E551CC726AD6" ma:contentTypeVersion="11" ma:contentTypeDescription="Creare un nuovo documento." ma:contentTypeScope="" ma:versionID="58d826523f12476fa126efacd47e3fc1">
  <xsd:schema xmlns:xsd="http://www.w3.org/2001/XMLSchema" xmlns:xs="http://www.w3.org/2001/XMLSchema" xmlns:p="http://schemas.microsoft.com/office/2006/metadata/properties" xmlns:ns2="937839f5-1ebf-4a72-8daa-80fb5d5f5209" xmlns:ns3="5c5ab0fa-61dc-41c4-b183-e66ea559a108" targetNamespace="http://schemas.microsoft.com/office/2006/metadata/properties" ma:root="true" ma:fieldsID="3640230b7380f6b3c6141e4fb65381ce" ns2:_="" ns3:_="">
    <xsd:import namespace="937839f5-1ebf-4a72-8daa-80fb5d5f5209"/>
    <xsd:import namespace="5c5ab0fa-61dc-41c4-b183-e66ea559a1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7839f5-1ebf-4a72-8daa-80fb5d5f52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f799445f-1866-48d3-a7f3-bd4b67705a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5ab0fa-61dc-41c4-b183-e66ea559a10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bcfc16-8837-409c-8588-c5122f72d04e}" ma:internalName="TaxCatchAll" ma:showField="CatchAllData" ma:web="5c5ab0fa-61dc-41c4-b183-e66ea559a1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37839f5-1ebf-4a72-8daa-80fb5d5f5209">
      <Terms xmlns="http://schemas.microsoft.com/office/infopath/2007/PartnerControls"/>
    </lcf76f155ced4ddcb4097134ff3c332f>
    <TaxCatchAll xmlns="5c5ab0fa-61dc-41c4-b183-e66ea559a10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22DB99-E086-4535-BCB1-EF812BC316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7839f5-1ebf-4a72-8daa-80fb5d5f5209"/>
    <ds:schemaRef ds:uri="5c5ab0fa-61dc-41c4-b183-e66ea559a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131405-1A69-4A1C-ABEE-7D5F8A469039}">
  <ds:schemaRefs>
    <ds:schemaRef ds:uri="http://schemas.microsoft.com/office/2006/metadata/properties"/>
    <ds:schemaRef ds:uri="http://schemas.microsoft.com/office/infopath/2007/PartnerControls"/>
    <ds:schemaRef ds:uri="937839f5-1ebf-4a72-8daa-80fb5d5f5209"/>
    <ds:schemaRef ds:uri="5c5ab0fa-61dc-41c4-b183-e66ea559a108"/>
  </ds:schemaRefs>
</ds:datastoreItem>
</file>

<file path=customXml/itemProps3.xml><?xml version="1.0" encoding="utf-8"?>
<ds:datastoreItem xmlns:ds="http://schemas.openxmlformats.org/officeDocument/2006/customXml" ds:itemID="{E4BDCEAB-50CF-4802-B599-B5195B381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ICE</vt:lpstr>
      <vt:lpstr>Absorption chiller</vt:lpstr>
      <vt:lpstr>Boiler</vt:lpstr>
      <vt:lpstr>HT-PEMFC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Pivetta</dc:creator>
  <cp:lastModifiedBy>Davide Pivetta - EsPiù S.r.l.</cp:lastModifiedBy>
  <dcterms:created xsi:type="dcterms:W3CDTF">2021-04-02T08:01:01Z</dcterms:created>
  <dcterms:modified xsi:type="dcterms:W3CDTF">2025-04-17T15:30:28Z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0x010100079E998738484A4CBE62E551CC726AD6</vt:lpwstr>
  </property>
</Properties>
</file>