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arco\Documents\MEGAsync\Didattica\ET\24-25\Esercizi\CoplanarManifold\"/>
    </mc:Choice>
  </mc:AlternateContent>
  <xr:revisionPtr revIDLastSave="0" documentId="13_ncr:1_{45E82555-2E42-4B20-8B70-84512D4746FD}" xr6:coauthVersionLast="47" xr6:coauthVersionMax="47" xr10:uidLastSave="{00000000-0000-0000-0000-000000000000}"/>
  <bookViews>
    <workbookView xWindow="-108" yWindow="-108" windowWidth="23256" windowHeight="12456" tabRatio="524" activeTab="3" xr2:uid="{00000000-000D-0000-FFFF-FFFF00000000}"/>
  </bookViews>
  <sheets>
    <sheet name=" Termolog" sheetId="6" r:id="rId1"/>
    <sheet name="terminal power" sheetId="1" r:id="rId2"/>
    <sheet name="fitting losses " sheetId="5" r:id="rId3"/>
    <sheet name="sizing" sheetId="2" r:id="rId4"/>
    <sheet name="manifold" sheetId="9" r:id="rId5"/>
    <sheet name="radiator" sheetId="8" r:id="rId6"/>
  </sheets>
  <definedNames>
    <definedName name="cp">sizing!$B$3</definedName>
    <definedName name="csi_c">sizing!$L$23</definedName>
    <definedName name="csi_cald">manifold!$B$17</definedName>
    <definedName name="D">sizing!$B$4</definedName>
    <definedName name="Dc">sizing!$L$21</definedName>
    <definedName name="DP_cg">sizing!$L$24</definedName>
    <definedName name="DPC">sizing!$B$5</definedName>
    <definedName name="Dpvmax">sizing!$M$1</definedName>
    <definedName name="Dt">sizing!$G$4</definedName>
    <definedName name="Dtheta_n">sizing!$M$3</definedName>
    <definedName name="eta_e">'terminal power'!$A$1</definedName>
    <definedName name="eta_r">'terminal power'!$A$2</definedName>
    <definedName name="kv_intercett">manifold!$B$15</definedName>
    <definedName name="kv_valv">manifold!$B$16</definedName>
    <definedName name="mu">sizing!$B$2</definedName>
    <definedName name="n">sizing!$M$2</definedName>
    <definedName name="rho">sizing!$B$1</definedName>
    <definedName name="t_mi">sizing!$Q$5</definedName>
    <definedName name="vc">sizing!$L$22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5" i="1"/>
  <c r="D6" i="1"/>
  <c r="D7" i="1"/>
  <c r="D8" i="1"/>
  <c r="D9" i="1"/>
  <c r="D10" i="1"/>
  <c r="D11" i="1"/>
  <c r="D12" i="1"/>
  <c r="D13" i="1"/>
  <c r="D5" i="1"/>
  <c r="B6" i="1"/>
  <c r="B7" i="1"/>
  <c r="B8" i="1"/>
  <c r="B9" i="1"/>
  <c r="B10" i="1"/>
  <c r="B11" i="1"/>
  <c r="B12" i="1"/>
  <c r="B13" i="1"/>
  <c r="B5" i="1"/>
  <c r="F20" i="6"/>
  <c r="G20" i="6"/>
  <c r="H20" i="6"/>
  <c r="H19" i="6"/>
  <c r="G19" i="6"/>
  <c r="F19" i="6"/>
  <c r="F28" i="6" s="1"/>
  <c r="E20" i="6"/>
  <c r="E28" i="6" s="1"/>
  <c r="E19" i="6"/>
  <c r="G28" i="6"/>
  <c r="H28" i="6"/>
  <c r="B18" i="9"/>
  <c r="B13" i="9"/>
  <c r="B8" i="9"/>
  <c r="A10" i="2" l="1"/>
  <c r="A11" i="2"/>
  <c r="A12" i="2"/>
  <c r="A13" i="2"/>
  <c r="A14" i="2"/>
  <c r="A15" i="2"/>
  <c r="A16" i="2"/>
  <c r="A17" i="2"/>
  <c r="C10" i="2" l="1"/>
  <c r="C11" i="2"/>
  <c r="C12" i="2"/>
  <c r="C13" i="2"/>
  <c r="C14" i="2"/>
  <c r="C15" i="2"/>
  <c r="C16" i="2"/>
  <c r="C17" i="2"/>
  <c r="C9" i="2"/>
  <c r="D10" i="2"/>
  <c r="D11" i="2"/>
  <c r="D12" i="2"/>
  <c r="D13" i="2"/>
  <c r="D14" i="2"/>
  <c r="D15" i="2"/>
  <c r="D16" i="2"/>
  <c r="D17" i="2"/>
  <c r="D9" i="2"/>
  <c r="B10" i="2"/>
  <c r="B11" i="2"/>
  <c r="B12" i="2"/>
  <c r="B13" i="2"/>
  <c r="B14" i="2"/>
  <c r="B15" i="2"/>
  <c r="B16" i="2"/>
  <c r="B17" i="2"/>
  <c r="B9" i="2"/>
  <c r="A9" i="2"/>
  <c r="D7" i="5" l="1"/>
  <c r="X21" i="2" l="1"/>
  <c r="P19" i="2" l="1"/>
  <c r="X20" i="2" l="1"/>
  <c r="B7" i="9" s="1"/>
  <c r="B11" i="9" l="1"/>
  <c r="B14" i="9"/>
  <c r="B9" i="9"/>
  <c r="B10" i="9" s="1"/>
  <c r="B19" i="9" l="1"/>
  <c r="B20" i="9" s="1"/>
  <c r="B21" i="9" s="1"/>
  <c r="B23" i="9"/>
  <c r="B29" i="9"/>
  <c r="B22" i="9"/>
  <c r="B24" i="9" l="1"/>
  <c r="B25" i="9" s="1"/>
  <c r="B27" i="9" s="1"/>
  <c r="B28" i="9" s="1"/>
</calcChain>
</file>

<file path=xl/sharedStrings.xml><?xml version="1.0" encoding="utf-8"?>
<sst xmlns="http://schemas.openxmlformats.org/spreadsheetml/2006/main" count="182" uniqueCount="133">
  <si>
    <t>rendimento emissione</t>
  </si>
  <si>
    <t>rendimento controllo</t>
  </si>
  <si>
    <t>phi</t>
  </si>
  <si>
    <t>phi_re</t>
  </si>
  <si>
    <t>rho</t>
  </si>
  <si>
    <t>kg/m^3</t>
  </si>
  <si>
    <t>mu</t>
  </si>
  <si>
    <t>kg m/s</t>
  </si>
  <si>
    <t>Dcoll</t>
  </si>
  <si>
    <t>m</t>
  </si>
  <si>
    <t>csi_c</t>
  </si>
  <si>
    <t>Pa</t>
  </si>
  <si>
    <t>n</t>
  </si>
  <si>
    <t>csi</t>
  </si>
  <si>
    <t>Dt</t>
  </si>
  <si>
    <t>L</t>
  </si>
  <si>
    <t>u</t>
  </si>
  <si>
    <t>Re</t>
  </si>
  <si>
    <t>Fa</t>
  </si>
  <si>
    <t>r</t>
  </si>
  <si>
    <t>Dpd</t>
  </si>
  <si>
    <t>Dpc</t>
  </si>
  <si>
    <t>Dp</t>
  </si>
  <si>
    <t>Dpv</t>
  </si>
  <si>
    <t>W</t>
  </si>
  <si>
    <t>M^3/s</t>
  </si>
  <si>
    <t>m/s</t>
  </si>
  <si>
    <t>Pa/m</t>
  </si>
  <si>
    <t>radiatore</t>
  </si>
  <si>
    <t>detentore squadra</t>
  </si>
  <si>
    <t>curve strette</t>
  </si>
  <si>
    <t>sbocchi collettore</t>
  </si>
  <si>
    <t>totale</t>
  </si>
  <si>
    <t>salto termico guida</t>
  </si>
  <si>
    <t>perdita carico collettore</t>
  </si>
  <si>
    <t>diametro collettore</t>
  </si>
  <si>
    <t>sum csi</t>
  </si>
  <si>
    <t>densità</t>
  </si>
  <si>
    <t>viscosità</t>
  </si>
  <si>
    <t>perdite di carico concentrate</t>
  </si>
  <si>
    <t>curva normale</t>
  </si>
  <si>
    <t>n*csi</t>
  </si>
  <si>
    <t>cp</t>
  </si>
  <si>
    <t>J/(kg K)</t>
  </si>
  <si>
    <t>Dpvmax</t>
  </si>
  <si>
    <t>Dptot</t>
  </si>
  <si>
    <t>G_vera</t>
  </si>
  <si>
    <t>Dtheta</t>
  </si>
  <si>
    <t>tm_term</t>
  </si>
  <si>
    <t>Dtheta_amb</t>
  </si>
  <si>
    <t>phi_n</t>
  </si>
  <si>
    <t>Dtheta_n</t>
  </si>
  <si>
    <t>°C</t>
  </si>
  <si>
    <t>K</t>
  </si>
  <si>
    <t>differenza temperatura nominale</t>
  </si>
  <si>
    <t>temperatura mandata impianto</t>
  </si>
  <si>
    <t>esponente radiatore</t>
  </si>
  <si>
    <t>posizione</t>
  </si>
  <si>
    <t>kvs</t>
  </si>
  <si>
    <t>Dpvj</t>
  </si>
  <si>
    <t>-</t>
  </si>
  <si>
    <t>kv_richiesto</t>
  </si>
  <si>
    <t>kv_v</t>
  </si>
  <si>
    <t>phi_el</t>
  </si>
  <si>
    <t>nelementi</t>
  </si>
  <si>
    <t>phi termolog</t>
  </si>
  <si>
    <t xml:space="preserve">   Carichi termici totali</t>
  </si>
  <si>
    <t xml:space="preserve">   EDIFICIO RRT</t>
  </si>
  <si>
    <t>Δθp</t>
  </si>
  <si>
    <t>Фt</t>
  </si>
  <si>
    <t>Фv</t>
  </si>
  <si>
    <t>Фrh</t>
  </si>
  <si>
    <t>Фhl</t>
  </si>
  <si>
    <t>S</t>
  </si>
  <si>
    <t>Dpvs</t>
  </si>
  <si>
    <t>Dptot_vs</t>
  </si>
  <si>
    <t>t_amb</t>
  </si>
  <si>
    <t>elementi-ordine</t>
  </si>
  <si>
    <t>larghezza</t>
  </si>
  <si>
    <t>m^3/s</t>
  </si>
  <si>
    <t>theta_i</t>
  </si>
  <si>
    <t>Dp_max</t>
  </si>
  <si>
    <t>G'</t>
  </si>
  <si>
    <t>G_d</t>
  </si>
  <si>
    <t>Dp_des</t>
  </si>
  <si>
    <t>DG %</t>
  </si>
  <si>
    <t>A-R</t>
  </si>
  <si>
    <t>d</t>
  </si>
  <si>
    <t>G</t>
  </si>
  <si>
    <t>m^2</t>
  </si>
  <si>
    <t>Dpcoll</t>
  </si>
  <si>
    <t>Gh</t>
  </si>
  <si>
    <t>m^3/h</t>
  </si>
  <si>
    <t>di</t>
  </si>
  <si>
    <t>sumcsi</t>
  </si>
  <si>
    <t>kv valvola</t>
  </si>
  <si>
    <t>DPv</t>
  </si>
  <si>
    <t>Abitazione - K</t>
  </si>
  <si>
    <t>Abitazione - B1</t>
  </si>
  <si>
    <t>Abitazione - L3</t>
  </si>
  <si>
    <t>Abitazione - L2</t>
  </si>
  <si>
    <t>Abitazione - L1</t>
  </si>
  <si>
    <t>Abitazione - B</t>
  </si>
  <si>
    <t>Abitazione - C</t>
  </si>
  <si>
    <t>Zona riscaldata - Locale</t>
  </si>
  <si>
    <t>Abitazione - S1</t>
  </si>
  <si>
    <t>Abitazione - S2</t>
  </si>
  <si>
    <t>coefficienti totali da caldaia a collettore</t>
  </si>
  <si>
    <t>valvola di zona</t>
  </si>
  <si>
    <t xml:space="preserve"> </t>
  </si>
  <si>
    <t xml:space="preserve">collettore </t>
  </si>
  <si>
    <t>kv intercettazione</t>
  </si>
  <si>
    <t>kv_intercettazione</t>
  </si>
  <si>
    <t>csi caldaia</t>
  </si>
  <si>
    <t>Dpvi</t>
  </si>
  <si>
    <t>DP_pompa</t>
  </si>
  <si>
    <t>G_tot</t>
  </si>
  <si>
    <t>DP_coll</t>
  </si>
  <si>
    <t>m/ca</t>
  </si>
  <si>
    <t>l/h</t>
  </si>
  <si>
    <t>zona abitata - K</t>
  </si>
  <si>
    <t>zona abitata - B2</t>
  </si>
  <si>
    <t>zona abitata - C</t>
  </si>
  <si>
    <t>zona abitata - L1</t>
  </si>
  <si>
    <t>zona abitata - L2</t>
  </si>
  <si>
    <t>zona abitata - L3</t>
  </si>
  <si>
    <t>zona abitata - B1</t>
  </si>
  <si>
    <t>Totale</t>
  </si>
  <si>
    <t>zona abitata - S1</t>
  </si>
  <si>
    <t>zona abitata - S2</t>
  </si>
  <si>
    <t>Boiler Manifold</t>
  </si>
  <si>
    <t>csi manifold</t>
  </si>
  <si>
    <t>pipe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</si>
</sst>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"/>
    <numFmt numFmtId="167" formatCode="#,##0.000"/>
  </numFmts>
  <fonts count="10" x14ac:knownFonts="1">
    <font>
      <sz val="10"/>
      <name val="Arial"/>
      <family val="2"/>
    </font>
    <font>
      <sz val="10"/>
      <color indexed="10"/>
      <name val="Arial"/>
      <family val="2"/>
    </font>
    <font>
      <b/>
      <sz val="8"/>
      <color indexed="8"/>
      <name val="Microsoft Sans Serif"/>
    </font>
    <font>
      <sz val="8"/>
      <color indexed="8"/>
      <name val="Microsoft Sans Serif"/>
    </font>
    <font>
      <sz val="8"/>
      <color rgb="FF000000"/>
      <name val="Tahoma"/>
    </font>
    <font>
      <sz val="10"/>
      <color indexed="8"/>
      <name val="Microsoft Sans Serif"/>
      <family val="2"/>
    </font>
    <font>
      <sz val="9"/>
      <color rgb="FF000000"/>
      <name val="Segoe UI"/>
    </font>
    <font>
      <sz val="9"/>
      <color rgb="FF505050"/>
      <name val="Segoe UI"/>
    </font>
    <font>
      <b/>
      <sz val="9"/>
      <color rgb="FF505050"/>
      <name val="Segoe UI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/>
      <bottom style="thin">
        <color rgb="FFD3D3D3"/>
      </bottom>
      <diagonal/>
    </border>
    <border>
      <left style="thin">
        <color rgb="FFA9A9A9"/>
      </left>
      <right style="thin">
        <color rgb="FFA9A9A9"/>
      </right>
      <top/>
      <bottom/>
      <diagonal/>
    </border>
    <border>
      <left/>
      <right/>
      <top/>
      <bottom style="thin">
        <color rgb="FFC0C0C0"/>
      </bottom>
      <diagonal/>
    </border>
  </borders>
  <cellStyleXfs count="1">
    <xf numFmtId="0" fontId="0" fillId="0" borderId="0"/>
  </cellStyleXfs>
  <cellXfs count="39">
    <xf numFmtId="0" fontId="0" fillId="0" borderId="0" xfId="0"/>
    <xf numFmtId="165" fontId="1" fillId="0" borderId="0" xfId="0" applyNumberFormat="1" applyFont="1"/>
    <xf numFmtId="2" fontId="0" fillId="0" borderId="0" xfId="0" applyNumberFormat="1"/>
    <xf numFmtId="11" fontId="0" fillId="0" borderId="0" xfId="0" applyNumberFormat="1"/>
    <xf numFmtId="20" fontId="0" fillId="0" borderId="0" xfId="0" applyNumberFormat="1"/>
    <xf numFmtId="165" fontId="0" fillId="0" borderId="0" xfId="0" applyNumberFormat="1"/>
    <xf numFmtId="164" fontId="0" fillId="0" borderId="0" xfId="0" applyNumberForma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167" fontId="0" fillId="0" borderId="0" xfId="0" applyNumberFormat="1"/>
    <xf numFmtId="0" fontId="3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left" vertical="center" wrapText="1"/>
    </xf>
    <xf numFmtId="166" fontId="0" fillId="0" borderId="0" xfId="0" applyNumberFormat="1"/>
    <xf numFmtId="0" fontId="6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67" fontId="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0" fillId="3" borderId="0" xfId="0" applyFill="1"/>
    <xf numFmtId="164" fontId="0" fillId="3" borderId="0" xfId="0" applyNumberFormat="1" applyFill="1"/>
    <xf numFmtId="1" fontId="0" fillId="0" borderId="0" xfId="0" applyNumberFormat="1"/>
    <xf numFmtId="11" fontId="0" fillId="3" borderId="0" xfId="0" applyNumberFormat="1" applyFill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4" fontId="8" fillId="0" borderId="4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167" fontId="8" fillId="0" borderId="0" xfId="0" applyNumberFormat="1" applyFont="1" applyAlignment="1">
      <alignment horizontal="right" vertical="center"/>
    </xf>
    <xf numFmtId="2" fontId="0" fillId="0" borderId="0" xfId="0" applyNumberFormat="1" applyFill="1"/>
    <xf numFmtId="164" fontId="0" fillId="0" borderId="0" xfId="0" applyNumberForma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702365</xdr:colOff>
      <xdr:row>25</xdr:row>
      <xdr:rowOff>35818</xdr:rowOff>
    </xdr:from>
    <xdr:to>
      <xdr:col>28</xdr:col>
      <xdr:colOff>457200</xdr:colOff>
      <xdr:row>43</xdr:row>
      <xdr:rowOff>100855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59EE714-9752-4864-AC56-8CB0ECD8D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15791" y="4177122"/>
          <a:ext cx="2345635" cy="3046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420140</xdr:colOff>
      <xdr:row>30</xdr:row>
      <xdr:rowOff>122366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2540" cy="515156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20</xdr:col>
      <xdr:colOff>366795</xdr:colOff>
      <xdr:row>64</xdr:row>
      <xdr:rowOff>122395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364480"/>
          <a:ext cx="11949195" cy="548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opLeftCell="A13" zoomScale="115" zoomScaleNormal="115" workbookViewId="0">
      <selection activeCell="H20" sqref="H20"/>
    </sheetView>
  </sheetViews>
  <sheetFormatPr defaultRowHeight="13.2" x14ac:dyDescent="0.25"/>
  <cols>
    <col min="1" max="1" width="21" customWidth="1"/>
  </cols>
  <sheetData>
    <row r="1" spans="1:15" x14ac:dyDescent="0.25">
      <c r="A1" s="31" t="s">
        <v>66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x14ac:dyDescent="0.25">
      <c r="A2" s="7"/>
      <c r="B2" s="7"/>
      <c r="C2" s="8"/>
      <c r="D2" s="7"/>
      <c r="E2" s="7"/>
      <c r="F2" s="9"/>
      <c r="G2" s="8"/>
      <c r="H2" s="8"/>
      <c r="I2" s="8"/>
      <c r="J2" s="8"/>
      <c r="K2" s="8"/>
      <c r="L2" s="8"/>
      <c r="M2" s="8"/>
      <c r="N2" s="8"/>
      <c r="O2" s="8"/>
    </row>
    <row r="3" spans="1:15" x14ac:dyDescent="0.25">
      <c r="A3" s="32" t="s">
        <v>67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x14ac:dyDescent="0.25">
      <c r="A4" s="7"/>
      <c r="B4" s="7"/>
      <c r="C4" s="8"/>
      <c r="D4" s="7"/>
      <c r="E4" s="7"/>
      <c r="F4" s="9"/>
      <c r="G4" s="8"/>
      <c r="H4" s="8"/>
      <c r="I4" s="8"/>
      <c r="J4" s="8"/>
      <c r="K4" s="8"/>
      <c r="L4" s="8"/>
      <c r="M4" s="8"/>
      <c r="N4" s="8"/>
      <c r="O4" s="8"/>
    </row>
    <row r="6" spans="1:15" x14ac:dyDescent="0.25">
      <c r="B6" t="s">
        <v>15</v>
      </c>
      <c r="C6" t="s">
        <v>80</v>
      </c>
    </row>
    <row r="7" spans="1:15" x14ac:dyDescent="0.25">
      <c r="A7" s="26" t="s">
        <v>105</v>
      </c>
      <c r="B7">
        <v>14.6</v>
      </c>
      <c r="C7">
        <v>20</v>
      </c>
    </row>
    <row r="8" spans="1:15" x14ac:dyDescent="0.25">
      <c r="A8" s="26" t="s">
        <v>106</v>
      </c>
      <c r="B8">
        <v>15.6</v>
      </c>
      <c r="C8">
        <v>20</v>
      </c>
    </row>
    <row r="9" spans="1:15" x14ac:dyDescent="0.25">
      <c r="A9" s="19" t="s">
        <v>97</v>
      </c>
      <c r="B9">
        <v>16.2</v>
      </c>
      <c r="C9">
        <v>20</v>
      </c>
    </row>
    <row r="10" spans="1:15" x14ac:dyDescent="0.25">
      <c r="A10" s="19" t="s">
        <v>98</v>
      </c>
      <c r="B10">
        <v>10</v>
      </c>
      <c r="C10">
        <v>24</v>
      </c>
    </row>
    <row r="11" spans="1:15" x14ac:dyDescent="0.25">
      <c r="A11" s="19" t="s">
        <v>99</v>
      </c>
      <c r="B11">
        <v>17.3</v>
      </c>
      <c r="C11">
        <v>20</v>
      </c>
    </row>
    <row r="12" spans="1:15" x14ac:dyDescent="0.25">
      <c r="A12" s="19" t="s">
        <v>100</v>
      </c>
      <c r="B12">
        <v>17.2</v>
      </c>
      <c r="C12">
        <v>20</v>
      </c>
    </row>
    <row r="13" spans="1:15" x14ac:dyDescent="0.25">
      <c r="A13" s="19" t="s">
        <v>101</v>
      </c>
      <c r="B13">
        <v>14.2</v>
      </c>
      <c r="C13">
        <v>20</v>
      </c>
    </row>
    <row r="14" spans="1:15" x14ac:dyDescent="0.25">
      <c r="A14" s="19" t="s">
        <v>102</v>
      </c>
      <c r="B14">
        <v>13.4</v>
      </c>
      <c r="C14">
        <v>24</v>
      </c>
    </row>
    <row r="15" spans="1:15" x14ac:dyDescent="0.25">
      <c r="A15" s="19" t="s">
        <v>103</v>
      </c>
      <c r="B15">
        <v>2</v>
      </c>
      <c r="C15">
        <v>20</v>
      </c>
    </row>
    <row r="16" spans="1:15" x14ac:dyDescent="0.25">
      <c r="A16" s="23"/>
    </row>
    <row r="17" spans="1:13" x14ac:dyDescent="0.25">
      <c r="A17" s="24"/>
      <c r="B17" s="24"/>
      <c r="C17" s="25"/>
      <c r="D17" s="25"/>
      <c r="E17" s="25"/>
      <c r="F17" s="25"/>
      <c r="G17" s="25"/>
    </row>
    <row r="18" spans="1:13" x14ac:dyDescent="0.25">
      <c r="A18" s="24" t="s">
        <v>104</v>
      </c>
      <c r="D18" s="25" t="s">
        <v>68</v>
      </c>
      <c r="E18" s="25" t="s">
        <v>69</v>
      </c>
      <c r="F18" s="25" t="s">
        <v>70</v>
      </c>
      <c r="G18" s="25" t="s">
        <v>71</v>
      </c>
      <c r="H18" s="25" t="s">
        <v>72</v>
      </c>
    </row>
    <row r="19" spans="1:13" x14ac:dyDescent="0.25">
      <c r="A19" s="19" t="s">
        <v>128</v>
      </c>
      <c r="B19">
        <v>14.6</v>
      </c>
      <c r="C19">
        <v>20</v>
      </c>
      <c r="D19" s="20">
        <v>25</v>
      </c>
      <c r="E19" s="21">
        <f>1366.793*0.5</f>
        <v>683.39649999999995</v>
      </c>
      <c r="F19" s="21">
        <f>549.865*0.5</f>
        <v>274.9325</v>
      </c>
      <c r="G19" s="22">
        <f>528.11*0.5</f>
        <v>264.05500000000001</v>
      </c>
      <c r="H19" s="21">
        <f>2444.768*0.5</f>
        <v>1222.384</v>
      </c>
    </row>
    <row r="20" spans="1:13" x14ac:dyDescent="0.25">
      <c r="A20" s="19" t="s">
        <v>129</v>
      </c>
      <c r="B20">
        <v>15.6</v>
      </c>
      <c r="C20">
        <v>20</v>
      </c>
      <c r="D20" s="20">
        <v>25</v>
      </c>
      <c r="E20" s="21">
        <f>E19</f>
        <v>683.39649999999995</v>
      </c>
      <c r="F20" s="21">
        <f t="shared" ref="F20:H20" si="0">F19</f>
        <v>274.9325</v>
      </c>
      <c r="G20" s="21">
        <f t="shared" si="0"/>
        <v>264.05500000000001</v>
      </c>
      <c r="H20" s="21">
        <f t="shared" si="0"/>
        <v>1222.384</v>
      </c>
    </row>
    <row r="21" spans="1:13" x14ac:dyDescent="0.25">
      <c r="A21" s="19" t="s">
        <v>120</v>
      </c>
      <c r="B21">
        <v>16.2</v>
      </c>
      <c r="C21">
        <v>20</v>
      </c>
      <c r="D21" s="20">
        <v>25</v>
      </c>
      <c r="E21" s="21">
        <v>680.82299999999998</v>
      </c>
      <c r="F21" s="21">
        <v>564.07399999999996</v>
      </c>
      <c r="G21" s="22">
        <v>180.62</v>
      </c>
      <c r="H21" s="21">
        <v>1425.5170000000001</v>
      </c>
    </row>
    <row r="22" spans="1:13" x14ac:dyDescent="0.25">
      <c r="A22" s="19" t="s">
        <v>121</v>
      </c>
      <c r="B22">
        <v>13.4</v>
      </c>
      <c r="C22">
        <v>24</v>
      </c>
      <c r="D22" s="20">
        <v>29</v>
      </c>
      <c r="E22" s="21">
        <v>196.60499999999999</v>
      </c>
      <c r="F22" s="21">
        <v>250.102</v>
      </c>
      <c r="G22" s="22">
        <v>51.81</v>
      </c>
      <c r="H22" s="21">
        <v>498.517</v>
      </c>
    </row>
    <row r="23" spans="1:13" x14ac:dyDescent="0.25">
      <c r="A23" s="19" t="s">
        <v>122</v>
      </c>
      <c r="B23">
        <v>2</v>
      </c>
      <c r="C23">
        <v>20</v>
      </c>
      <c r="D23" s="20">
        <v>25</v>
      </c>
      <c r="E23" s="21">
        <v>430.428</v>
      </c>
      <c r="F23" s="21">
        <v>168.06200000000001</v>
      </c>
      <c r="G23" s="22">
        <v>161.37</v>
      </c>
      <c r="H23" s="22">
        <v>759.86</v>
      </c>
    </row>
    <row r="24" spans="1:13" x14ac:dyDescent="0.25">
      <c r="A24" s="19" t="s">
        <v>123</v>
      </c>
      <c r="B24">
        <v>14.2</v>
      </c>
      <c r="C24">
        <v>20</v>
      </c>
      <c r="D24" s="20">
        <v>25</v>
      </c>
      <c r="E24" s="21">
        <v>723.97799999999995</v>
      </c>
      <c r="F24" s="21">
        <v>209.285</v>
      </c>
      <c r="G24" s="22">
        <v>200.97</v>
      </c>
      <c r="H24" s="21">
        <v>1134.2329999999999</v>
      </c>
    </row>
    <row r="25" spans="1:13" x14ac:dyDescent="0.25">
      <c r="A25" s="19" t="s">
        <v>124</v>
      </c>
      <c r="B25">
        <v>17.2</v>
      </c>
      <c r="C25">
        <v>20</v>
      </c>
      <c r="D25" s="20">
        <v>25</v>
      </c>
      <c r="E25" s="21">
        <v>478.45299999999997</v>
      </c>
      <c r="F25" s="21">
        <v>173.81800000000001</v>
      </c>
      <c r="G25" s="22">
        <v>166.98</v>
      </c>
      <c r="H25" s="21">
        <v>819.25199999999995</v>
      </c>
    </row>
    <row r="26" spans="1:13" x14ac:dyDescent="0.25">
      <c r="A26" s="19" t="s">
        <v>125</v>
      </c>
      <c r="B26">
        <v>17.3</v>
      </c>
      <c r="C26">
        <v>20</v>
      </c>
      <c r="D26" s="20">
        <v>25</v>
      </c>
      <c r="E26" s="22">
        <v>658.87</v>
      </c>
      <c r="F26" s="21">
        <v>194.815</v>
      </c>
      <c r="G26" s="22">
        <v>187.11</v>
      </c>
      <c r="H26" s="21">
        <v>1040.7950000000001</v>
      </c>
    </row>
    <row r="27" spans="1:13" x14ac:dyDescent="0.25">
      <c r="A27" s="19" t="s">
        <v>126</v>
      </c>
      <c r="B27">
        <v>13.4</v>
      </c>
      <c r="C27">
        <v>24</v>
      </c>
      <c r="D27" s="20">
        <v>29</v>
      </c>
      <c r="E27" s="21">
        <v>245.15899999999999</v>
      </c>
      <c r="F27" s="21">
        <v>374.65899999999999</v>
      </c>
      <c r="G27" s="22">
        <v>77.55</v>
      </c>
      <c r="H27" s="21">
        <v>697.36900000000003</v>
      </c>
      <c r="I27" s="34"/>
      <c r="J27" s="35"/>
      <c r="K27" s="34"/>
      <c r="L27" s="35"/>
      <c r="M27" s="34"/>
    </row>
    <row r="28" spans="1:13" x14ac:dyDescent="0.25">
      <c r="A28" s="33" t="s">
        <v>127</v>
      </c>
      <c r="D28" s="33"/>
      <c r="E28" s="36">
        <f>SUM(E19:E27)</f>
        <v>4781.1089999999995</v>
      </c>
      <c r="F28" s="36">
        <f>SUM(F19:F27)</f>
        <v>2484.6800000000003</v>
      </c>
      <c r="G28" s="36">
        <f>SUM(G19:G27)</f>
        <v>1554.5199999999998</v>
      </c>
      <c r="H28" s="36">
        <f>SUM(H19:H27)</f>
        <v>8820.3109999999997</v>
      </c>
    </row>
  </sheetData>
  <mergeCells count="2">
    <mergeCell ref="A1:O1"/>
    <mergeCell ref="A3:O3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7"/>
  <sheetViews>
    <sheetView zoomScale="160" zoomScaleNormal="160" workbookViewId="0">
      <selection activeCell="C6" sqref="C6"/>
    </sheetView>
  </sheetViews>
  <sheetFormatPr defaultColWidth="11.5546875" defaultRowHeight="13.2" x14ac:dyDescent="0.25"/>
  <cols>
    <col min="1" max="1" width="22.44140625" customWidth="1"/>
  </cols>
  <sheetData>
    <row r="1" spans="1:7" x14ac:dyDescent="0.25">
      <c r="A1" s="1">
        <v>0.96</v>
      </c>
      <c r="B1" t="s">
        <v>0</v>
      </c>
    </row>
    <row r="2" spans="1:7" x14ac:dyDescent="0.25">
      <c r="A2" s="1">
        <v>0.93</v>
      </c>
      <c r="B2" t="s">
        <v>1</v>
      </c>
    </row>
    <row r="4" spans="1:7" x14ac:dyDescent="0.25">
      <c r="B4" t="s">
        <v>65</v>
      </c>
      <c r="C4" t="s">
        <v>3</v>
      </c>
      <c r="D4" t="s">
        <v>15</v>
      </c>
      <c r="E4" t="s">
        <v>80</v>
      </c>
    </row>
    <row r="5" spans="1:7" x14ac:dyDescent="0.25">
      <c r="A5" s="19" t="s">
        <v>128</v>
      </c>
      <c r="B5" s="21">
        <f>' Termolog'!H19</f>
        <v>1222.384</v>
      </c>
      <c r="C5" s="2"/>
      <c r="D5">
        <f>' Termolog'!B19</f>
        <v>14.6</v>
      </c>
      <c r="E5">
        <f>' Termolog'!C19</f>
        <v>20</v>
      </c>
      <c r="G5" s="2"/>
    </row>
    <row r="6" spans="1:7" x14ac:dyDescent="0.25">
      <c r="A6" s="19" t="s">
        <v>129</v>
      </c>
      <c r="B6" s="21">
        <f>' Termolog'!H20</f>
        <v>1222.384</v>
      </c>
      <c r="C6" s="2"/>
      <c r="D6">
        <f>' Termolog'!B20</f>
        <v>15.6</v>
      </c>
      <c r="E6">
        <f>' Termolog'!C20</f>
        <v>20</v>
      </c>
      <c r="G6" s="2"/>
    </row>
    <row r="7" spans="1:7" x14ac:dyDescent="0.25">
      <c r="A7" s="19" t="s">
        <v>120</v>
      </c>
      <c r="B7" s="21">
        <f>' Termolog'!H21</f>
        <v>1425.5170000000001</v>
      </c>
      <c r="C7" s="2"/>
      <c r="D7">
        <f>' Termolog'!B21</f>
        <v>16.2</v>
      </c>
      <c r="E7">
        <f>' Termolog'!C21</f>
        <v>20</v>
      </c>
      <c r="G7" s="2"/>
    </row>
    <row r="8" spans="1:7" x14ac:dyDescent="0.25">
      <c r="A8" s="19" t="s">
        <v>121</v>
      </c>
      <c r="B8" s="21">
        <f>' Termolog'!H22</f>
        <v>498.517</v>
      </c>
      <c r="C8" s="2"/>
      <c r="D8">
        <f>' Termolog'!B22</f>
        <v>13.4</v>
      </c>
      <c r="E8">
        <f>' Termolog'!C22</f>
        <v>24</v>
      </c>
      <c r="G8" s="2"/>
    </row>
    <row r="9" spans="1:7" x14ac:dyDescent="0.25">
      <c r="A9" s="19" t="s">
        <v>122</v>
      </c>
      <c r="B9" s="21">
        <f>' Termolog'!H23</f>
        <v>759.86</v>
      </c>
      <c r="C9" s="2"/>
      <c r="D9">
        <f>' Termolog'!B23</f>
        <v>2</v>
      </c>
      <c r="E9">
        <f>' Termolog'!C23</f>
        <v>20</v>
      </c>
      <c r="G9" s="2"/>
    </row>
    <row r="10" spans="1:7" x14ac:dyDescent="0.25">
      <c r="A10" s="19" t="s">
        <v>123</v>
      </c>
      <c r="B10" s="21">
        <f>' Termolog'!H24</f>
        <v>1134.2329999999999</v>
      </c>
      <c r="C10" s="2"/>
      <c r="D10">
        <f>' Termolog'!B24</f>
        <v>14.2</v>
      </c>
      <c r="E10">
        <f>' Termolog'!C24</f>
        <v>20</v>
      </c>
      <c r="G10" s="2"/>
    </row>
    <row r="11" spans="1:7" x14ac:dyDescent="0.25">
      <c r="A11" s="19" t="s">
        <v>124</v>
      </c>
      <c r="B11" s="21">
        <f>' Termolog'!H25</f>
        <v>819.25199999999995</v>
      </c>
      <c r="C11" s="2"/>
      <c r="D11">
        <f>' Termolog'!B25</f>
        <v>17.2</v>
      </c>
      <c r="E11">
        <f>' Termolog'!C25</f>
        <v>20</v>
      </c>
      <c r="G11" s="2"/>
    </row>
    <row r="12" spans="1:7" x14ac:dyDescent="0.25">
      <c r="A12" s="19" t="s">
        <v>125</v>
      </c>
      <c r="B12" s="21">
        <f>' Termolog'!H26</f>
        <v>1040.7950000000001</v>
      </c>
      <c r="C12" s="2"/>
      <c r="D12">
        <f>' Termolog'!B26</f>
        <v>17.3</v>
      </c>
      <c r="E12">
        <f>' Termolog'!C26</f>
        <v>20</v>
      </c>
      <c r="G12" s="2"/>
    </row>
    <row r="13" spans="1:7" x14ac:dyDescent="0.25">
      <c r="A13" s="19" t="s">
        <v>126</v>
      </c>
      <c r="B13" s="21">
        <f>' Termolog'!H27</f>
        <v>697.36900000000003</v>
      </c>
      <c r="C13" s="2"/>
      <c r="D13">
        <f>' Termolog'!B27</f>
        <v>13.4</v>
      </c>
      <c r="E13">
        <f>' Termolog'!C27</f>
        <v>24</v>
      </c>
    </row>
    <row r="14" spans="1:7" x14ac:dyDescent="0.25">
      <c r="C14" s="2"/>
      <c r="D14" s="2"/>
      <c r="E14" s="18"/>
    </row>
    <row r="15" spans="1:7" x14ac:dyDescent="0.25">
      <c r="D15" s="6"/>
      <c r="E15" s="17"/>
    </row>
    <row r="16" spans="1:7" x14ac:dyDescent="0.25">
      <c r="D16" s="2"/>
      <c r="E16" s="17"/>
    </row>
    <row r="17" spans="5:5" x14ac:dyDescent="0.25">
      <c r="E17" s="1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Roman,Standard"&amp;12&amp;A</oddHeader>
    <oddFooter>&amp;C&amp;"Times New Roman,Standard"&amp;12Pagina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"/>
  <sheetViews>
    <sheetView zoomScale="175" zoomScaleNormal="175" workbookViewId="0">
      <selection activeCell="D2" sqref="D2:D6"/>
    </sheetView>
  </sheetViews>
  <sheetFormatPr defaultRowHeight="13.2" x14ac:dyDescent="0.25"/>
  <cols>
    <col min="1" max="1" width="18.88671875" customWidth="1"/>
  </cols>
  <sheetData>
    <row r="1" spans="1:4" x14ac:dyDescent="0.25">
      <c r="B1" t="s">
        <v>13</v>
      </c>
      <c r="C1" t="s">
        <v>12</v>
      </c>
      <c r="D1" t="s">
        <v>41</v>
      </c>
    </row>
    <row r="2" spans="1:4" x14ac:dyDescent="0.25">
      <c r="A2" t="s">
        <v>30</v>
      </c>
      <c r="B2">
        <v>2</v>
      </c>
      <c r="C2">
        <v>6</v>
      </c>
    </row>
    <row r="3" spans="1:4" x14ac:dyDescent="0.25">
      <c r="A3" t="s">
        <v>40</v>
      </c>
      <c r="B3">
        <v>1.5</v>
      </c>
      <c r="C3">
        <v>2</v>
      </c>
    </row>
    <row r="4" spans="1:4" x14ac:dyDescent="0.25">
      <c r="A4" t="s">
        <v>29</v>
      </c>
      <c r="B4">
        <v>1</v>
      </c>
      <c r="C4">
        <v>1</v>
      </c>
    </row>
    <row r="5" spans="1:4" x14ac:dyDescent="0.25">
      <c r="A5" t="s">
        <v>28</v>
      </c>
      <c r="B5">
        <v>3</v>
      </c>
      <c r="C5">
        <v>1</v>
      </c>
    </row>
    <row r="6" spans="1:4" x14ac:dyDescent="0.25">
      <c r="A6" t="s">
        <v>31</v>
      </c>
      <c r="B6">
        <v>6.5</v>
      </c>
      <c r="C6">
        <v>1</v>
      </c>
    </row>
    <row r="7" spans="1:4" x14ac:dyDescent="0.25">
      <c r="A7" t="s">
        <v>32</v>
      </c>
      <c r="D7">
        <f>SUM(D2:D6)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28"/>
  <sheetViews>
    <sheetView tabSelected="1" zoomScale="115" zoomScaleNormal="115" workbookViewId="0">
      <pane xSplit="1" topLeftCell="S1" activePane="topRight" state="frozen"/>
      <selection pane="topRight" activeCell="AD20" sqref="AD20"/>
    </sheetView>
  </sheetViews>
  <sheetFormatPr defaultRowHeight="13.2" x14ac:dyDescent="0.25"/>
  <cols>
    <col min="1" max="1" width="12.44140625" customWidth="1"/>
    <col min="3" max="4" width="9.6640625" customWidth="1"/>
    <col min="5" max="5" width="9.5546875" customWidth="1"/>
    <col min="7" max="7" width="10.88671875" customWidth="1"/>
    <col min="10" max="10" width="10" customWidth="1"/>
    <col min="12" max="12" width="13" customWidth="1"/>
    <col min="15" max="15" width="12.44140625" customWidth="1"/>
    <col min="16" max="16" width="9.33203125" customWidth="1"/>
    <col min="18" max="18" width="10.88671875" customWidth="1"/>
    <col min="19" max="19" width="9.5546875" bestFit="1" customWidth="1"/>
    <col min="20" max="20" width="9" customWidth="1"/>
    <col min="21" max="21" width="10" bestFit="1" customWidth="1"/>
    <col min="22" max="22" width="11.5546875" bestFit="1" customWidth="1"/>
    <col min="23" max="23" width="9.5546875" bestFit="1" customWidth="1"/>
    <col min="25" max="25" width="11.109375" customWidth="1"/>
    <col min="33" max="33" width="9.5546875" bestFit="1" customWidth="1"/>
  </cols>
  <sheetData>
    <row r="1" spans="1:35" x14ac:dyDescent="0.25">
      <c r="A1" t="s">
        <v>4</v>
      </c>
      <c r="B1">
        <v>978</v>
      </c>
      <c r="C1" t="s">
        <v>5</v>
      </c>
      <c r="D1" t="s">
        <v>37</v>
      </c>
      <c r="F1" t="s">
        <v>8</v>
      </c>
      <c r="G1">
        <v>2.5999999999999999E-2</v>
      </c>
      <c r="H1" t="s">
        <v>9</v>
      </c>
      <c r="I1" t="s">
        <v>35</v>
      </c>
    </row>
    <row r="2" spans="1:35" x14ac:dyDescent="0.25">
      <c r="A2" t="s">
        <v>6</v>
      </c>
      <c r="B2" s="3">
        <v>4.0099999999999999E-4</v>
      </c>
      <c r="C2" t="s">
        <v>7</v>
      </c>
      <c r="D2" t="s">
        <v>38</v>
      </c>
      <c r="F2" t="s">
        <v>10</v>
      </c>
      <c r="G2">
        <v>3</v>
      </c>
      <c r="I2" t="s">
        <v>34</v>
      </c>
      <c r="M2" s="11"/>
      <c r="O2" t="s">
        <v>56</v>
      </c>
    </row>
    <row r="3" spans="1:35" x14ac:dyDescent="0.25">
      <c r="A3" t="s">
        <v>42</v>
      </c>
      <c r="B3">
        <v>4190</v>
      </c>
      <c r="C3" t="s">
        <v>43</v>
      </c>
      <c r="M3" s="2"/>
      <c r="O3" t="s">
        <v>54</v>
      </c>
    </row>
    <row r="4" spans="1:35" x14ac:dyDescent="0.25">
      <c r="F4" s="27" t="s">
        <v>14</v>
      </c>
      <c r="G4" s="27">
        <v>10</v>
      </c>
      <c r="H4" s="27" t="s">
        <v>53</v>
      </c>
      <c r="I4" s="27" t="s">
        <v>33</v>
      </c>
    </row>
    <row r="5" spans="1:35" x14ac:dyDescent="0.25">
      <c r="A5" t="s">
        <v>36</v>
      </c>
      <c r="E5" t="s">
        <v>39</v>
      </c>
      <c r="O5" t="s">
        <v>55</v>
      </c>
      <c r="Q5">
        <v>55</v>
      </c>
      <c r="R5" t="s">
        <v>52</v>
      </c>
    </row>
    <row r="6" spans="1:35" x14ac:dyDescent="0.25">
      <c r="W6" t="s">
        <v>84</v>
      </c>
      <c r="X6" t="s">
        <v>82</v>
      </c>
    </row>
    <row r="7" spans="1:35" x14ac:dyDescent="0.25">
      <c r="B7" s="4" t="s">
        <v>15</v>
      </c>
      <c r="C7" s="4" t="s">
        <v>2</v>
      </c>
      <c r="D7" t="s">
        <v>76</v>
      </c>
      <c r="E7" t="s">
        <v>83</v>
      </c>
      <c r="F7" t="s">
        <v>132</v>
      </c>
      <c r="G7" t="s">
        <v>16</v>
      </c>
      <c r="H7" t="s">
        <v>17</v>
      </c>
      <c r="I7" t="s">
        <v>18</v>
      </c>
      <c r="J7" t="s">
        <v>19</v>
      </c>
      <c r="K7" t="s">
        <v>20</v>
      </c>
      <c r="L7" t="s">
        <v>21</v>
      </c>
      <c r="M7" t="s">
        <v>22</v>
      </c>
      <c r="N7" t="s">
        <v>58</v>
      </c>
      <c r="O7" t="s">
        <v>74</v>
      </c>
      <c r="P7" t="s">
        <v>75</v>
      </c>
      <c r="Q7" t="s">
        <v>44</v>
      </c>
      <c r="R7" t="s">
        <v>59</v>
      </c>
      <c r="S7" t="s">
        <v>61</v>
      </c>
      <c r="T7" t="s">
        <v>57</v>
      </c>
      <c r="U7" t="s">
        <v>62</v>
      </c>
      <c r="V7" t="s">
        <v>23</v>
      </c>
      <c r="W7" t="s">
        <v>45</v>
      </c>
      <c r="X7" t="s">
        <v>46</v>
      </c>
      <c r="Y7" t="s">
        <v>85</v>
      </c>
      <c r="Z7" t="s">
        <v>47</v>
      </c>
      <c r="AA7" t="s">
        <v>48</v>
      </c>
      <c r="AB7" t="s">
        <v>49</v>
      </c>
      <c r="AC7" t="s">
        <v>12</v>
      </c>
      <c r="AD7" t="s">
        <v>51</v>
      </c>
      <c r="AE7" t="s">
        <v>50</v>
      </c>
      <c r="AF7" t="s">
        <v>63</v>
      </c>
      <c r="AG7" t="s">
        <v>64</v>
      </c>
      <c r="AH7" t="s">
        <v>77</v>
      </c>
      <c r="AI7" t="s">
        <v>78</v>
      </c>
    </row>
    <row r="8" spans="1:35" x14ac:dyDescent="0.25">
      <c r="B8" s="4" t="s">
        <v>9</v>
      </c>
      <c r="C8" s="4" t="s">
        <v>24</v>
      </c>
      <c r="D8" t="s">
        <v>52</v>
      </c>
      <c r="E8" t="s">
        <v>25</v>
      </c>
      <c r="F8" t="s">
        <v>9</v>
      </c>
      <c r="G8" t="s">
        <v>26</v>
      </c>
      <c r="J8" t="s">
        <v>27</v>
      </c>
      <c r="K8" t="s">
        <v>11</v>
      </c>
      <c r="L8" t="s">
        <v>11</v>
      </c>
      <c r="M8" t="s">
        <v>11</v>
      </c>
      <c r="O8" t="s">
        <v>11</v>
      </c>
      <c r="Q8" t="s">
        <v>11</v>
      </c>
      <c r="R8" t="s">
        <v>11</v>
      </c>
      <c r="S8" t="s">
        <v>60</v>
      </c>
      <c r="V8" t="s">
        <v>11</v>
      </c>
      <c r="X8" t="s">
        <v>79</v>
      </c>
      <c r="AI8" t="s">
        <v>9</v>
      </c>
    </row>
    <row r="9" spans="1:35" x14ac:dyDescent="0.25">
      <c r="A9" s="14" t="str">
        <f>'terminal power'!A5</f>
        <v>zona abitata - S1</v>
      </c>
      <c r="B9">
        <f>'terminal power'!D5</f>
        <v>14.6</v>
      </c>
      <c r="C9" s="15">
        <f>'terminal power'!C5</f>
        <v>0</v>
      </c>
      <c r="D9">
        <f>'terminal power'!E5</f>
        <v>20</v>
      </c>
      <c r="F9" s="3">
        <v>0.01</v>
      </c>
      <c r="G9" s="5"/>
      <c r="H9" s="6"/>
      <c r="I9" s="16"/>
      <c r="J9" s="6"/>
      <c r="K9" s="3"/>
      <c r="L9" s="6"/>
      <c r="M9" s="6"/>
      <c r="N9">
        <v>0.5</v>
      </c>
      <c r="O9" s="2"/>
      <c r="P9" s="6"/>
      <c r="Q9" s="2"/>
      <c r="R9" s="6"/>
      <c r="S9" s="5"/>
      <c r="T9" s="29"/>
      <c r="U9" s="2"/>
      <c r="V9" s="6"/>
      <c r="W9" s="2"/>
      <c r="X9" s="3"/>
      <c r="Y9" s="3"/>
      <c r="Z9" s="2"/>
      <c r="AA9" s="2"/>
      <c r="AB9" s="2"/>
      <c r="AC9" s="5"/>
      <c r="AD9" s="6"/>
      <c r="AF9" s="6"/>
      <c r="AG9" s="2"/>
      <c r="AH9" s="29"/>
    </row>
    <row r="10" spans="1:35" x14ac:dyDescent="0.25">
      <c r="A10" s="14" t="str">
        <f>'terminal power'!A6</f>
        <v>zona abitata - S2</v>
      </c>
      <c r="B10">
        <f>'terminal power'!D6</f>
        <v>15.6</v>
      </c>
      <c r="C10" s="15">
        <f>'terminal power'!C6</f>
        <v>0</v>
      </c>
      <c r="D10">
        <f>'terminal power'!E6</f>
        <v>20</v>
      </c>
      <c r="F10" s="3">
        <v>0.01</v>
      </c>
      <c r="G10" s="5"/>
      <c r="H10" s="6"/>
      <c r="I10" s="16"/>
      <c r="J10" s="6"/>
      <c r="K10" s="3"/>
      <c r="L10" s="6"/>
      <c r="M10" s="6"/>
      <c r="N10">
        <v>0.5</v>
      </c>
      <c r="O10" s="37"/>
      <c r="P10" s="38"/>
      <c r="Q10" s="37"/>
      <c r="R10" s="38"/>
      <c r="S10" s="5"/>
      <c r="T10" s="29"/>
      <c r="U10" s="2"/>
      <c r="V10" s="28"/>
      <c r="W10" s="2"/>
      <c r="X10" s="3"/>
      <c r="Y10" s="3"/>
      <c r="Z10" s="2"/>
      <c r="AA10" s="2"/>
      <c r="AB10" s="2"/>
      <c r="AC10" s="5"/>
      <c r="AD10" s="6"/>
      <c r="AF10" s="6"/>
      <c r="AG10" s="2"/>
      <c r="AH10" s="29"/>
    </row>
    <row r="11" spans="1:35" x14ac:dyDescent="0.25">
      <c r="A11" s="14" t="str">
        <f>'terminal power'!A7</f>
        <v>zona abitata - K</v>
      </c>
      <c r="B11">
        <f>'terminal power'!D7</f>
        <v>16.2</v>
      </c>
      <c r="C11" s="15">
        <f>'terminal power'!C7</f>
        <v>0</v>
      </c>
      <c r="D11">
        <f>'terminal power'!E7</f>
        <v>20</v>
      </c>
      <c r="F11" s="3">
        <v>0.01</v>
      </c>
      <c r="G11" s="5"/>
      <c r="H11" s="6"/>
      <c r="I11" s="16"/>
      <c r="J11" s="6"/>
      <c r="K11" s="3"/>
      <c r="L11" s="6"/>
      <c r="M11" s="6"/>
      <c r="N11">
        <v>0.5</v>
      </c>
      <c r="O11" s="2"/>
      <c r="P11" s="6"/>
      <c r="Q11" s="2"/>
      <c r="R11" s="6"/>
      <c r="S11" s="5"/>
      <c r="T11" s="29"/>
      <c r="U11" s="2"/>
      <c r="V11" s="6"/>
      <c r="W11" s="2"/>
      <c r="X11" s="3"/>
      <c r="Y11" s="3"/>
      <c r="Z11" s="2"/>
      <c r="AA11" s="2"/>
      <c r="AB11" s="2"/>
      <c r="AC11" s="5"/>
      <c r="AD11" s="6"/>
      <c r="AF11" s="6"/>
      <c r="AG11" s="2"/>
      <c r="AH11" s="29"/>
    </row>
    <row r="12" spans="1:35" x14ac:dyDescent="0.25">
      <c r="A12" s="14" t="str">
        <f>'terminal power'!A8</f>
        <v>zona abitata - B2</v>
      </c>
      <c r="B12">
        <f>'terminal power'!D8</f>
        <v>13.4</v>
      </c>
      <c r="C12" s="15">
        <f>'terminal power'!C8</f>
        <v>0</v>
      </c>
      <c r="D12">
        <f>'terminal power'!E8</f>
        <v>24</v>
      </c>
      <c r="F12" s="3">
        <v>0.01</v>
      </c>
      <c r="G12" s="5"/>
      <c r="H12" s="6"/>
      <c r="I12" s="16"/>
      <c r="J12" s="6"/>
      <c r="K12" s="3"/>
      <c r="L12" s="6"/>
      <c r="M12" s="6"/>
      <c r="N12">
        <v>0.5</v>
      </c>
      <c r="O12" s="2"/>
      <c r="P12" s="6"/>
      <c r="Q12" s="2"/>
      <c r="R12" s="6"/>
      <c r="S12" s="5"/>
      <c r="T12" s="29"/>
      <c r="U12" s="2"/>
      <c r="V12" s="6"/>
      <c r="W12" s="2"/>
      <c r="X12" s="3"/>
      <c r="Y12" s="3"/>
      <c r="Z12" s="2"/>
      <c r="AA12" s="2"/>
      <c r="AB12" s="2"/>
      <c r="AC12" s="5"/>
      <c r="AD12" s="6"/>
      <c r="AF12" s="6"/>
      <c r="AG12" s="2"/>
      <c r="AH12" s="29"/>
    </row>
    <row r="13" spans="1:35" x14ac:dyDescent="0.25">
      <c r="A13" s="14" t="str">
        <f>'terminal power'!A9</f>
        <v>zona abitata - C</v>
      </c>
      <c r="B13">
        <f>'terminal power'!D9</f>
        <v>2</v>
      </c>
      <c r="C13" s="15">
        <f>'terminal power'!C9</f>
        <v>0</v>
      </c>
      <c r="D13">
        <f>'terminal power'!E9</f>
        <v>20</v>
      </c>
      <c r="F13" s="3">
        <v>0.01</v>
      </c>
      <c r="G13" s="5"/>
      <c r="H13" s="6"/>
      <c r="I13" s="16"/>
      <c r="J13" s="6"/>
      <c r="K13" s="3"/>
      <c r="L13" s="6"/>
      <c r="M13" s="6"/>
      <c r="N13">
        <v>0.5</v>
      </c>
      <c r="O13" s="2"/>
      <c r="P13" s="6"/>
      <c r="Q13" s="2"/>
      <c r="R13" s="6"/>
      <c r="S13" s="5"/>
      <c r="T13" s="29"/>
      <c r="U13" s="2"/>
      <c r="V13" s="6"/>
      <c r="W13" s="2"/>
      <c r="X13" s="3"/>
      <c r="Y13" s="3"/>
      <c r="Z13" s="2"/>
      <c r="AA13" s="2"/>
      <c r="AB13" s="2"/>
      <c r="AC13" s="5"/>
      <c r="AD13" s="6"/>
      <c r="AF13" s="6"/>
      <c r="AG13" s="2"/>
      <c r="AH13" s="29"/>
    </row>
    <row r="14" spans="1:35" x14ac:dyDescent="0.25">
      <c r="A14" s="14" t="str">
        <f>'terminal power'!A10</f>
        <v>zona abitata - L1</v>
      </c>
      <c r="B14">
        <f>'terminal power'!D10</f>
        <v>14.2</v>
      </c>
      <c r="C14" s="15">
        <f>'terminal power'!C10</f>
        <v>0</v>
      </c>
      <c r="D14">
        <f>'terminal power'!E10</f>
        <v>20</v>
      </c>
      <c r="F14" s="3">
        <v>0.01</v>
      </c>
      <c r="G14" s="5"/>
      <c r="H14" s="6"/>
      <c r="I14" s="16"/>
      <c r="J14" s="6"/>
      <c r="K14" s="3"/>
      <c r="L14" s="6"/>
      <c r="M14" s="6"/>
      <c r="N14">
        <v>0.5</v>
      </c>
      <c r="O14" s="2"/>
      <c r="P14" s="6"/>
      <c r="Q14" s="2"/>
      <c r="R14" s="6"/>
      <c r="S14" s="5"/>
      <c r="T14" s="29"/>
      <c r="U14" s="2"/>
      <c r="V14" s="6"/>
      <c r="W14" s="2"/>
      <c r="X14" s="3"/>
      <c r="Y14" s="3"/>
      <c r="Z14" s="2"/>
      <c r="AA14" s="2"/>
      <c r="AB14" s="2"/>
      <c r="AC14" s="5"/>
      <c r="AD14" s="6"/>
      <c r="AF14" s="6"/>
      <c r="AG14" s="2"/>
      <c r="AH14" s="29"/>
    </row>
    <row r="15" spans="1:35" x14ac:dyDescent="0.25">
      <c r="A15" s="14" t="str">
        <f>'terminal power'!A11</f>
        <v>zona abitata - L2</v>
      </c>
      <c r="B15">
        <f>'terminal power'!D11</f>
        <v>17.2</v>
      </c>
      <c r="C15" s="15">
        <f>'terminal power'!C11</f>
        <v>0</v>
      </c>
      <c r="D15">
        <f>'terminal power'!E11</f>
        <v>20</v>
      </c>
      <c r="F15" s="3">
        <v>0.01</v>
      </c>
      <c r="G15" s="5"/>
      <c r="H15" s="6"/>
      <c r="I15" s="16"/>
      <c r="J15" s="6"/>
      <c r="K15" s="3"/>
      <c r="L15" s="6"/>
      <c r="M15" s="6"/>
      <c r="N15">
        <v>0.5</v>
      </c>
      <c r="O15" s="2"/>
      <c r="P15" s="6"/>
      <c r="Q15" s="2"/>
      <c r="R15" s="6"/>
      <c r="S15" s="5"/>
      <c r="T15" s="29"/>
      <c r="U15" s="2"/>
      <c r="V15" s="6"/>
      <c r="W15" s="2"/>
      <c r="X15" s="3"/>
      <c r="Y15" s="3"/>
      <c r="Z15" s="2"/>
      <c r="AA15" s="2"/>
      <c r="AB15" s="2"/>
      <c r="AC15" s="5"/>
      <c r="AD15" s="6"/>
      <c r="AF15" s="6"/>
      <c r="AG15" s="2"/>
      <c r="AH15" s="29"/>
    </row>
    <row r="16" spans="1:35" x14ac:dyDescent="0.25">
      <c r="A16" s="14" t="str">
        <f>'terminal power'!A12</f>
        <v>zona abitata - L3</v>
      </c>
      <c r="B16">
        <f>'terminal power'!D12</f>
        <v>17.3</v>
      </c>
      <c r="C16" s="15">
        <f>'terminal power'!C12</f>
        <v>0</v>
      </c>
      <c r="D16">
        <f>'terminal power'!E12</f>
        <v>20</v>
      </c>
      <c r="F16" s="3">
        <v>0.01</v>
      </c>
      <c r="G16" s="5"/>
      <c r="H16" s="6"/>
      <c r="I16" s="16"/>
      <c r="J16" s="6"/>
      <c r="K16" s="3"/>
      <c r="L16" s="6"/>
      <c r="M16" s="6"/>
      <c r="N16">
        <v>0.5</v>
      </c>
      <c r="O16" s="2"/>
      <c r="P16" s="6"/>
      <c r="Q16" s="2"/>
      <c r="R16" s="6"/>
      <c r="S16" s="5"/>
      <c r="T16" s="29"/>
      <c r="U16" s="2"/>
      <c r="V16" s="6"/>
      <c r="W16" s="2"/>
      <c r="X16" s="3"/>
      <c r="Y16" s="3"/>
      <c r="Z16" s="2"/>
      <c r="AA16" s="2"/>
      <c r="AB16" s="2"/>
      <c r="AC16" s="5"/>
      <c r="AD16" s="6"/>
      <c r="AF16" s="6"/>
      <c r="AG16" s="2"/>
      <c r="AH16" s="29"/>
    </row>
    <row r="17" spans="1:34" x14ac:dyDescent="0.25">
      <c r="A17" s="14" t="str">
        <f>'terminal power'!A13</f>
        <v>zona abitata - B1</v>
      </c>
      <c r="B17">
        <f>'terminal power'!D13</f>
        <v>13.4</v>
      </c>
      <c r="C17" s="15">
        <f>'terminal power'!C13</f>
        <v>0</v>
      </c>
      <c r="D17">
        <f>'terminal power'!E13</f>
        <v>24</v>
      </c>
      <c r="F17" s="3">
        <v>0.01</v>
      </c>
      <c r="G17" s="5"/>
      <c r="H17" s="6"/>
      <c r="I17" s="16"/>
      <c r="J17" s="6"/>
      <c r="K17" s="3"/>
      <c r="L17" s="6"/>
      <c r="M17" s="6"/>
      <c r="N17">
        <v>0.5</v>
      </c>
      <c r="O17" s="2"/>
      <c r="P17" s="6"/>
      <c r="Q17" s="2"/>
      <c r="R17" s="6"/>
      <c r="S17" s="5"/>
      <c r="T17" s="29"/>
      <c r="U17" s="2"/>
      <c r="V17" s="6"/>
      <c r="W17" s="2"/>
      <c r="X17" s="3"/>
      <c r="Y17" s="3"/>
      <c r="Z17" s="2"/>
      <c r="AA17" s="2"/>
      <c r="AB17" s="2"/>
      <c r="AC17" s="5"/>
      <c r="AD17" s="6"/>
      <c r="AF17" s="6"/>
      <c r="AG17" s="2"/>
      <c r="AH17" s="29"/>
    </row>
    <row r="19" spans="1:34" x14ac:dyDescent="0.25">
      <c r="M19" s="6"/>
      <c r="O19" t="s">
        <v>81</v>
      </c>
      <c r="P19" s="2">
        <f>MAX(P9:P17)</f>
        <v>0</v>
      </c>
      <c r="T19" s="5"/>
    </row>
    <row r="20" spans="1:34" x14ac:dyDescent="0.25">
      <c r="A20" s="13"/>
      <c r="W20" t="s">
        <v>116</v>
      </c>
      <c r="X20" s="3">
        <f>SUM(X9:X17)</f>
        <v>0</v>
      </c>
      <c r="Y20" s="3" t="s">
        <v>79</v>
      </c>
    </row>
    <row r="21" spans="1:34" x14ac:dyDescent="0.25">
      <c r="A21" s="12"/>
      <c r="W21" t="s">
        <v>117</v>
      </c>
      <c r="X21" s="3">
        <f>W10</f>
        <v>0</v>
      </c>
      <c r="Y21" t="s">
        <v>11</v>
      </c>
    </row>
    <row r="22" spans="1:34" x14ac:dyDescent="0.25">
      <c r="A22" s="13"/>
      <c r="X22" s="3"/>
    </row>
    <row r="23" spans="1:34" x14ac:dyDescent="0.25">
      <c r="A23" s="12"/>
      <c r="X23" s="3"/>
    </row>
    <row r="24" spans="1:34" x14ac:dyDescent="0.25">
      <c r="A24" s="13"/>
    </row>
    <row r="25" spans="1:34" x14ac:dyDescent="0.25">
      <c r="A25" s="10"/>
      <c r="X25" s="3"/>
    </row>
    <row r="26" spans="1:34" x14ac:dyDescent="0.25">
      <c r="A26" s="12"/>
    </row>
    <row r="27" spans="1:34" x14ac:dyDescent="0.25">
      <c r="A27" s="13"/>
    </row>
    <row r="28" spans="1:34" x14ac:dyDescent="0.25">
      <c r="A28" s="12"/>
      <c r="E28" t="s">
        <v>109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9"/>
  <sheetViews>
    <sheetView topLeftCell="A16" zoomScale="145" zoomScaleNormal="145" workbookViewId="0">
      <selection activeCell="B8" sqref="B8"/>
    </sheetView>
  </sheetViews>
  <sheetFormatPr defaultRowHeight="13.2" x14ac:dyDescent="0.25"/>
  <cols>
    <col min="1" max="1" width="17.33203125" customWidth="1"/>
  </cols>
  <sheetData>
    <row r="1" spans="1:8" x14ac:dyDescent="0.25">
      <c r="A1" t="s">
        <v>130</v>
      </c>
    </row>
    <row r="3" spans="1:8" x14ac:dyDescent="0.25">
      <c r="A3" t="s">
        <v>15</v>
      </c>
      <c r="B3">
        <v>16</v>
      </c>
      <c r="C3" t="s">
        <v>9</v>
      </c>
    </row>
    <row r="4" spans="1:8" x14ac:dyDescent="0.25">
      <c r="A4" t="s">
        <v>131</v>
      </c>
      <c r="B4" s="27">
        <v>3</v>
      </c>
      <c r="C4" t="s">
        <v>86</v>
      </c>
      <c r="D4" s="27" t="s">
        <v>110</v>
      </c>
      <c r="F4" s="27" t="s">
        <v>111</v>
      </c>
      <c r="H4">
        <v>4.2</v>
      </c>
    </row>
    <row r="5" spans="1:8" x14ac:dyDescent="0.25">
      <c r="A5" t="s">
        <v>87</v>
      </c>
      <c r="B5" s="27">
        <v>0.02</v>
      </c>
      <c r="C5" t="s">
        <v>9</v>
      </c>
    </row>
    <row r="6" spans="1:8" x14ac:dyDescent="0.25">
      <c r="B6" s="27"/>
    </row>
    <row r="7" spans="1:8" x14ac:dyDescent="0.25">
      <c r="A7" t="s">
        <v>88</v>
      </c>
      <c r="B7" s="30">
        <f>sizing!X20</f>
        <v>0</v>
      </c>
      <c r="C7" t="s">
        <v>79</v>
      </c>
    </row>
    <row r="8" spans="1:8" x14ac:dyDescent="0.25">
      <c r="A8" t="s">
        <v>73</v>
      </c>
      <c r="B8" s="27">
        <f>PI()*B5^2/4</f>
        <v>3.1415926535897931E-4</v>
      </c>
      <c r="C8" t="s">
        <v>89</v>
      </c>
    </row>
    <row r="9" spans="1:8" x14ac:dyDescent="0.25">
      <c r="A9" t="s">
        <v>16</v>
      </c>
      <c r="B9" s="30">
        <f>B7/B8</f>
        <v>0</v>
      </c>
      <c r="C9" t="s">
        <v>26</v>
      </c>
    </row>
    <row r="10" spans="1:8" x14ac:dyDescent="0.25">
      <c r="A10" t="s">
        <v>90</v>
      </c>
      <c r="B10" s="3">
        <f>B4*0.5*rho*B9^2</f>
        <v>0</v>
      </c>
      <c r="C10" t="s">
        <v>11</v>
      </c>
    </row>
    <row r="11" spans="1:8" x14ac:dyDescent="0.25">
      <c r="A11" t="s">
        <v>91</v>
      </c>
      <c r="B11" s="3">
        <f>B7*3600</f>
        <v>0</v>
      </c>
      <c r="C11" t="s">
        <v>92</v>
      </c>
    </row>
    <row r="12" spans="1:8" x14ac:dyDescent="0.25">
      <c r="A12" t="s">
        <v>93</v>
      </c>
      <c r="B12">
        <v>1.6E-2</v>
      </c>
      <c r="C12" t="s">
        <v>9</v>
      </c>
    </row>
    <row r="13" spans="1:8" x14ac:dyDescent="0.25">
      <c r="A13" t="s">
        <v>73</v>
      </c>
      <c r="B13">
        <f>PI()*B12^2/4</f>
        <v>2.0106192982974675E-4</v>
      </c>
    </row>
    <row r="14" spans="1:8" x14ac:dyDescent="0.25">
      <c r="A14" t="s">
        <v>16</v>
      </c>
      <c r="B14" s="3">
        <f>B7/B13</f>
        <v>0</v>
      </c>
      <c r="C14" t="s">
        <v>26</v>
      </c>
    </row>
    <row r="15" spans="1:8" x14ac:dyDescent="0.25">
      <c r="A15" t="s">
        <v>112</v>
      </c>
      <c r="B15">
        <v>4.2</v>
      </c>
    </row>
    <row r="16" spans="1:8" x14ac:dyDescent="0.25">
      <c r="A16" t="s">
        <v>95</v>
      </c>
      <c r="B16">
        <v>17</v>
      </c>
      <c r="C16" t="s">
        <v>108</v>
      </c>
    </row>
    <row r="17" spans="1:3" x14ac:dyDescent="0.25">
      <c r="A17" t="s">
        <v>113</v>
      </c>
      <c r="B17">
        <v>3</v>
      </c>
    </row>
    <row r="18" spans="1:3" x14ac:dyDescent="0.25">
      <c r="A18" t="s">
        <v>94</v>
      </c>
      <c r="B18">
        <f>csi_cald+'fitting losses '!B2*4</f>
        <v>11</v>
      </c>
      <c r="C18" t="s">
        <v>107</v>
      </c>
    </row>
    <row r="19" spans="1:3" x14ac:dyDescent="0.25">
      <c r="A19" t="s">
        <v>17</v>
      </c>
      <c r="B19" s="3">
        <f>B14*B12*rho/mu</f>
        <v>0</v>
      </c>
    </row>
    <row r="20" spans="1:3" x14ac:dyDescent="0.25">
      <c r="A20" t="s">
        <v>18</v>
      </c>
      <c r="B20" s="3" t="e">
        <f>0.316*B19^(-0.25)</f>
        <v>#DIV/0!</v>
      </c>
    </row>
    <row r="21" spans="1:3" x14ac:dyDescent="0.25">
      <c r="A21" t="s">
        <v>20</v>
      </c>
      <c r="B21" s="3" t="e">
        <f>B20*B3*0.5*rho*B14^2/B12</f>
        <v>#DIV/0!</v>
      </c>
      <c r="C21" t="s">
        <v>11</v>
      </c>
    </row>
    <row r="22" spans="1:3" x14ac:dyDescent="0.25">
      <c r="A22" t="s">
        <v>96</v>
      </c>
      <c r="B22">
        <f>(B11/kv_valv)^2*100000</f>
        <v>0</v>
      </c>
      <c r="C22" t="s">
        <v>11</v>
      </c>
    </row>
    <row r="23" spans="1:3" x14ac:dyDescent="0.25">
      <c r="A23" t="s">
        <v>114</v>
      </c>
      <c r="B23" s="3">
        <f>3*(B11/kv_intercett)^2*100000</f>
        <v>0</v>
      </c>
      <c r="C23" t="s">
        <v>11</v>
      </c>
    </row>
    <row r="24" spans="1:3" x14ac:dyDescent="0.25">
      <c r="A24" t="s">
        <v>21</v>
      </c>
      <c r="B24" s="3">
        <f>0.5*rho*B14^2*B18+B22+B23</f>
        <v>0</v>
      </c>
      <c r="C24" t="s">
        <v>11</v>
      </c>
    </row>
    <row r="25" spans="1:3" x14ac:dyDescent="0.25">
      <c r="A25" t="s">
        <v>45</v>
      </c>
      <c r="B25" s="3" t="e">
        <f>B24+B21</f>
        <v>#DIV/0!</v>
      </c>
      <c r="C25" t="s">
        <v>11</v>
      </c>
    </row>
    <row r="26" spans="1:3" x14ac:dyDescent="0.25">
      <c r="B26" s="3"/>
    </row>
    <row r="27" spans="1:3" x14ac:dyDescent="0.25">
      <c r="A27" t="s">
        <v>115</v>
      </c>
      <c r="B27" s="3" t="e">
        <f>sizing!X21+manifold!B25</f>
        <v>#DIV/0!</v>
      </c>
      <c r="C27" t="s">
        <v>11</v>
      </c>
    </row>
    <row r="28" spans="1:3" x14ac:dyDescent="0.25">
      <c r="A28" t="s">
        <v>115</v>
      </c>
      <c r="B28" s="3" t="e">
        <f>B27/10000</f>
        <v>#DIV/0!</v>
      </c>
      <c r="C28" t="s">
        <v>118</v>
      </c>
    </row>
    <row r="29" spans="1:3" x14ac:dyDescent="0.25">
      <c r="A29" t="s">
        <v>88</v>
      </c>
      <c r="B29" s="3">
        <f>B11*1000</f>
        <v>0</v>
      </c>
      <c r="C29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V23" sqref="V23"/>
    </sheetView>
  </sheetViews>
  <sheetFormatPr defaultRowHeight="13.2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19</vt:i4>
      </vt:variant>
    </vt:vector>
  </HeadingPairs>
  <TitlesOfParts>
    <vt:vector size="25" baseType="lpstr">
      <vt:lpstr> Termolog</vt:lpstr>
      <vt:lpstr>terminal power</vt:lpstr>
      <vt:lpstr>fitting losses </vt:lpstr>
      <vt:lpstr>sizing</vt:lpstr>
      <vt:lpstr>manifold</vt:lpstr>
      <vt:lpstr>radiator</vt:lpstr>
      <vt:lpstr>cp</vt:lpstr>
      <vt:lpstr>csi_c</vt:lpstr>
      <vt:lpstr>csi_cald</vt:lpstr>
      <vt:lpstr>D</vt:lpstr>
      <vt:lpstr>Dc</vt:lpstr>
      <vt:lpstr>DP_cg</vt:lpstr>
      <vt:lpstr>DPC</vt:lpstr>
      <vt:lpstr>Dpvmax</vt:lpstr>
      <vt:lpstr>Dt</vt:lpstr>
      <vt:lpstr>Dtheta_n</vt:lpstr>
      <vt:lpstr>eta_e</vt:lpstr>
      <vt:lpstr>eta_r</vt:lpstr>
      <vt:lpstr>kv_intercett</vt:lpstr>
      <vt:lpstr>kv_valv</vt:lpstr>
      <vt:lpstr>mu</vt:lpstr>
      <vt:lpstr>n</vt:lpstr>
      <vt:lpstr>rho</vt:lpstr>
      <vt:lpstr>t_mi</vt:lpstr>
      <vt:lpstr>vc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MANZAN MARCO</cp:lastModifiedBy>
  <dcterms:created xsi:type="dcterms:W3CDTF">2017-03-20T21:37:52Z</dcterms:created>
  <dcterms:modified xsi:type="dcterms:W3CDTF">2025-04-29T12:20:16Z</dcterms:modified>
</cp:coreProperties>
</file>