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5184\Downloads\"/>
    </mc:Choice>
  </mc:AlternateContent>
  <xr:revisionPtr revIDLastSave="0" documentId="13_ncr:1_{ABB8E1D4-0CD8-4B06-B96D-40C0EB01AB4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27" i="1"/>
  <c r="D19" i="1"/>
  <c r="D16" i="1" s="1"/>
  <c r="D21" i="1" s="1"/>
  <c r="D49" i="1"/>
  <c r="D41" i="1"/>
  <c r="D26" i="1"/>
  <c r="D10" i="1"/>
  <c r="D12" i="1" s="1"/>
  <c r="D6" i="1"/>
  <c r="D20" i="1" l="1"/>
  <c r="D25" i="1"/>
  <c r="D57" i="1"/>
  <c r="D58" i="1" s="1"/>
  <c r="D29" i="1" l="1"/>
  <c r="D23" i="1"/>
  <c r="D31" i="1"/>
  <c r="D14" i="1" l="1"/>
  <c r="D43" i="1" l="1"/>
  <c r="D35" i="1"/>
  <c r="D36" i="1" s="1"/>
  <c r="D45" i="1" l="1"/>
  <c r="D54" i="1" s="1"/>
  <c r="D44" i="1"/>
  <c r="D50" i="1" s="1"/>
</calcChain>
</file>

<file path=xl/sharedStrings.xml><?xml version="1.0" encoding="utf-8"?>
<sst xmlns="http://schemas.openxmlformats.org/spreadsheetml/2006/main" count="97" uniqueCount="80">
  <si>
    <t>Lunghezza di trasporto</t>
  </si>
  <si>
    <t>m</t>
  </si>
  <si>
    <t>Elevazione</t>
  </si>
  <si>
    <t>Potenzialità</t>
  </si>
  <si>
    <t>t/h</t>
  </si>
  <si>
    <t>Materiale trasportato</t>
  </si>
  <si>
    <t>Peso specifico di mucchio</t>
  </si>
  <si>
    <t>[Kg/m3]</t>
  </si>
  <si>
    <t>Angolo di inclinazione del nastro</t>
  </si>
  <si>
    <t>gradi</t>
  </si>
  <si>
    <t>B</t>
  </si>
  <si>
    <t>Scelta della larghezza del nastro</t>
  </si>
  <si>
    <t>Determinazione di p</t>
  </si>
  <si>
    <t>Coefficiente di svalutazione della sezione</t>
  </si>
  <si>
    <t>Determinazione di A: A=(B+4)*B^2/110</t>
  </si>
  <si>
    <t>[m2]</t>
  </si>
  <si>
    <r>
      <t>Verifica della velocità di trasporto: v=Q/(3,6*A*</t>
    </r>
    <r>
      <rPr>
        <sz val="10"/>
        <rFont val="Symbol"/>
        <family val="1"/>
        <charset val="2"/>
      </rPr>
      <t>g</t>
    </r>
    <r>
      <rPr>
        <sz val="10"/>
        <rFont val="Arial"/>
        <family val="2"/>
      </rPr>
      <t>m*p)</t>
    </r>
  </si>
  <si>
    <t>[m/s]</t>
  </si>
  <si>
    <t>Resistenze totali R=R1+R2+R3+R4</t>
  </si>
  <si>
    <t>[N]</t>
  </si>
  <si>
    <t>R1</t>
  </si>
  <si>
    <t>Attriti a vuoto: R1=f*qg*L'</t>
  </si>
  <si>
    <t>Coefficiente di attrito dei rulli f</t>
  </si>
  <si>
    <t>Peso delle parti mobili qg</t>
  </si>
  <si>
    <t>[N/m]</t>
  </si>
  <si>
    <t>Interasse fittizzio tra i rulli L'=L+(60-0,2*L)</t>
  </si>
  <si>
    <t>[m]</t>
  </si>
  <si>
    <t>Resistenza tratto superioreR'1=2/3*R1</t>
  </si>
  <si>
    <t>[Kg]</t>
  </si>
  <si>
    <t>Resistenza tratto inferiore R''1=1/3*R1</t>
  </si>
  <si>
    <t>R2</t>
  </si>
  <si>
    <t>Resistenza dovuta al peso del materiale R2=f*qm*L'm</t>
  </si>
  <si>
    <t>Peso lineare del materiale trasportato qm=G/(3,6*v)</t>
  </si>
  <si>
    <t>Lunghezza del tratto dinastro ricoperto da materiale</t>
  </si>
  <si>
    <t>Lunghezza fittizia del tratto dinastro ricoperto da materiale L'm=Lm+(60-0,2*Lm)</t>
  </si>
  <si>
    <t>R3</t>
  </si>
  <si>
    <t>Resistenza dovuta all'innalzamento del materiale R3=qm*H</t>
  </si>
  <si>
    <t>R4</t>
  </si>
  <si>
    <t>Resistenza dovuta alla presenza di uno scaricatore R4=a*qm</t>
  </si>
  <si>
    <t>Scaricatore: Presente = 1, Assente = 0</t>
  </si>
  <si>
    <t>coefficiente dimensionale a</t>
  </si>
  <si>
    <t>Potenza di trasporto P=R*v/1000</t>
  </si>
  <si>
    <t>[W]</t>
  </si>
  <si>
    <t>Potenza elettrica assorbita Pe=P/rendimento</t>
  </si>
  <si>
    <t>Rendimento motore</t>
  </si>
  <si>
    <t>Verifica del tensionamento de nastro</t>
  </si>
  <si>
    <t>alfa</t>
  </si>
  <si>
    <t>Angolo di avvolgimento</t>
  </si>
  <si>
    <t>[gradi]</t>
  </si>
  <si>
    <t>[rad]</t>
  </si>
  <si>
    <t>mu</t>
  </si>
  <si>
    <t>Coefficiente d'attrito</t>
  </si>
  <si>
    <t>[-]</t>
  </si>
  <si>
    <t>R</t>
  </si>
  <si>
    <t>Resistenza al moto R</t>
  </si>
  <si>
    <t>T</t>
  </si>
  <si>
    <t>Tensione massima T=R*(1+(1/(Exp(mu*alfa)-1))</t>
  </si>
  <si>
    <t>t</t>
  </si>
  <si>
    <t>Tensione minima t=R/(exp(alfa*mu)-1)</t>
  </si>
  <si>
    <t>n</t>
  </si>
  <si>
    <t>numero di tele minimo</t>
  </si>
  <si>
    <t>Monte pag. 359 tab. 22,XV</t>
  </si>
  <si>
    <t>k</t>
  </si>
  <si>
    <t>sollecitazione ammissibile per ciascuna tela</t>
  </si>
  <si>
    <t>[N/mm]</t>
  </si>
  <si>
    <t>Monte pag. 359</t>
  </si>
  <si>
    <t>Larghezza del nastro</t>
  </si>
  <si>
    <t>[mm]</t>
  </si>
  <si>
    <t>numero di tele calcolato [n=T/kB]</t>
  </si>
  <si>
    <t>Numero di tele effettivo</t>
  </si>
  <si>
    <t>tmin</t>
  </si>
  <si>
    <t>Tensione minima ammissibile [tmin=50nB]</t>
  </si>
  <si>
    <t>Monte pag. 355</t>
  </si>
  <si>
    <t>Contrappeso</t>
  </si>
  <si>
    <t>Diametro dei tamburi</t>
  </si>
  <si>
    <t>Monte pag. 360</t>
  </si>
  <si>
    <t>Velocità di rotazione della puleggia</t>
  </si>
  <si>
    <t>[rad/s]</t>
  </si>
  <si>
    <t>giri/min</t>
  </si>
  <si>
    <t>carbon fossile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</si>
</sst>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0.0"/>
    <numFmt numFmtId="167" formatCode="_-* #,##0_-;\-* #,##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Symbol"/>
      <family val="1"/>
      <charset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 applyAlignment="1">
      <alignment wrapText="1"/>
    </xf>
    <xf numFmtId="167" fontId="3" fillId="0" borderId="0" xfId="1" applyNumberFormat="1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zoomScale="145" zoomScaleNormal="145" workbookViewId="0">
      <selection activeCell="E36" sqref="E36"/>
    </sheetView>
  </sheetViews>
  <sheetFormatPr defaultRowHeight="12.75" x14ac:dyDescent="0.2"/>
  <cols>
    <col min="1" max="1" width="6.42578125" customWidth="1"/>
    <col min="2" max="2" width="49.28515625" style="1" customWidth="1"/>
    <col min="4" max="4" width="13.85546875" style="2" customWidth="1"/>
    <col min="5" max="5" width="23" bestFit="1" customWidth="1"/>
  </cols>
  <sheetData>
    <row r="1" spans="1:4" x14ac:dyDescent="0.2">
      <c r="B1" s="1" t="s">
        <v>0</v>
      </c>
      <c r="C1" t="s">
        <v>1</v>
      </c>
      <c r="D1" s="2">
        <v>400</v>
      </c>
    </row>
    <row r="2" spans="1:4" x14ac:dyDescent="0.2">
      <c r="B2" s="1" t="s">
        <v>2</v>
      </c>
      <c r="C2" t="s">
        <v>1</v>
      </c>
      <c r="D2" s="2">
        <v>0</v>
      </c>
    </row>
    <row r="3" spans="1:4" x14ac:dyDescent="0.2">
      <c r="B3" s="1" t="s">
        <v>3</v>
      </c>
      <c r="C3" t="s">
        <v>4</v>
      </c>
      <c r="D3" s="2">
        <v>500</v>
      </c>
    </row>
    <row r="4" spans="1:4" x14ac:dyDescent="0.2">
      <c r="B4" s="1" t="s">
        <v>5</v>
      </c>
      <c r="D4" s="3" t="s">
        <v>79</v>
      </c>
    </row>
    <row r="5" spans="1:4" x14ac:dyDescent="0.2">
      <c r="B5" s="1" t="s">
        <v>6</v>
      </c>
      <c r="C5" t="s">
        <v>7</v>
      </c>
      <c r="D5" s="2">
        <v>750</v>
      </c>
    </row>
    <row r="6" spans="1:4" x14ac:dyDescent="0.2">
      <c r="B6" s="1" t="s">
        <v>8</v>
      </c>
      <c r="C6" t="s">
        <v>9</v>
      </c>
      <c r="D6" s="2">
        <f>DEGREES(ASIN((D2/D1)))</f>
        <v>0</v>
      </c>
    </row>
    <row r="7" spans="1:4" x14ac:dyDescent="0.2">
      <c r="A7" s="4" t="s">
        <v>10</v>
      </c>
      <c r="B7" s="1" t="s">
        <v>11</v>
      </c>
      <c r="C7" t="s">
        <v>1</v>
      </c>
      <c r="D7" s="2">
        <v>0.8</v>
      </c>
    </row>
    <row r="8" spans="1:4" x14ac:dyDescent="0.2">
      <c r="B8" s="1" t="s">
        <v>12</v>
      </c>
      <c r="D8" s="2">
        <v>1</v>
      </c>
    </row>
    <row r="9" spans="1:4" x14ac:dyDescent="0.2">
      <c r="B9" s="1" t="s">
        <v>13</v>
      </c>
      <c r="D9" s="2">
        <v>1</v>
      </c>
    </row>
    <row r="10" spans="1:4" x14ac:dyDescent="0.2">
      <c r="B10" s="1" t="s">
        <v>14</v>
      </c>
      <c r="C10" t="s">
        <v>15</v>
      </c>
      <c r="D10" s="5">
        <f>+((D7+4)*D7^2/100*D9)*2</f>
        <v>6.1440000000000008E-2</v>
      </c>
    </row>
    <row r="12" spans="1:4" x14ac:dyDescent="0.2">
      <c r="B12" s="1" t="s">
        <v>16</v>
      </c>
      <c r="C12" t="s">
        <v>17</v>
      </c>
      <c r="D12" s="6">
        <f>+D3/3.6/D10/D5/D8</f>
        <v>3.014081790123456</v>
      </c>
    </row>
    <row r="14" spans="1:4" s="7" customFormat="1" x14ac:dyDescent="0.2">
      <c r="B14" s="8" t="s">
        <v>18</v>
      </c>
      <c r="C14" s="7" t="s">
        <v>19</v>
      </c>
      <c r="D14" s="16">
        <f>+D16+D23+D29+D31</f>
        <v>15520.896000000004</v>
      </c>
    </row>
    <row r="15" spans="1:4" x14ac:dyDescent="0.2">
      <c r="B15" s="8"/>
    </row>
    <row r="16" spans="1:4" s="9" customFormat="1" x14ac:dyDescent="0.2">
      <c r="A16" s="9" t="s">
        <v>20</v>
      </c>
      <c r="B16" s="10" t="s">
        <v>21</v>
      </c>
      <c r="C16" s="9" t="s">
        <v>19</v>
      </c>
      <c r="D16" s="11">
        <f>+D17*D18*D19</f>
        <v>6480</v>
      </c>
    </row>
    <row r="17" spans="1:4" x14ac:dyDescent="0.2">
      <c r="B17" s="1" t="s">
        <v>22</v>
      </c>
      <c r="D17" s="2">
        <v>0.03</v>
      </c>
    </row>
    <row r="18" spans="1:4" x14ac:dyDescent="0.2">
      <c r="B18" s="1" t="s">
        <v>23</v>
      </c>
      <c r="C18" t="s">
        <v>24</v>
      </c>
      <c r="D18" s="2">
        <v>540</v>
      </c>
    </row>
    <row r="19" spans="1:4" x14ac:dyDescent="0.2">
      <c r="B19" s="1" t="s">
        <v>25</v>
      </c>
      <c r="C19" t="s">
        <v>26</v>
      </c>
      <c r="D19" s="2">
        <f>IF((60-0.2*$D$1)&gt;0,$D$1+(60-0.2*$D$1),$D$1)</f>
        <v>400</v>
      </c>
    </row>
    <row r="20" spans="1:4" x14ac:dyDescent="0.2">
      <c r="B20" s="1" t="s">
        <v>27</v>
      </c>
      <c r="C20" t="s">
        <v>19</v>
      </c>
      <c r="D20" s="2">
        <f>+D16*2/3</f>
        <v>4320</v>
      </c>
    </row>
    <row r="21" spans="1:4" x14ac:dyDescent="0.2">
      <c r="B21" s="1" t="s">
        <v>29</v>
      </c>
      <c r="C21" t="s">
        <v>19</v>
      </c>
      <c r="D21" s="2">
        <f>+D16/3</f>
        <v>2160</v>
      </c>
    </row>
    <row r="23" spans="1:4" s="9" customFormat="1" x14ac:dyDescent="0.2">
      <c r="A23" s="9" t="s">
        <v>30</v>
      </c>
      <c r="B23" s="10" t="s">
        <v>31</v>
      </c>
      <c r="C23" s="9" t="s">
        <v>28</v>
      </c>
      <c r="D23" s="12">
        <f>+D24*D25*D27</f>
        <v>9040.8960000000043</v>
      </c>
    </row>
    <row r="24" spans="1:4" x14ac:dyDescent="0.2">
      <c r="B24" s="1" t="s">
        <v>22</v>
      </c>
      <c r="D24" s="2">
        <v>0.05</v>
      </c>
    </row>
    <row r="25" spans="1:4" x14ac:dyDescent="0.2">
      <c r="B25" s="1" t="s">
        <v>32</v>
      </c>
      <c r="C25" t="s">
        <v>24</v>
      </c>
      <c r="D25" s="13">
        <f>+D3/3.6/D12*9.81</f>
        <v>452.04480000000012</v>
      </c>
    </row>
    <row r="26" spans="1:4" x14ac:dyDescent="0.2">
      <c r="B26" s="1" t="s">
        <v>33</v>
      </c>
      <c r="C26" t="s">
        <v>26</v>
      </c>
      <c r="D26" s="2">
        <f>+D1</f>
        <v>400</v>
      </c>
    </row>
    <row r="27" spans="1:4" ht="25.5" x14ac:dyDescent="0.2">
      <c r="B27" s="1" t="s">
        <v>34</v>
      </c>
      <c r="C27" t="s">
        <v>26</v>
      </c>
      <c r="D27" s="2">
        <f>IF((60-0.2*$D$1)&gt;0,$D$1+(60-0.2*$D$1),$D$1)</f>
        <v>400</v>
      </c>
    </row>
    <row r="29" spans="1:4" s="9" customFormat="1" ht="25.5" x14ac:dyDescent="0.2">
      <c r="A29" s="9" t="s">
        <v>35</v>
      </c>
      <c r="B29" s="10" t="s">
        <v>36</v>
      </c>
      <c r="C29" s="9" t="s">
        <v>19</v>
      </c>
      <c r="D29" s="11">
        <f>+D25*D2</f>
        <v>0</v>
      </c>
    </row>
    <row r="31" spans="1:4" s="9" customFormat="1" ht="25.5" x14ac:dyDescent="0.2">
      <c r="A31" s="9" t="s">
        <v>37</v>
      </c>
      <c r="B31" s="10" t="s">
        <v>38</v>
      </c>
      <c r="D31" s="11">
        <f>+D32*D33*D25</f>
        <v>0</v>
      </c>
    </row>
    <row r="32" spans="1:4" x14ac:dyDescent="0.2">
      <c r="B32" s="1" t="s">
        <v>39</v>
      </c>
      <c r="D32" s="2">
        <v>0</v>
      </c>
    </row>
    <row r="33" spans="1:5" x14ac:dyDescent="0.2">
      <c r="B33" s="1" t="s">
        <v>40</v>
      </c>
      <c r="D33" s="2">
        <v>0.115</v>
      </c>
    </row>
    <row r="35" spans="1:5" x14ac:dyDescent="0.2">
      <c r="B35" s="1" t="s">
        <v>41</v>
      </c>
      <c r="C35" t="s">
        <v>42</v>
      </c>
      <c r="D35" s="13">
        <f>+D12*D14</f>
        <v>46781.25</v>
      </c>
    </row>
    <row r="36" spans="1:5" x14ac:dyDescent="0.2">
      <c r="B36" s="1" t="s">
        <v>43</v>
      </c>
      <c r="C36" t="s">
        <v>42</v>
      </c>
      <c r="D36" s="13">
        <f>+D35/D37</f>
        <v>62375</v>
      </c>
    </row>
    <row r="37" spans="1:5" x14ac:dyDescent="0.2">
      <c r="B37" s="1" t="s">
        <v>44</v>
      </c>
      <c r="D37" s="2">
        <v>0.75</v>
      </c>
    </row>
    <row r="39" spans="1:5" x14ac:dyDescent="0.2">
      <c r="B39" t="s">
        <v>45</v>
      </c>
    </row>
    <row r="40" spans="1:5" x14ac:dyDescent="0.2">
      <c r="A40" t="s">
        <v>46</v>
      </c>
      <c r="B40" t="s">
        <v>47</v>
      </c>
      <c r="C40" t="s">
        <v>48</v>
      </c>
      <c r="D40" s="2">
        <v>180</v>
      </c>
    </row>
    <row r="41" spans="1:5" x14ac:dyDescent="0.2">
      <c r="B41"/>
      <c r="C41" t="s">
        <v>49</v>
      </c>
      <c r="D41" s="14">
        <f>+D40/360*2*PI()</f>
        <v>3.1415926535897931</v>
      </c>
    </row>
    <row r="42" spans="1:5" x14ac:dyDescent="0.2">
      <c r="A42" t="s">
        <v>50</v>
      </c>
      <c r="B42" t="s">
        <v>51</v>
      </c>
      <c r="C42" t="s">
        <v>52</v>
      </c>
      <c r="D42" s="2">
        <v>0.3</v>
      </c>
    </row>
    <row r="43" spans="1:5" x14ac:dyDescent="0.2">
      <c r="A43" t="s">
        <v>53</v>
      </c>
      <c r="B43" t="s">
        <v>54</v>
      </c>
      <c r="C43" t="s">
        <v>19</v>
      </c>
      <c r="D43" s="13">
        <f>+D14</f>
        <v>15520.896000000004</v>
      </c>
    </row>
    <row r="44" spans="1:5" x14ac:dyDescent="0.2">
      <c r="A44" t="s">
        <v>55</v>
      </c>
      <c r="B44" t="s">
        <v>56</v>
      </c>
      <c r="C44" t="s">
        <v>19</v>
      </c>
      <c r="D44" s="13">
        <f>+D43*(1+(1/(EXP(D42*D41)-1)))</f>
        <v>25429.965139783439</v>
      </c>
    </row>
    <row r="45" spans="1:5" x14ac:dyDescent="0.2">
      <c r="A45" t="s">
        <v>57</v>
      </c>
      <c r="B45" t="s">
        <v>58</v>
      </c>
      <c r="C45" t="s">
        <v>19</v>
      </c>
      <c r="D45" s="13">
        <f>+D43*(1/(EXP(D42*D41)-1))</f>
        <v>9909.0691397834362</v>
      </c>
    </row>
    <row r="47" spans="1:5" x14ac:dyDescent="0.2">
      <c r="A47" s="4" t="s">
        <v>59</v>
      </c>
      <c r="B47" s="15" t="s">
        <v>60</v>
      </c>
      <c r="D47" s="2">
        <v>3</v>
      </c>
      <c r="E47" s="4" t="s">
        <v>61</v>
      </c>
    </row>
    <row r="48" spans="1:5" x14ac:dyDescent="0.2">
      <c r="A48" s="4" t="s">
        <v>62</v>
      </c>
      <c r="B48" s="15" t="s">
        <v>63</v>
      </c>
      <c r="C48" s="4" t="s">
        <v>64</v>
      </c>
      <c r="D48" s="2">
        <v>5</v>
      </c>
      <c r="E48" s="4" t="s">
        <v>65</v>
      </c>
    </row>
    <row r="49" spans="1:5" x14ac:dyDescent="0.2">
      <c r="B49" s="15" t="s">
        <v>66</v>
      </c>
      <c r="C49" s="4" t="s">
        <v>67</v>
      </c>
      <c r="D49" s="2">
        <f>+D7*1000</f>
        <v>800</v>
      </c>
    </row>
    <row r="50" spans="1:5" x14ac:dyDescent="0.2">
      <c r="B50" s="15" t="s">
        <v>68</v>
      </c>
      <c r="D50" s="13">
        <f>+D44/D49/D48</f>
        <v>6.3574912849458602</v>
      </c>
    </row>
    <row r="51" spans="1:5" x14ac:dyDescent="0.2">
      <c r="B51" s="15" t="s">
        <v>69</v>
      </c>
      <c r="D51" s="2">
        <v>6</v>
      </c>
    </row>
    <row r="53" spans="1:5" x14ac:dyDescent="0.2">
      <c r="A53" s="4" t="s">
        <v>70</v>
      </c>
      <c r="B53" s="15" t="s">
        <v>71</v>
      </c>
      <c r="C53" s="4" t="s">
        <v>19</v>
      </c>
      <c r="D53" s="13">
        <f>50*D51*D7*9.81</f>
        <v>2354.4</v>
      </c>
      <c r="E53" s="4" t="s">
        <v>72</v>
      </c>
    </row>
    <row r="54" spans="1:5" x14ac:dyDescent="0.2">
      <c r="B54" s="15" t="s">
        <v>73</v>
      </c>
      <c r="C54" s="4" t="s">
        <v>19</v>
      </c>
      <c r="D54" s="13">
        <f>2*(D21+D45)</f>
        <v>24138.138279566872</v>
      </c>
    </row>
    <row r="56" spans="1:5" x14ac:dyDescent="0.2">
      <c r="B56" s="15" t="s">
        <v>74</v>
      </c>
      <c r="C56" s="4" t="s">
        <v>67</v>
      </c>
      <c r="D56" s="2">
        <v>0.7</v>
      </c>
      <c r="E56" s="4" t="s">
        <v>75</v>
      </c>
    </row>
    <row r="57" spans="1:5" x14ac:dyDescent="0.2">
      <c r="B57" s="15" t="s">
        <v>76</v>
      </c>
      <c r="C57" s="4" t="s">
        <v>77</v>
      </c>
      <c r="D57" s="6">
        <f>+D12/D56*2</f>
        <v>8.6116622574955883</v>
      </c>
    </row>
    <row r="58" spans="1:5" x14ac:dyDescent="0.2">
      <c r="C58" s="4" t="s">
        <v>78</v>
      </c>
      <c r="D58" s="13">
        <f>+D57/2/PI()*60</f>
        <v>82.235316991100007</v>
      </c>
    </row>
  </sheetData>
  <pageMargins left="0.23622047244094491" right="0.23622047244094491" top="0.74803149606299213" bottom="0.74803149606299213" header="0.31496062992125984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Boscolo</dc:creator>
  <cp:lastModifiedBy>BOSCOLO MARCO</cp:lastModifiedBy>
  <cp:lastPrinted>2025-10-14T10:02:02Z</cp:lastPrinted>
  <dcterms:created xsi:type="dcterms:W3CDTF">2015-10-26T11:24:24Z</dcterms:created>
  <dcterms:modified xsi:type="dcterms:W3CDTF">2025-10-14T10:10:02Z</dcterms:modified>
</cp:coreProperties>
</file>